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charts/chart13.xml" ContentType="application/vnd.openxmlformats-officedocument.drawingml.chart+xml"/>
  <Override PartName="/xl/drawings/drawing14.xml" ContentType="application/vnd.openxmlformats-officedocument.drawingml.chartshapes+xml"/>
  <Override PartName="/xl/charts/chart14.xml" ContentType="application/vnd.openxmlformats-officedocument.drawingml.chart+xml"/>
  <Override PartName="/xl/drawings/drawing15.xml" ContentType="application/vnd.openxmlformats-officedocument.drawingml.chartshapes+xml"/>
  <Override PartName="/xl/charts/chart15.xml" ContentType="application/vnd.openxmlformats-officedocument.drawingml.chart+xml"/>
  <Override PartName="/xl/drawings/drawing16.xml" ContentType="application/vnd.openxmlformats-officedocument.drawingml.chartshapes+xml"/>
  <Override PartName="/xl/charts/chart16.xml" ContentType="application/vnd.openxmlformats-officedocument.drawingml.chart+xml"/>
  <Override PartName="/xl/drawings/drawing17.xml" ContentType="application/vnd.openxmlformats-officedocument.drawingml.chartshapes+xml"/>
  <Override PartName="/xl/charts/chart17.xml" ContentType="application/vnd.openxmlformats-officedocument.drawingml.chart+xml"/>
  <Override PartName="/xl/drawings/drawing18.xml" ContentType="application/vnd.openxmlformats-officedocument.drawingml.chartshapes+xml"/>
  <Override PartName="/xl/charts/chart18.xml" ContentType="application/vnd.openxmlformats-officedocument.drawingml.chart+xml"/>
  <Override PartName="/xl/drawings/drawing19.xml" ContentType="application/vnd.openxmlformats-officedocument.drawingml.chartshapes+xml"/>
  <Override PartName="/xl/charts/chart19.xml" ContentType="application/vnd.openxmlformats-officedocument.drawingml.chart+xml"/>
  <Override PartName="/xl/drawings/drawing20.xml" ContentType="application/vnd.openxmlformats-officedocument.drawingml.chartshapes+xml"/>
  <Override PartName="/xl/charts/chart20.xml" ContentType="application/vnd.openxmlformats-officedocument.drawingml.chart+xml"/>
  <Override PartName="/xl/drawings/drawing21.xml" ContentType="application/vnd.openxmlformats-officedocument.drawingml.chartshapes+xml"/>
  <Override PartName="/xl/charts/chart21.xml" ContentType="application/vnd.openxmlformats-officedocument.drawingml.chart+xml"/>
  <Override PartName="/xl/drawings/drawing22.xml" ContentType="application/vnd.openxmlformats-officedocument.drawingml.chartshapes+xml"/>
  <Override PartName="/xl/charts/chart22.xml" ContentType="application/vnd.openxmlformats-officedocument.drawingml.chart+xml"/>
  <Override PartName="/xl/drawings/drawing23.xml" ContentType="application/vnd.openxmlformats-officedocument.drawingml.chartshapes+xml"/>
  <Override PartName="/xl/charts/chart23.xml" ContentType="application/vnd.openxmlformats-officedocument.drawingml.chart+xml"/>
  <Override PartName="/xl/drawings/drawing24.xml" ContentType="application/vnd.openxmlformats-officedocument.drawingml.chartshapes+xml"/>
  <Override PartName="/xl/charts/chart24.xml" ContentType="application/vnd.openxmlformats-officedocument.drawingml.chart+xml"/>
  <Override PartName="/xl/drawings/drawing25.xml" ContentType="application/vnd.openxmlformats-officedocument.drawingml.chartshapes+xml"/>
  <Override PartName="/xl/charts/chart25.xml" ContentType="application/vnd.openxmlformats-officedocument.drawingml.chart+xml"/>
  <Override PartName="/xl/drawings/drawing26.xml" ContentType="application/vnd.openxmlformats-officedocument.drawingml.chartshapes+xml"/>
  <Override PartName="/xl/charts/chart26.xml" ContentType="application/vnd.openxmlformats-officedocument.drawingml.chart+xml"/>
  <Override PartName="/xl/drawings/drawing27.xml" ContentType="application/vnd.openxmlformats-officedocument.drawingml.chartshapes+xml"/>
  <Override PartName="/xl/charts/chart27.xml" ContentType="application/vnd.openxmlformats-officedocument.drawingml.chart+xml"/>
  <Override PartName="/xl/drawings/drawing28.xml" ContentType="application/vnd.openxmlformats-officedocument.drawingml.chartshapes+xml"/>
  <Override PartName="/xl/drawings/drawing29.xml" ContentType="application/vnd.openxmlformats-officedocument.drawing+xml"/>
  <Override PartName="/xl/charts/chart28.xml" ContentType="application/vnd.openxmlformats-officedocument.drawingml.chart+xml"/>
  <Override PartName="/xl/drawings/drawing30.xml" ContentType="application/vnd.openxmlformats-officedocument.drawingml.chartshapes+xml"/>
  <Override PartName="/xl/charts/chart29.xml" ContentType="application/vnd.openxmlformats-officedocument.drawingml.chart+xml"/>
  <Override PartName="/xl/drawings/drawing31.xml" ContentType="application/vnd.openxmlformats-officedocument.drawingml.chartshapes+xml"/>
  <Override PartName="/xl/charts/chart30.xml" ContentType="application/vnd.openxmlformats-officedocument.drawingml.chart+xml"/>
  <Override PartName="/xl/drawings/drawing32.xml" ContentType="application/vnd.openxmlformats-officedocument.drawingml.chartshapes+xml"/>
  <Override PartName="/xl/charts/chart31.xml" ContentType="application/vnd.openxmlformats-officedocument.drawingml.chart+xml"/>
  <Override PartName="/xl/drawings/drawing33.xml" ContentType="application/vnd.openxmlformats-officedocument.drawingml.chartshapes+xml"/>
  <Override PartName="/xl/charts/chart32.xml" ContentType="application/vnd.openxmlformats-officedocument.drawingml.chart+xml"/>
  <Override PartName="/xl/drawings/drawing34.xml" ContentType="application/vnd.openxmlformats-officedocument.drawingml.chartshapes+xml"/>
  <Override PartName="/xl/charts/chart33.xml" ContentType="application/vnd.openxmlformats-officedocument.drawingml.chart+xml"/>
  <Override PartName="/xl/drawings/drawing35.xml" ContentType="application/vnd.openxmlformats-officedocument.drawingml.chartshapes+xml"/>
  <Override PartName="/xl/charts/chart34.xml" ContentType="application/vnd.openxmlformats-officedocument.drawingml.chart+xml"/>
  <Override PartName="/xl/drawings/drawing36.xml" ContentType="application/vnd.openxmlformats-officedocument.drawingml.chartshapes+xml"/>
  <Override PartName="/xl/charts/chart35.xml" ContentType="application/vnd.openxmlformats-officedocument.drawingml.chart+xml"/>
  <Override PartName="/xl/drawings/drawing37.xml" ContentType="application/vnd.openxmlformats-officedocument.drawingml.chartshapes+xml"/>
  <Override PartName="/xl/charts/chart36.xml" ContentType="application/vnd.openxmlformats-officedocument.drawingml.chart+xml"/>
  <Override PartName="/xl/drawings/drawing38.xml" ContentType="application/vnd.openxmlformats-officedocument.drawingml.chartshapes+xml"/>
  <Override PartName="/xl/charts/chart37.xml" ContentType="application/vnd.openxmlformats-officedocument.drawingml.chart+xml"/>
  <Override PartName="/xl/drawings/drawing39.xml" ContentType="application/vnd.openxmlformats-officedocument.drawingml.chartshapes+xml"/>
  <Override PartName="/xl/charts/chart38.xml" ContentType="application/vnd.openxmlformats-officedocument.drawingml.chart+xml"/>
  <Override PartName="/xl/drawings/drawing40.xml" ContentType="application/vnd.openxmlformats-officedocument.drawingml.chartshapes+xml"/>
  <Override PartName="/xl/charts/chart39.xml" ContentType="application/vnd.openxmlformats-officedocument.drawingml.chart+xml"/>
  <Override PartName="/xl/drawings/drawing41.xml" ContentType="application/vnd.openxmlformats-officedocument.drawingml.chartshapes+xml"/>
  <Override PartName="/xl/charts/chart40.xml" ContentType="application/vnd.openxmlformats-officedocument.drawingml.chart+xml"/>
  <Override PartName="/xl/drawings/drawing42.xml" ContentType="application/vnd.openxmlformats-officedocument.drawingml.chartshapes+xml"/>
  <Override PartName="/xl/drawings/drawing43.xml" ContentType="application/vnd.openxmlformats-officedocument.drawing+xml"/>
  <Override PartName="/xl/charts/chart41.xml" ContentType="application/vnd.openxmlformats-officedocument.drawingml.chart+xml"/>
  <Override PartName="/xl/drawings/drawing44.xml" ContentType="application/vnd.openxmlformats-officedocument.drawingml.chartshapes+xml"/>
  <Override PartName="/xl/charts/chart42.xml" ContentType="application/vnd.openxmlformats-officedocument.drawingml.chart+xml"/>
  <Override PartName="/xl/drawings/drawing45.xml" ContentType="application/vnd.openxmlformats-officedocument.drawingml.chartshapes+xml"/>
  <Override PartName="/xl/charts/chart43.xml" ContentType="application/vnd.openxmlformats-officedocument.drawingml.chart+xml"/>
  <Override PartName="/xl/drawings/drawing46.xml" ContentType="application/vnd.openxmlformats-officedocument.drawingml.chartshapes+xml"/>
  <Override PartName="/xl/charts/chart44.xml" ContentType="application/vnd.openxmlformats-officedocument.drawingml.chart+xml"/>
  <Override PartName="/xl/drawings/drawing47.xml" ContentType="application/vnd.openxmlformats-officedocument.drawingml.chartshapes+xml"/>
  <Override PartName="/xl/charts/chart45.xml" ContentType="application/vnd.openxmlformats-officedocument.drawingml.chart+xml"/>
  <Override PartName="/xl/drawings/drawing48.xml" ContentType="application/vnd.openxmlformats-officedocument.drawingml.chartshapes+xml"/>
  <Override PartName="/xl/charts/chart46.xml" ContentType="application/vnd.openxmlformats-officedocument.drawingml.chart+xml"/>
  <Override PartName="/xl/drawings/drawing49.xml" ContentType="application/vnd.openxmlformats-officedocument.drawingml.chartshapes+xml"/>
  <Override PartName="/xl/charts/chart47.xml" ContentType="application/vnd.openxmlformats-officedocument.drawingml.chart+xml"/>
  <Override PartName="/xl/drawings/drawing50.xml" ContentType="application/vnd.openxmlformats-officedocument.drawingml.chartshapes+xml"/>
  <Override PartName="/xl/charts/chart48.xml" ContentType="application/vnd.openxmlformats-officedocument.drawingml.chart+xml"/>
  <Override PartName="/xl/drawings/drawing51.xml" ContentType="application/vnd.openxmlformats-officedocument.drawingml.chartshapes+xml"/>
  <Override PartName="/xl/charts/chart49.xml" ContentType="application/vnd.openxmlformats-officedocument.drawingml.chart+xml"/>
  <Override PartName="/xl/drawings/drawing52.xml" ContentType="application/vnd.openxmlformats-officedocument.drawingml.chartshapes+xml"/>
  <Override PartName="/xl/charts/chart50.xml" ContentType="application/vnd.openxmlformats-officedocument.drawingml.chart+xml"/>
  <Override PartName="/xl/drawings/drawing53.xml" ContentType="application/vnd.openxmlformats-officedocument.drawingml.chartshapes+xml"/>
  <Override PartName="/xl/charts/chart51.xml" ContentType="application/vnd.openxmlformats-officedocument.drawingml.chart+xml"/>
  <Override PartName="/xl/drawings/drawing54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showInkAnnotation="0"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Z:\ESTADISTICA\INDICADORES\2023\INDICADORES SANITARIOS 2023\"/>
    </mc:Choice>
  </mc:AlternateContent>
  <xr:revisionPtr revIDLastSave="0" documentId="13_ncr:1_{24CABF04-361C-4A01-8BD3-1587DF06B335}" xr6:coauthVersionLast="47" xr6:coauthVersionMax="47" xr10:uidLastSave="{00000000-0000-0000-0000-000000000000}"/>
  <bookViews>
    <workbookView xWindow="-120" yWindow="-120" windowWidth="29040" windowHeight="15720" tabRatio="741" activeTab="17" xr2:uid="{00000000-000D-0000-FFFF-FFFF00000000}"/>
  </bookViews>
  <sheets>
    <sheet name="Config" sheetId="41" r:id="rId1"/>
    <sheet name="METAS" sheetId="44" r:id="rId2"/>
    <sheet name="ENE" sheetId="1" r:id="rId3"/>
    <sheet name="FEB" sheetId="18" r:id="rId4"/>
    <sheet name="MAR" sheetId="20" r:id="rId5"/>
    <sheet name="ABR" sheetId="21" r:id="rId6"/>
    <sheet name="MAY" sheetId="22" r:id="rId7"/>
    <sheet name="JUN" sheetId="23" r:id="rId8"/>
    <sheet name="JUL" sheetId="24" r:id="rId9"/>
    <sheet name="AGO" sheetId="78" r:id="rId10"/>
    <sheet name="SET" sheetId="26" r:id="rId11"/>
    <sheet name="OCT" sheetId="27" r:id="rId12"/>
    <sheet name="NOV" sheetId="28" r:id="rId13"/>
    <sheet name="DIC" sheetId="76" r:id="rId14"/>
    <sheet name="ACUMULADO" sheetId="15" r:id="rId15"/>
    <sheet name="NIÑO" sheetId="68" state="hidden" r:id="rId16"/>
    <sheet name="NUTRICION" sheetId="69" state="hidden" r:id="rId17"/>
    <sheet name="SALUD MENTAL I-3 I-4" sheetId="67" r:id="rId18"/>
    <sheet name="CSMC-M" sheetId="77" r:id="rId19"/>
  </sheets>
  <definedNames>
    <definedName name="_xlnm._FilterDatabase" localSheetId="5" hidden="1">ABR!$A$3:$BL$16</definedName>
    <definedName name="_xlnm._FilterDatabase" localSheetId="14" hidden="1">ACUMULADO!$A$3:$BQ$16</definedName>
    <definedName name="_xlnm._FilterDatabase" localSheetId="9" hidden="1">AGO!$A$3:$BV$16</definedName>
    <definedName name="_xlnm._FilterDatabase" localSheetId="13" hidden="1">DIC!$A$3:$BL$16</definedName>
    <definedName name="_xlnm._FilterDatabase" localSheetId="2" hidden="1">ENE!$A$3:$BN$16</definedName>
    <definedName name="_xlnm._FilterDatabase" localSheetId="3" hidden="1">FEB!$A$3:$BL$16</definedName>
    <definedName name="_xlnm._FilterDatabase" localSheetId="8" hidden="1">JUL!$A$3:$BV$16</definedName>
    <definedName name="_xlnm._FilterDatabase" localSheetId="7" hidden="1">JUN!$A$3:$BL$16</definedName>
    <definedName name="_xlnm._FilterDatabase" localSheetId="4" hidden="1">MAR!$A$1:$BD$16</definedName>
    <definedName name="_xlnm._FilterDatabase" localSheetId="6" hidden="1">MAY!$A$3:$BL$16</definedName>
    <definedName name="_xlnm._FilterDatabase" localSheetId="1" hidden="1">METAS!$A$3:$BR$16</definedName>
    <definedName name="_xlnm._FilterDatabase" localSheetId="12" hidden="1">NOV!$A$3:$BL$16</definedName>
    <definedName name="_xlnm._FilterDatabase" localSheetId="11" hidden="1">OCT!$A$3:$BL$16</definedName>
    <definedName name="_xlnm._FilterDatabase" localSheetId="10" hidden="1">SET!$A$3:$BL$155</definedName>
    <definedName name="ALTA_BASICA_ODONTOLOGICA">ACUMULADO!#REF!</definedName>
    <definedName name="ANIMAL_MORDEDOR_CONTROLADO">ACUMULADO!#REF!</definedName>
    <definedName name="_xlnm.Print_Area" localSheetId="15">NIÑO!$L$1:$S$554</definedName>
    <definedName name="_xlnm.Print_Area" localSheetId="16">NUTRICION!$L$1:$S$227</definedName>
    <definedName name="_xlnm.Print_Area" localSheetId="17">'SALUD MENTAL I-3 I-4'!$L$1:$CA$167</definedName>
    <definedName name="AT">ACUMULADO!#REF!</definedName>
    <definedName name="ATENCION_ODONTOLOGICA_PREVENTIVA">ACUMULADO!#REF!</definedName>
    <definedName name="ATENCIONES_MAY_15">ACUMULADO!#REF!</definedName>
    <definedName name="ATENDIDA">METAS!#REF!</definedName>
    <definedName name="AVANCE_cONTROL" localSheetId="13">ENE!#REF!</definedName>
    <definedName name="AVANCE_cONTROL">ENE!#REF!</definedName>
    <definedName name="AVANCE_ENTOMOLOGICA" localSheetId="13">ENE!#REF!</definedName>
    <definedName name="AVANCE_ENTOMOLOGICA">ENE!#REF!</definedName>
    <definedName name="AY20." localSheetId="13">METAS!#REF!</definedName>
    <definedName name="AY20.">METAS!#REF!</definedName>
    <definedName name="CANES_VACUNADOS">ACUMULADO!#REF!</definedName>
    <definedName name="CAPACITACION_DOCENTES_CANCER">ACUMULADO!#REF!</definedName>
    <definedName name="CASOS_LEISHMANIA" localSheetId="13">ACUMULADO!#REF!</definedName>
    <definedName name="CASOS_LEISHMANIA">ACUMULADO!#REF!</definedName>
    <definedName name="CASOS_LEISHMANIASIS" localSheetId="13">ENE!#REF!</definedName>
    <definedName name="CASOS_LEISHMANIASIS">ENE!#REF!</definedName>
    <definedName name="CASOS_TBC">ACUMULADO!#REF!</definedName>
    <definedName name="CASOS_TBC_TAMIZADOS_VIH">ACUMULADO!#REF!</definedName>
    <definedName name="CERTIFICADOS_DISCAPACIDAD">ACUMULADO!#REF!</definedName>
    <definedName name="CONSEJERIA_VIH_ITS">ACUMULADO!#REF!</definedName>
    <definedName name="CONTACTO_CENSADO">ACUMULADO!#REF!</definedName>
    <definedName name="CONTACTO_EXAMINADO">ACUMULADO!#REF!</definedName>
    <definedName name="CONTROLADA">ACUMULADO!#REF!</definedName>
    <definedName name="DESPARACITACION_3_17ANIOS">ACUMULADO!#REF!</definedName>
    <definedName name="ERRORES_REFRACTARIOS_3_11ANIOS">ACUMULADO!#REF!</definedName>
    <definedName name="ESTRATEGIA_DRIANZA">ACUMULADO!$AT$16:$BC$16</definedName>
    <definedName name="EVALUACION_ORAL_COMPLETA">ACUMULADO!#REF!</definedName>
    <definedName name="INFLUENZA_60MAS">ACUMULADO!#REF!</definedName>
    <definedName name="IVA">ACUMULADO!#REF!</definedName>
    <definedName name="IVAA">ACUMULADO!#REF!</definedName>
    <definedName name="MAMAS">ACUMULADO!#REF!</definedName>
    <definedName name="ME_GA">METAS!#REF!,METAS!#REF!</definedName>
    <definedName name="META_ADUL_JOVEN_CONSEJERIA_VIH_ITS">METAS!#REF!</definedName>
    <definedName name="META_ANIMAL_MORDEDOR_CONTROLADO">METAS!#REF!</definedName>
    <definedName name="META_ATENCION_ODONTOLOGICA_PREVENTIVA">METAS!#REF!</definedName>
    <definedName name="META_CANES_VACUNADOS">METAS!#REF!</definedName>
    <definedName name="META_CETIFICACION_DISCAPACIDAD">METAS!#REF!</definedName>
    <definedName name="META_DESPARACITACION_3_17ANIOS">METAS!#REF!</definedName>
    <definedName name="META_DOCENTES_CAPACITADOS_CANCER">METAS!#REF!</definedName>
    <definedName name="META_ENTOMOLOGICA" localSheetId="13">METAS!#REF!</definedName>
    <definedName name="META_ENTOMOLOGICA">METAS!#REF!</definedName>
    <definedName name="META_ERRORES_REFRACTARIOS_3_11ANIOS">METAS!#REF!</definedName>
    <definedName name="META_ESTRATEGIA_DRIANZA">METAS!$AU$16:$BD$16</definedName>
    <definedName name="META_INFLUE_60MAS">METAS!#REF!</definedName>
    <definedName name="META_IVAA">METAS!#REF!</definedName>
    <definedName name="META_MAMAS">METAS!#REF!</definedName>
    <definedName name="META_MUESTRA_POSITIVAS_MURCIELAGOS">METAS!#REF!</definedName>
    <definedName name="META_MUESTRAS_CANINAS_REMITIDAS">METAS!#REF!</definedName>
    <definedName name="META_NEUMO_60MAS">METAS!#REF!</definedName>
    <definedName name="META_PAP">METAS!#REF!</definedName>
    <definedName name="META_PAREJAS_PROTEGIDAS">METAS!#REF!</definedName>
    <definedName name="META_PERSONAS_MORDIDAS">METAS!#REF!</definedName>
    <definedName name="META_PERSONAS_MORDIDAS_CONTROLADAS">METAS!#REF!</definedName>
    <definedName name="META_PERSONAS_MORDIDAS_INICIAN_TRATAMIENTO">METAS!#REF!</definedName>
    <definedName name="META_PUERPERAS_CONTOLADAS">METAS!#REF!</definedName>
    <definedName name="META_RABIA_CANINA">METAS!#REF!</definedName>
    <definedName name="META_SEGUNDA_ATEN_DONT">METAS!#REF!</definedName>
    <definedName name="META_SESION_ENTRANAMIENTO_ADOLESCENTES">METAS!$AU$14:$BD$14</definedName>
    <definedName name="META_SESION_ENTRENAMIENTO_NIÑOS">METAS!$AU$15:$BD$15</definedName>
    <definedName name="META_SRI">METAS!#REF!</definedName>
    <definedName name="META_SUPLE_HIERRO">METAS!#REF!</definedName>
    <definedName name="META_TAMIZAJE_CATARATA">METAS!#REF!</definedName>
    <definedName name="META_TAMIZAJE_DEPRE_ALVOHOL_CONDUCTA_SUICIDA">METAS!$AU$4:$BD$4</definedName>
    <definedName name="META_TAMIZAJE_GLAUCOMA">METAS!#REF!</definedName>
    <definedName name="META_TAMIZAJE_VIF">METAS!$AU$5:$BD$5</definedName>
    <definedName name="META_TAMIZAJE_VIF_0_17">METAS!$AU$6:$BD$6</definedName>
    <definedName name="META_TAMIZAJE_VIH_SIFILIS">METAS!#REF!</definedName>
    <definedName name="META_TTO_ANSIEDAD">METAS!$AU$13:$BD$13</definedName>
    <definedName name="META_TTO_CONDUCTA_SUICIDA">METAS!$AU$12:$BD$12</definedName>
    <definedName name="META_TTO_DEPRESION">METAS!$AU$11:$BD$11</definedName>
    <definedName name="META_TTO_MALTRATO_0_17">METAS!$AU$8:$BD$8</definedName>
    <definedName name="META_TTO_TRANSTORNO_AUTISTA_0_17">METAS!$AU$9:$BD$9</definedName>
    <definedName name="META_TTO_TRANSTORNOS_MENTALES_0_17">METAS!$AU$10:$BD$10</definedName>
    <definedName name="META_TTO_VIF">METAS!$AU$7:$BD$7</definedName>
    <definedName name="META_VALORACION_60MAS">METAS!#REF!</definedName>
    <definedName name="META_VPH_9AÑIOS">METAS!#REF!</definedName>
    <definedName name="MUESTRA_POSITIVAS_MURCIELAGOS">ACUMULADO!#REF!</definedName>
    <definedName name="MUESTRAS_CANINAS_REMITIDAS">ACUMULADO!#REF!</definedName>
    <definedName name="NEUMO_60MAS">ACUMULADO!#REF!</definedName>
    <definedName name="PAP">ACUMULADO!#REF!</definedName>
    <definedName name="PAREJAS_PROTEGIDAS">ACUMULADO!#REF!</definedName>
    <definedName name="PERSONAS_MORDIDAS">ACUMULADO!#REF!</definedName>
    <definedName name="PERSONAS_MORDIDAS_CONTROLADAS">ACUMULADO!#REF!</definedName>
    <definedName name="PERSONAS_MORDIDAS_INICIAN_TRATAMIENTO">ACUMULADO!#REF!</definedName>
    <definedName name="POBLACION_TOTAL">METAS!#REF!</definedName>
    <definedName name="Print_Area" localSheetId="15">NIÑO!$L$1:$S$511</definedName>
    <definedName name="Print_Area" localSheetId="16">NUTRICION!$L$1:$S$226,NUTRICION!$T$1:$AA$41</definedName>
    <definedName name="PUERPERAS_CONTROLADAS">ACUMULADO!#REF!</definedName>
    <definedName name="RABIA_CANINA">ACUMULADO!#REF!</definedName>
    <definedName name="SEGUNDA_ATEN_DONT">ACUMULADO!#REF!</definedName>
    <definedName name="SESION_ENTRENAMIENTO_ADOLESCENTES">ACUMULADO!$AT$14:$BC$14</definedName>
    <definedName name="SESION_ENTRENAMIENTO_NIÑOS">ACUMULADO!$AT$15:$BC$15</definedName>
    <definedName name="SIFILIS_REACTIVO_GESTANTE">ACUMULADO!#REF!</definedName>
    <definedName name="SRI">ACUMULADO!#REF!</definedName>
    <definedName name="SUPLEMENTADA_HIERRO">ACUMULADO!#REF!</definedName>
    <definedName name="TAMIZAJE_CATARATA">ACUMULADO!#REF!</definedName>
    <definedName name="TAMIZAJE_DEPRE_ALVOHOL_CONDUCTA_SUICIDA">ACUMULADO!$AT$4:$BC$4</definedName>
    <definedName name="TAMIZAJE_GLAUCOMA">ACUMULADO!#REF!</definedName>
    <definedName name="TAMIZAJE_VIF">ACUMULADO!$AT$5:$BC$5</definedName>
    <definedName name="TAMIZAJE_VIF_0_17">ACUMULADO!$AT$6:$BC$6</definedName>
    <definedName name="TAMIZAJE_VIH_ITS">ACUMULADO!#REF!</definedName>
    <definedName name="TITULO_GRAFICO" localSheetId="17">'SALUD MENTAL I-3 I-4'!$A$5</definedName>
    <definedName name="TITULO_GRAFICO">#REF!</definedName>
    <definedName name="TTO_ANSIEDAD">ACUMULADO!$AT$13:$BC$13</definedName>
    <definedName name="TTO_COMPLETO_LEIHS" localSheetId="13">ACUMULADO!#REF!</definedName>
    <definedName name="TTO_COMPLETO_LEIHS">ACUMULADO!#REF!</definedName>
    <definedName name="TTO_CONDUCTA_SUICIDA">ACUMULADO!$AT$12:$BC$12</definedName>
    <definedName name="TTO_DEPRESION">ACUMULADO!$AT$11:$BC$11</definedName>
    <definedName name="TTO_MALTRATO_0_17">ACUMULADO!$AT$8:$BC$8</definedName>
    <definedName name="TTO_SIFILIS_GESTANTE">ACUMULADO!#REF!</definedName>
    <definedName name="TTO_TRANSTORNO_AUTISTA_0_17">ACUMULADO!$AT$9:$BC$9</definedName>
    <definedName name="TTO_TRANSTORNOS_MENTALES_0_17">ACUMULADO!$AT$10:$BC$10</definedName>
    <definedName name="TTO_VIF">ACUMULADO!$AT$7:$BC$7</definedName>
    <definedName name="VALORACION_CLINICA_60MAS">ACUMULADO!#REF!</definedName>
    <definedName name="VIH_REACTIVO">ACUMULADO!#REF!</definedName>
    <definedName name="VPH_9ANIOS">ACUMULADO!#REF!</definedName>
  </definedNames>
  <calcPr calcId="191029"/>
</workbook>
</file>

<file path=xl/calcChain.xml><?xml version="1.0" encoding="utf-8"?>
<calcChain xmlns="http://schemas.openxmlformats.org/spreadsheetml/2006/main">
  <c r="BC31" i="76" l="1"/>
  <c r="BB31" i="76"/>
  <c r="BA31" i="76"/>
  <c r="AZ31" i="76"/>
  <c r="AY31" i="76"/>
  <c r="AX31" i="76"/>
  <c r="AW31" i="76"/>
  <c r="AV31" i="76"/>
  <c r="AU31" i="76"/>
  <c r="AT31" i="76"/>
  <c r="BC30" i="76"/>
  <c r="BB30" i="76"/>
  <c r="BA30" i="76"/>
  <c r="AZ30" i="76"/>
  <c r="AY30" i="76"/>
  <c r="AX30" i="76"/>
  <c r="AW30" i="76"/>
  <c r="AV30" i="76"/>
  <c r="AU30" i="76"/>
  <c r="AT30" i="76"/>
  <c r="BC29" i="76"/>
  <c r="BB29" i="76"/>
  <c r="BA29" i="76"/>
  <c r="AZ29" i="76"/>
  <c r="AY29" i="76"/>
  <c r="AX29" i="76"/>
  <c r="AW29" i="76"/>
  <c r="AV29" i="76"/>
  <c r="AU29" i="76"/>
  <c r="AT29" i="76"/>
  <c r="BC28" i="76"/>
  <c r="BB28" i="76"/>
  <c r="BA28" i="76"/>
  <c r="AZ28" i="76"/>
  <c r="AY28" i="76"/>
  <c r="AX28" i="76"/>
  <c r="AW28" i="76"/>
  <c r="AV28" i="76"/>
  <c r="AU28" i="76"/>
  <c r="AT28" i="76"/>
  <c r="BC27" i="76"/>
  <c r="BB27" i="76"/>
  <c r="BA27" i="76"/>
  <c r="AZ27" i="76"/>
  <c r="AY27" i="76"/>
  <c r="AX27" i="76"/>
  <c r="AW27" i="76"/>
  <c r="AV27" i="76"/>
  <c r="AU27" i="76"/>
  <c r="AT27" i="76"/>
  <c r="BC26" i="76"/>
  <c r="BB26" i="76"/>
  <c r="BA26" i="76"/>
  <c r="AZ26" i="76"/>
  <c r="AY26" i="76"/>
  <c r="AX26" i="76"/>
  <c r="AW26" i="76"/>
  <c r="AV26" i="76"/>
  <c r="AU26" i="76"/>
  <c r="AT26" i="76"/>
  <c r="BC25" i="76"/>
  <c r="BB25" i="76"/>
  <c r="BA25" i="76"/>
  <c r="AZ25" i="76"/>
  <c r="AY25" i="76"/>
  <c r="AX25" i="76"/>
  <c r="AW25" i="76"/>
  <c r="AV25" i="76"/>
  <c r="AU25" i="76"/>
  <c r="AT25" i="76"/>
  <c r="BC24" i="76"/>
  <c r="BB24" i="76"/>
  <c r="BA24" i="76"/>
  <c r="AZ24" i="76"/>
  <c r="AY24" i="76"/>
  <c r="AX24" i="76"/>
  <c r="AW24" i="76"/>
  <c r="AV24" i="76"/>
  <c r="AU24" i="76"/>
  <c r="AT24" i="76"/>
  <c r="BC23" i="76"/>
  <c r="BB23" i="76"/>
  <c r="BA23" i="76"/>
  <c r="AZ23" i="76"/>
  <c r="AY23" i="76"/>
  <c r="AX23" i="76"/>
  <c r="AW23" i="76"/>
  <c r="AV23" i="76"/>
  <c r="AU23" i="76"/>
  <c r="AT23" i="76"/>
  <c r="BC22" i="76"/>
  <c r="BB22" i="76"/>
  <c r="BA22" i="76"/>
  <c r="AZ22" i="76"/>
  <c r="AY22" i="76"/>
  <c r="AX22" i="76"/>
  <c r="AW22" i="76"/>
  <c r="AV22" i="76"/>
  <c r="AU22" i="76"/>
  <c r="AT22" i="76"/>
  <c r="BC21" i="76"/>
  <c r="BB21" i="76"/>
  <c r="BA21" i="76"/>
  <c r="AZ21" i="76"/>
  <c r="AY21" i="76"/>
  <c r="AX21" i="76"/>
  <c r="AW21" i="76"/>
  <c r="AV21" i="76"/>
  <c r="AU21" i="76"/>
  <c r="AT21" i="76"/>
  <c r="BC20" i="76"/>
  <c r="BB20" i="76"/>
  <c r="BA20" i="76"/>
  <c r="AZ20" i="76"/>
  <c r="AY20" i="76"/>
  <c r="AX20" i="76"/>
  <c r="AW20" i="76"/>
  <c r="AV20" i="76"/>
  <c r="AU20" i="76"/>
  <c r="AT20" i="76"/>
  <c r="BC19" i="76"/>
  <c r="BB19" i="76"/>
  <c r="BA19" i="76"/>
  <c r="AZ19" i="76"/>
  <c r="AY19" i="76"/>
  <c r="AX19" i="76"/>
  <c r="AW19" i="76"/>
  <c r="AV19" i="76"/>
  <c r="AU19" i="76"/>
  <c r="AT19" i="76"/>
  <c r="BC18" i="76"/>
  <c r="BB18" i="76"/>
  <c r="BA18" i="76"/>
  <c r="AZ18" i="76"/>
  <c r="AY18" i="76"/>
  <c r="AX18" i="76"/>
  <c r="AW18" i="76"/>
  <c r="AV18" i="76"/>
  <c r="AU18" i="76"/>
  <c r="AT18" i="76"/>
  <c r="BC17" i="76"/>
  <c r="BB17" i="76"/>
  <c r="BA17" i="76"/>
  <c r="AZ17" i="76"/>
  <c r="AY17" i="76"/>
  <c r="AX17" i="76"/>
  <c r="AW17" i="76"/>
  <c r="AV17" i="76"/>
  <c r="AU17" i="76"/>
  <c r="AT17" i="76"/>
  <c r="BC16" i="76"/>
  <c r="BB16" i="76"/>
  <c r="BA16" i="76"/>
  <c r="AZ16" i="76"/>
  <c r="AY16" i="76"/>
  <c r="AX16" i="76"/>
  <c r="AW16" i="76"/>
  <c r="AV16" i="76"/>
  <c r="AU16" i="76"/>
  <c r="AT16" i="76"/>
  <c r="BC15" i="76"/>
  <c r="BB15" i="76"/>
  <c r="BA15" i="76"/>
  <c r="AZ15" i="76"/>
  <c r="AY15" i="76"/>
  <c r="AX15" i="76"/>
  <c r="AW15" i="76"/>
  <c r="AV15" i="76"/>
  <c r="AU15" i="76"/>
  <c r="AT15" i="76"/>
  <c r="BC14" i="76"/>
  <c r="BB14" i="76"/>
  <c r="BA14" i="76"/>
  <c r="AZ14" i="76"/>
  <c r="AY14" i="76"/>
  <c r="AX14" i="76"/>
  <c r="AW14" i="76"/>
  <c r="AV14" i="76"/>
  <c r="AU14" i="76"/>
  <c r="AT14" i="76"/>
  <c r="BC13" i="76"/>
  <c r="BB13" i="76"/>
  <c r="BA13" i="76"/>
  <c r="AZ13" i="76"/>
  <c r="AY13" i="76"/>
  <c r="AX13" i="76"/>
  <c r="AW13" i="76"/>
  <c r="AV13" i="76"/>
  <c r="AU13" i="76"/>
  <c r="AT13" i="76"/>
  <c r="BC12" i="76"/>
  <c r="BB12" i="76"/>
  <c r="BA12" i="76"/>
  <c r="AZ12" i="76"/>
  <c r="AY12" i="76"/>
  <c r="AX12" i="76"/>
  <c r="AW12" i="76"/>
  <c r="AV12" i="76"/>
  <c r="AU12" i="76"/>
  <c r="AT12" i="76"/>
  <c r="BC11" i="76"/>
  <c r="BB11" i="76"/>
  <c r="BA11" i="76"/>
  <c r="AZ11" i="76"/>
  <c r="AY11" i="76"/>
  <c r="AX11" i="76"/>
  <c r="AW11" i="76"/>
  <c r="AV11" i="76"/>
  <c r="AU11" i="76"/>
  <c r="AT11" i="76"/>
  <c r="BC10" i="76"/>
  <c r="BB10" i="76"/>
  <c r="BA10" i="76"/>
  <c r="AZ10" i="76"/>
  <c r="AY10" i="76"/>
  <c r="AX10" i="76"/>
  <c r="AW10" i="76"/>
  <c r="AV10" i="76"/>
  <c r="AU10" i="76"/>
  <c r="AT10" i="76"/>
  <c r="BC9" i="76"/>
  <c r="BB9" i="76"/>
  <c r="BA9" i="76"/>
  <c r="AZ9" i="76"/>
  <c r="AY9" i="76"/>
  <c r="AX9" i="76"/>
  <c r="AW9" i="76"/>
  <c r="AV9" i="76"/>
  <c r="AU9" i="76"/>
  <c r="AT9" i="76"/>
  <c r="BC8" i="76"/>
  <c r="BB8" i="76"/>
  <c r="BA8" i="76"/>
  <c r="AZ8" i="76"/>
  <c r="AY8" i="76"/>
  <c r="AX8" i="76"/>
  <c r="AW8" i="76"/>
  <c r="AV8" i="76"/>
  <c r="AU8" i="76"/>
  <c r="AT8" i="76"/>
  <c r="BC7" i="76"/>
  <c r="BB7" i="76"/>
  <c r="BA7" i="76"/>
  <c r="AZ7" i="76"/>
  <c r="AY7" i="76"/>
  <c r="AX7" i="76"/>
  <c r="AW7" i="76"/>
  <c r="AV7" i="76"/>
  <c r="AU7" i="76"/>
  <c r="AT7" i="76"/>
  <c r="BC6" i="76"/>
  <c r="BB6" i="76"/>
  <c r="BA6" i="76"/>
  <c r="AZ6" i="76"/>
  <c r="AY6" i="76"/>
  <c r="AX6" i="76"/>
  <c r="AW6" i="76"/>
  <c r="AV6" i="76"/>
  <c r="AU6" i="76"/>
  <c r="AT6" i="76"/>
  <c r="BC5" i="76"/>
  <c r="BB5" i="76"/>
  <c r="BA5" i="76"/>
  <c r="AZ5" i="76"/>
  <c r="AY5" i="76"/>
  <c r="AX5" i="76"/>
  <c r="AW5" i="76"/>
  <c r="AV5" i="76"/>
  <c r="AU5" i="76"/>
  <c r="AT5" i="76"/>
  <c r="BC4" i="76"/>
  <c r="BB4" i="76"/>
  <c r="BA4" i="76"/>
  <c r="AZ4" i="76"/>
  <c r="AY4" i="76"/>
  <c r="AX4" i="76"/>
  <c r="AW4" i="76"/>
  <c r="AV4" i="76"/>
  <c r="AU4" i="76"/>
  <c r="AT4" i="76"/>
  <c r="A31" i="76"/>
  <c r="B31" i="76"/>
  <c r="C31" i="76"/>
  <c r="A5" i="76"/>
  <c r="B5" i="76"/>
  <c r="C5" i="76"/>
  <c r="A6" i="76"/>
  <c r="B6" i="76"/>
  <c r="C6" i="76"/>
  <c r="A7" i="76"/>
  <c r="B7" i="76"/>
  <c r="C7" i="76"/>
  <c r="A8" i="76"/>
  <c r="B8" i="76"/>
  <c r="C8" i="76"/>
  <c r="A9" i="76"/>
  <c r="B9" i="76"/>
  <c r="C9" i="76"/>
  <c r="A10" i="76"/>
  <c r="B10" i="76"/>
  <c r="C10" i="76"/>
  <c r="A11" i="76"/>
  <c r="B11" i="76"/>
  <c r="C11" i="76"/>
  <c r="A12" i="76"/>
  <c r="B12" i="76"/>
  <c r="C12" i="76"/>
  <c r="A13" i="76"/>
  <c r="B13" i="76"/>
  <c r="C13" i="76"/>
  <c r="A14" i="76"/>
  <c r="B14" i="76"/>
  <c r="C14" i="76"/>
  <c r="A15" i="76"/>
  <c r="B15" i="76"/>
  <c r="C15" i="76"/>
  <c r="A16" i="76"/>
  <c r="B16" i="76"/>
  <c r="C16" i="76"/>
  <c r="A17" i="76"/>
  <c r="B17" i="76"/>
  <c r="C17" i="76"/>
  <c r="A18" i="76"/>
  <c r="B18" i="76"/>
  <c r="C18" i="76"/>
  <c r="A19" i="76"/>
  <c r="B19" i="76"/>
  <c r="C19" i="76"/>
  <c r="A20" i="76"/>
  <c r="B20" i="76"/>
  <c r="C20" i="76"/>
  <c r="A21" i="76"/>
  <c r="B21" i="76"/>
  <c r="C21" i="76"/>
  <c r="A22" i="76"/>
  <c r="B22" i="76"/>
  <c r="C22" i="76"/>
  <c r="A23" i="76"/>
  <c r="B23" i="76"/>
  <c r="C23" i="76"/>
  <c r="A24" i="76"/>
  <c r="B24" i="76"/>
  <c r="C24" i="76"/>
  <c r="A25" i="76"/>
  <c r="B25" i="76"/>
  <c r="C25" i="76"/>
  <c r="A26" i="76"/>
  <c r="B26" i="76"/>
  <c r="C26" i="76"/>
  <c r="A27" i="76"/>
  <c r="B27" i="76"/>
  <c r="C27" i="76"/>
  <c r="A28" i="76"/>
  <c r="B28" i="76"/>
  <c r="C28" i="76"/>
  <c r="A29" i="76"/>
  <c r="B29" i="76"/>
  <c r="C29" i="76"/>
  <c r="A30" i="76"/>
  <c r="B30" i="76"/>
  <c r="C30" i="76"/>
  <c r="B4" i="76"/>
  <c r="C4" i="76"/>
  <c r="A4" i="76"/>
  <c r="E31" i="15"/>
  <c r="F31" i="15"/>
  <c r="G31" i="15"/>
  <c r="H31" i="15"/>
  <c r="I31" i="15"/>
  <c r="J31" i="15"/>
  <c r="K31" i="15"/>
  <c r="L31" i="15"/>
  <c r="M31" i="15"/>
  <c r="N31" i="15"/>
  <c r="O31" i="15"/>
  <c r="P31" i="15"/>
  <c r="Q31" i="15"/>
  <c r="R31" i="15"/>
  <c r="S31" i="15"/>
  <c r="T31" i="15"/>
  <c r="U31" i="15"/>
  <c r="V31" i="15"/>
  <c r="W31" i="15"/>
  <c r="X31" i="15"/>
  <c r="Y31" i="15"/>
  <c r="Z31" i="15"/>
  <c r="AA31" i="15"/>
  <c r="AB31" i="15"/>
  <c r="AC31" i="15"/>
  <c r="AD31" i="15"/>
  <c r="AE31" i="15"/>
  <c r="AF31" i="15"/>
  <c r="AG31" i="15"/>
  <c r="AH31" i="15"/>
  <c r="AI31" i="15"/>
  <c r="AJ31" i="15"/>
  <c r="AK31" i="15"/>
  <c r="AL31" i="15"/>
  <c r="AM31" i="15"/>
  <c r="AN31" i="15"/>
  <c r="AO31" i="15"/>
  <c r="AP31" i="15"/>
  <c r="AQ31" i="15"/>
  <c r="AR31" i="15"/>
  <c r="D31" i="15"/>
  <c r="BC31" i="28"/>
  <c r="BB31" i="28"/>
  <c r="BA31" i="28"/>
  <c r="AZ31" i="28"/>
  <c r="AY31" i="28"/>
  <c r="AX31" i="28"/>
  <c r="AW31" i="28"/>
  <c r="AV31" i="28"/>
  <c r="AU31" i="28"/>
  <c r="AT31" i="28"/>
  <c r="BC30" i="28"/>
  <c r="BB30" i="28"/>
  <c r="BA30" i="28"/>
  <c r="AZ30" i="28"/>
  <c r="AY30" i="28"/>
  <c r="AX30" i="28"/>
  <c r="AW30" i="28"/>
  <c r="AV30" i="28"/>
  <c r="AU30" i="28"/>
  <c r="AT30" i="28"/>
  <c r="BC29" i="28"/>
  <c r="BB29" i="28"/>
  <c r="BA29" i="28"/>
  <c r="AZ29" i="28"/>
  <c r="AY29" i="28"/>
  <c r="AX29" i="28"/>
  <c r="AW29" i="28"/>
  <c r="AV29" i="28"/>
  <c r="AU29" i="28"/>
  <c r="AT29" i="28"/>
  <c r="BC28" i="28"/>
  <c r="BB28" i="28"/>
  <c r="BA28" i="28"/>
  <c r="AZ28" i="28"/>
  <c r="AY28" i="28"/>
  <c r="AX28" i="28"/>
  <c r="AW28" i="28"/>
  <c r="AV28" i="28"/>
  <c r="AU28" i="28"/>
  <c r="AT28" i="28"/>
  <c r="BC27" i="28"/>
  <c r="BB27" i="28"/>
  <c r="BA27" i="28"/>
  <c r="AZ27" i="28"/>
  <c r="AY27" i="28"/>
  <c r="AX27" i="28"/>
  <c r="AW27" i="28"/>
  <c r="AV27" i="28"/>
  <c r="AU27" i="28"/>
  <c r="AT27" i="28"/>
  <c r="BC26" i="28"/>
  <c r="BB26" i="28"/>
  <c r="BA26" i="28"/>
  <c r="AZ26" i="28"/>
  <c r="AY26" i="28"/>
  <c r="AX26" i="28"/>
  <c r="AW26" i="28"/>
  <c r="AV26" i="28"/>
  <c r="AU26" i="28"/>
  <c r="AT26" i="28"/>
  <c r="BC25" i="28"/>
  <c r="BB25" i="28"/>
  <c r="BA25" i="28"/>
  <c r="AZ25" i="28"/>
  <c r="AY25" i="28"/>
  <c r="AX25" i="28"/>
  <c r="AW25" i="28"/>
  <c r="AV25" i="28"/>
  <c r="AU25" i="28"/>
  <c r="AT25" i="28"/>
  <c r="BC24" i="28"/>
  <c r="BB24" i="28"/>
  <c r="BA24" i="28"/>
  <c r="AZ24" i="28"/>
  <c r="AY24" i="28"/>
  <c r="AX24" i="28"/>
  <c r="AW24" i="28"/>
  <c r="AV24" i="28"/>
  <c r="AU24" i="28"/>
  <c r="AT24" i="28"/>
  <c r="BC23" i="28"/>
  <c r="BB23" i="28"/>
  <c r="BA23" i="28"/>
  <c r="AZ23" i="28"/>
  <c r="AY23" i="28"/>
  <c r="AX23" i="28"/>
  <c r="AW23" i="28"/>
  <c r="AV23" i="28"/>
  <c r="AU23" i="28"/>
  <c r="AT23" i="28"/>
  <c r="BC22" i="28"/>
  <c r="BB22" i="28"/>
  <c r="BA22" i="28"/>
  <c r="AZ22" i="28"/>
  <c r="AY22" i="28"/>
  <c r="AX22" i="28"/>
  <c r="AW22" i="28"/>
  <c r="AV22" i="28"/>
  <c r="AU22" i="28"/>
  <c r="AT22" i="28"/>
  <c r="BC21" i="28"/>
  <c r="BB21" i="28"/>
  <c r="BA21" i="28"/>
  <c r="AZ21" i="28"/>
  <c r="AY21" i="28"/>
  <c r="AX21" i="28"/>
  <c r="AW21" i="28"/>
  <c r="AV21" i="28"/>
  <c r="AU21" i="28"/>
  <c r="AT21" i="28"/>
  <c r="BC20" i="28"/>
  <c r="BB20" i="28"/>
  <c r="BA20" i="28"/>
  <c r="AZ20" i="28"/>
  <c r="AY20" i="28"/>
  <c r="AX20" i="28"/>
  <c r="AW20" i="28"/>
  <c r="AV20" i="28"/>
  <c r="AU20" i="28"/>
  <c r="AT20" i="28"/>
  <c r="BC19" i="28"/>
  <c r="BB19" i="28"/>
  <c r="BA19" i="28"/>
  <c r="AZ19" i="28"/>
  <c r="AY19" i="28"/>
  <c r="AX19" i="28"/>
  <c r="AW19" i="28"/>
  <c r="AV19" i="28"/>
  <c r="AU19" i="28"/>
  <c r="AT19" i="28"/>
  <c r="BC18" i="28"/>
  <c r="BB18" i="28"/>
  <c r="BA18" i="28"/>
  <c r="AZ18" i="28"/>
  <c r="AY18" i="28"/>
  <c r="AX18" i="28"/>
  <c r="AW18" i="28"/>
  <c r="AV18" i="28"/>
  <c r="AU18" i="28"/>
  <c r="AT18" i="28"/>
  <c r="BC17" i="28"/>
  <c r="BB17" i="28"/>
  <c r="BA17" i="28"/>
  <c r="AZ17" i="28"/>
  <c r="AY17" i="28"/>
  <c r="AX17" i="28"/>
  <c r="AW17" i="28"/>
  <c r="AV17" i="28"/>
  <c r="AU17" i="28"/>
  <c r="AT17" i="28"/>
  <c r="BC16" i="28"/>
  <c r="BB16" i="28"/>
  <c r="BA16" i="28"/>
  <c r="AZ16" i="28"/>
  <c r="AY16" i="28"/>
  <c r="AX16" i="28"/>
  <c r="AW16" i="28"/>
  <c r="AV16" i="28"/>
  <c r="AU16" i="28"/>
  <c r="AT16" i="28"/>
  <c r="BC15" i="28"/>
  <c r="BB15" i="28"/>
  <c r="BA15" i="28"/>
  <c r="AZ15" i="28"/>
  <c r="AY15" i="28"/>
  <c r="AX15" i="28"/>
  <c r="AW15" i="28"/>
  <c r="AV15" i="28"/>
  <c r="AU15" i="28"/>
  <c r="AT15" i="28"/>
  <c r="BC14" i="28"/>
  <c r="BB14" i="28"/>
  <c r="BA14" i="28"/>
  <c r="AZ14" i="28"/>
  <c r="AY14" i="28"/>
  <c r="AX14" i="28"/>
  <c r="AW14" i="28"/>
  <c r="AV14" i="28"/>
  <c r="AU14" i="28"/>
  <c r="AT14" i="28"/>
  <c r="BC13" i="28"/>
  <c r="BB13" i="28"/>
  <c r="BA13" i="28"/>
  <c r="AZ13" i="28"/>
  <c r="AY13" i="28"/>
  <c r="AX13" i="28"/>
  <c r="AW13" i="28"/>
  <c r="AV13" i="28"/>
  <c r="AU13" i="28"/>
  <c r="AT13" i="28"/>
  <c r="BC12" i="28"/>
  <c r="BB12" i="28"/>
  <c r="BA12" i="28"/>
  <c r="AZ12" i="28"/>
  <c r="AY12" i="28"/>
  <c r="AX12" i="28"/>
  <c r="AW12" i="28"/>
  <c r="AV12" i="28"/>
  <c r="AU12" i="28"/>
  <c r="AT12" i="28"/>
  <c r="BC11" i="28"/>
  <c r="BB11" i="28"/>
  <c r="BA11" i="28"/>
  <c r="AZ11" i="28"/>
  <c r="AY11" i="28"/>
  <c r="AX11" i="28"/>
  <c r="AW11" i="28"/>
  <c r="AV11" i="28"/>
  <c r="AU11" i="28"/>
  <c r="AT11" i="28"/>
  <c r="BC10" i="28"/>
  <c r="BB10" i="28"/>
  <c r="BA10" i="28"/>
  <c r="AZ10" i="28"/>
  <c r="AY10" i="28"/>
  <c r="AX10" i="28"/>
  <c r="AW10" i="28"/>
  <c r="AV10" i="28"/>
  <c r="AU10" i="28"/>
  <c r="AT10" i="28"/>
  <c r="BC9" i="28"/>
  <c r="BB9" i="28"/>
  <c r="BA9" i="28"/>
  <c r="AZ9" i="28"/>
  <c r="AY9" i="28"/>
  <c r="AX9" i="28"/>
  <c r="AW9" i="28"/>
  <c r="AV9" i="28"/>
  <c r="AU9" i="28"/>
  <c r="AT9" i="28"/>
  <c r="BC8" i="28"/>
  <c r="BB8" i="28"/>
  <c r="BA8" i="28"/>
  <c r="AZ8" i="28"/>
  <c r="AY8" i="28"/>
  <c r="AX8" i="28"/>
  <c r="AW8" i="28"/>
  <c r="AV8" i="28"/>
  <c r="AU8" i="28"/>
  <c r="AT8" i="28"/>
  <c r="BC7" i="28"/>
  <c r="BB7" i="28"/>
  <c r="BA7" i="28"/>
  <c r="AZ7" i="28"/>
  <c r="AY7" i="28"/>
  <c r="AX7" i="28"/>
  <c r="AW7" i="28"/>
  <c r="AV7" i="28"/>
  <c r="AU7" i="28"/>
  <c r="AT7" i="28"/>
  <c r="BC6" i="28"/>
  <c r="BB6" i="28"/>
  <c r="BA6" i="28"/>
  <c r="AZ6" i="28"/>
  <c r="AY6" i="28"/>
  <c r="AX6" i="28"/>
  <c r="AW6" i="28"/>
  <c r="AV6" i="28"/>
  <c r="AU6" i="28"/>
  <c r="AT6" i="28"/>
  <c r="BC5" i="28"/>
  <c r="BB5" i="28"/>
  <c r="BA5" i="28"/>
  <c r="AZ5" i="28"/>
  <c r="AY5" i="28"/>
  <c r="AX5" i="28"/>
  <c r="AW5" i="28"/>
  <c r="AV5" i="28"/>
  <c r="AU5" i="28"/>
  <c r="AT5" i="28"/>
  <c r="BC4" i="28"/>
  <c r="BB4" i="28"/>
  <c r="BA4" i="28"/>
  <c r="AZ4" i="28"/>
  <c r="AY4" i="28"/>
  <c r="AX4" i="28"/>
  <c r="AW4" i="28"/>
  <c r="AV4" i="28"/>
  <c r="AU4" i="28"/>
  <c r="AT4" i="28"/>
  <c r="A31" i="28"/>
  <c r="B31" i="28"/>
  <c r="C31" i="28"/>
  <c r="A31" i="27"/>
  <c r="B31" i="27"/>
  <c r="C31" i="27"/>
  <c r="A27" i="28"/>
  <c r="B27" i="28"/>
  <c r="C27" i="28"/>
  <c r="A28" i="28"/>
  <c r="B28" i="28"/>
  <c r="C28" i="28"/>
  <c r="A29" i="28"/>
  <c r="B29" i="28"/>
  <c r="C29" i="28"/>
  <c r="A30" i="28"/>
  <c r="B30" i="28"/>
  <c r="C30" i="28"/>
  <c r="A5" i="28"/>
  <c r="B5" i="28"/>
  <c r="C5" i="28"/>
  <c r="A6" i="28"/>
  <c r="B6" i="28"/>
  <c r="C6" i="28"/>
  <c r="A7" i="28"/>
  <c r="B7" i="28"/>
  <c r="C7" i="28"/>
  <c r="A8" i="28"/>
  <c r="B8" i="28"/>
  <c r="C8" i="28"/>
  <c r="A9" i="28"/>
  <c r="B9" i="28"/>
  <c r="C9" i="28"/>
  <c r="A10" i="28"/>
  <c r="B10" i="28"/>
  <c r="C10" i="28"/>
  <c r="A11" i="28"/>
  <c r="B11" i="28"/>
  <c r="C11" i="28"/>
  <c r="A12" i="28"/>
  <c r="B12" i="28"/>
  <c r="C12" i="28"/>
  <c r="A13" i="28"/>
  <c r="B13" i="28"/>
  <c r="C13" i="28"/>
  <c r="A14" i="28"/>
  <c r="B14" i="28"/>
  <c r="C14" i="28"/>
  <c r="A15" i="28"/>
  <c r="B15" i="28"/>
  <c r="C15" i="28"/>
  <c r="A16" i="28"/>
  <c r="B16" i="28"/>
  <c r="C16" i="28"/>
  <c r="A17" i="28"/>
  <c r="B17" i="28"/>
  <c r="C17" i="28"/>
  <c r="A18" i="28"/>
  <c r="B18" i="28"/>
  <c r="C18" i="28"/>
  <c r="A19" i="28"/>
  <c r="B19" i="28"/>
  <c r="C19" i="28"/>
  <c r="A20" i="28"/>
  <c r="B20" i="28"/>
  <c r="C20" i="28"/>
  <c r="A21" i="28"/>
  <c r="B21" i="28"/>
  <c r="C21" i="28"/>
  <c r="A22" i="28"/>
  <c r="B22" i="28"/>
  <c r="C22" i="28"/>
  <c r="A23" i="28"/>
  <c r="B23" i="28"/>
  <c r="C23" i="28"/>
  <c r="A24" i="28"/>
  <c r="B24" i="28"/>
  <c r="C24" i="28"/>
  <c r="A25" i="28"/>
  <c r="B25" i="28"/>
  <c r="C25" i="28"/>
  <c r="A26" i="28"/>
  <c r="B26" i="28"/>
  <c r="C26" i="28"/>
  <c r="B4" i="28"/>
  <c r="C4" i="28"/>
  <c r="A4" i="28"/>
  <c r="BC31" i="27"/>
  <c r="BB31" i="27"/>
  <c r="BA31" i="27"/>
  <c r="AZ31" i="27"/>
  <c r="AY31" i="27"/>
  <c r="AX31" i="27"/>
  <c r="AW31" i="27"/>
  <c r="AV31" i="27"/>
  <c r="AU31" i="27"/>
  <c r="AT31" i="27"/>
  <c r="BC30" i="27"/>
  <c r="BB30" i="27"/>
  <c r="BA30" i="27"/>
  <c r="AZ30" i="27"/>
  <c r="AY30" i="27"/>
  <c r="AX30" i="27"/>
  <c r="AW30" i="27"/>
  <c r="AV30" i="27"/>
  <c r="AU30" i="27"/>
  <c r="AT30" i="27"/>
  <c r="BC29" i="27"/>
  <c r="BB29" i="27"/>
  <c r="BA29" i="27"/>
  <c r="AZ29" i="27"/>
  <c r="AY29" i="27"/>
  <c r="AX29" i="27"/>
  <c r="AW29" i="27"/>
  <c r="AV29" i="27"/>
  <c r="AU29" i="27"/>
  <c r="AT29" i="27"/>
  <c r="BC28" i="27"/>
  <c r="BB28" i="27"/>
  <c r="BA28" i="27"/>
  <c r="AZ28" i="27"/>
  <c r="AY28" i="27"/>
  <c r="AX28" i="27"/>
  <c r="AW28" i="27"/>
  <c r="AV28" i="27"/>
  <c r="AU28" i="27"/>
  <c r="AT28" i="27"/>
  <c r="BC27" i="27"/>
  <c r="BB27" i="27"/>
  <c r="BA27" i="27"/>
  <c r="AZ27" i="27"/>
  <c r="AY27" i="27"/>
  <c r="AX27" i="27"/>
  <c r="AW27" i="27"/>
  <c r="AV27" i="27"/>
  <c r="AU27" i="27"/>
  <c r="AT27" i="27"/>
  <c r="BC26" i="27"/>
  <c r="BB26" i="27"/>
  <c r="BA26" i="27"/>
  <c r="AZ26" i="27"/>
  <c r="AY26" i="27"/>
  <c r="AX26" i="27"/>
  <c r="AW26" i="27"/>
  <c r="AV26" i="27"/>
  <c r="AU26" i="27"/>
  <c r="AT26" i="27"/>
  <c r="BC25" i="27"/>
  <c r="BB25" i="27"/>
  <c r="BA25" i="27"/>
  <c r="AZ25" i="27"/>
  <c r="AY25" i="27"/>
  <c r="AX25" i="27"/>
  <c r="AW25" i="27"/>
  <c r="AV25" i="27"/>
  <c r="AU25" i="27"/>
  <c r="AT25" i="27"/>
  <c r="BC24" i="27"/>
  <c r="BB24" i="27"/>
  <c r="BA24" i="27"/>
  <c r="AZ24" i="27"/>
  <c r="AY24" i="27"/>
  <c r="AX24" i="27"/>
  <c r="AW24" i="27"/>
  <c r="AV24" i="27"/>
  <c r="AU24" i="27"/>
  <c r="AT24" i="27"/>
  <c r="BC23" i="27"/>
  <c r="BB23" i="27"/>
  <c r="BA23" i="27"/>
  <c r="AZ23" i="27"/>
  <c r="AY23" i="27"/>
  <c r="AX23" i="27"/>
  <c r="AW23" i="27"/>
  <c r="AV23" i="27"/>
  <c r="AU23" i="27"/>
  <c r="AT23" i="27"/>
  <c r="BC22" i="27"/>
  <c r="BB22" i="27"/>
  <c r="BA22" i="27"/>
  <c r="AZ22" i="27"/>
  <c r="AY22" i="27"/>
  <c r="AX22" i="27"/>
  <c r="AW22" i="27"/>
  <c r="AV22" i="27"/>
  <c r="AU22" i="27"/>
  <c r="AT22" i="27"/>
  <c r="BC21" i="27"/>
  <c r="BB21" i="27"/>
  <c r="BA21" i="27"/>
  <c r="AZ21" i="27"/>
  <c r="AY21" i="27"/>
  <c r="AX21" i="27"/>
  <c r="AW21" i="27"/>
  <c r="AV21" i="27"/>
  <c r="AU21" i="27"/>
  <c r="AT21" i="27"/>
  <c r="BC20" i="27"/>
  <c r="BB20" i="27"/>
  <c r="BA20" i="27"/>
  <c r="AZ20" i="27"/>
  <c r="AY20" i="27"/>
  <c r="AX20" i="27"/>
  <c r="AW20" i="27"/>
  <c r="AV20" i="27"/>
  <c r="AU20" i="27"/>
  <c r="AT20" i="27"/>
  <c r="BC19" i="27"/>
  <c r="BB19" i="27"/>
  <c r="BA19" i="27"/>
  <c r="AZ19" i="27"/>
  <c r="AY19" i="27"/>
  <c r="AX19" i="27"/>
  <c r="AW19" i="27"/>
  <c r="AV19" i="27"/>
  <c r="AU19" i="27"/>
  <c r="AT19" i="27"/>
  <c r="BC18" i="27"/>
  <c r="BB18" i="27"/>
  <c r="BA18" i="27"/>
  <c r="AZ18" i="27"/>
  <c r="AY18" i="27"/>
  <c r="AX18" i="27"/>
  <c r="AW18" i="27"/>
  <c r="AV18" i="27"/>
  <c r="AU18" i="27"/>
  <c r="AT18" i="27"/>
  <c r="BC17" i="27"/>
  <c r="BB17" i="27"/>
  <c r="BA17" i="27"/>
  <c r="AZ17" i="27"/>
  <c r="AY17" i="27"/>
  <c r="AX17" i="27"/>
  <c r="AW17" i="27"/>
  <c r="AV17" i="27"/>
  <c r="AU17" i="27"/>
  <c r="AT17" i="27"/>
  <c r="BC16" i="27"/>
  <c r="BB16" i="27"/>
  <c r="BA16" i="27"/>
  <c r="AZ16" i="27"/>
  <c r="AY16" i="27"/>
  <c r="AX16" i="27"/>
  <c r="AW16" i="27"/>
  <c r="AV16" i="27"/>
  <c r="AU16" i="27"/>
  <c r="AT16" i="27"/>
  <c r="BC15" i="27"/>
  <c r="BB15" i="27"/>
  <c r="BA15" i="27"/>
  <c r="AZ15" i="27"/>
  <c r="AY15" i="27"/>
  <c r="AX15" i="27"/>
  <c r="AW15" i="27"/>
  <c r="AV15" i="27"/>
  <c r="AU15" i="27"/>
  <c r="AT15" i="27"/>
  <c r="BC14" i="27"/>
  <c r="BB14" i="27"/>
  <c r="BA14" i="27"/>
  <c r="AZ14" i="27"/>
  <c r="AY14" i="27"/>
  <c r="AX14" i="27"/>
  <c r="AW14" i="27"/>
  <c r="AV14" i="27"/>
  <c r="AU14" i="27"/>
  <c r="AT14" i="27"/>
  <c r="BC13" i="27"/>
  <c r="BB13" i="27"/>
  <c r="BA13" i="27"/>
  <c r="AZ13" i="27"/>
  <c r="AY13" i="27"/>
  <c r="AX13" i="27"/>
  <c r="AW13" i="27"/>
  <c r="AV13" i="27"/>
  <c r="AU13" i="27"/>
  <c r="AT13" i="27"/>
  <c r="BC12" i="27"/>
  <c r="BB12" i="27"/>
  <c r="BA12" i="27"/>
  <c r="AZ12" i="27"/>
  <c r="AY12" i="27"/>
  <c r="AX12" i="27"/>
  <c r="AW12" i="27"/>
  <c r="AV12" i="27"/>
  <c r="AU12" i="27"/>
  <c r="AT12" i="27"/>
  <c r="BC11" i="27"/>
  <c r="BB11" i="27"/>
  <c r="BA11" i="27"/>
  <c r="AZ11" i="27"/>
  <c r="AY11" i="27"/>
  <c r="AX11" i="27"/>
  <c r="AW11" i="27"/>
  <c r="AV11" i="27"/>
  <c r="AU11" i="27"/>
  <c r="AT11" i="27"/>
  <c r="BC10" i="27"/>
  <c r="BB10" i="27"/>
  <c r="BA10" i="27"/>
  <c r="AZ10" i="27"/>
  <c r="AY10" i="27"/>
  <c r="AX10" i="27"/>
  <c r="AW10" i="27"/>
  <c r="AV10" i="27"/>
  <c r="AU10" i="27"/>
  <c r="AT10" i="27"/>
  <c r="BC9" i="27"/>
  <c r="BB9" i="27"/>
  <c r="BA9" i="27"/>
  <c r="AZ9" i="27"/>
  <c r="AY9" i="27"/>
  <c r="AX9" i="27"/>
  <c r="AW9" i="27"/>
  <c r="AV9" i="27"/>
  <c r="AU9" i="27"/>
  <c r="AT9" i="27"/>
  <c r="BC8" i="27"/>
  <c r="BB8" i="27"/>
  <c r="BA8" i="27"/>
  <c r="AZ8" i="27"/>
  <c r="AY8" i="27"/>
  <c r="AX8" i="27"/>
  <c r="AW8" i="27"/>
  <c r="AV8" i="27"/>
  <c r="AU8" i="27"/>
  <c r="AT8" i="27"/>
  <c r="BC7" i="27"/>
  <c r="BB7" i="27"/>
  <c r="BA7" i="27"/>
  <c r="AZ7" i="27"/>
  <c r="AY7" i="27"/>
  <c r="AX7" i="27"/>
  <c r="AW7" i="27"/>
  <c r="AV7" i="27"/>
  <c r="AU7" i="27"/>
  <c r="AT7" i="27"/>
  <c r="BC6" i="27"/>
  <c r="BB6" i="27"/>
  <c r="BA6" i="27"/>
  <c r="AZ6" i="27"/>
  <c r="AY6" i="27"/>
  <c r="AX6" i="27"/>
  <c r="AW6" i="27"/>
  <c r="AV6" i="27"/>
  <c r="AU6" i="27"/>
  <c r="AT6" i="27"/>
  <c r="BC5" i="27"/>
  <c r="BB5" i="27"/>
  <c r="BA5" i="27"/>
  <c r="AZ5" i="27"/>
  <c r="AY5" i="27"/>
  <c r="AX5" i="27"/>
  <c r="AW5" i="27"/>
  <c r="AV5" i="27"/>
  <c r="AU5" i="27"/>
  <c r="AT5" i="27"/>
  <c r="BC4" i="27"/>
  <c r="BB4" i="27"/>
  <c r="BA4" i="27"/>
  <c r="AZ4" i="27"/>
  <c r="AY4" i="27"/>
  <c r="AX4" i="27"/>
  <c r="AW4" i="27"/>
  <c r="AV4" i="27"/>
  <c r="AU4" i="27"/>
  <c r="AT4" i="27"/>
  <c r="A5" i="27"/>
  <c r="B5" i="27"/>
  <c r="C5" i="27"/>
  <c r="A6" i="27"/>
  <c r="B6" i="27"/>
  <c r="C6" i="27"/>
  <c r="A7" i="27"/>
  <c r="B7" i="27"/>
  <c r="C7" i="27"/>
  <c r="A8" i="27"/>
  <c r="B8" i="27"/>
  <c r="C8" i="27"/>
  <c r="A9" i="27"/>
  <c r="B9" i="27"/>
  <c r="C9" i="27"/>
  <c r="A10" i="27"/>
  <c r="B10" i="27"/>
  <c r="C10" i="27"/>
  <c r="A11" i="27"/>
  <c r="B11" i="27"/>
  <c r="C11" i="27"/>
  <c r="A12" i="27"/>
  <c r="B12" i="27"/>
  <c r="C12" i="27"/>
  <c r="A13" i="27"/>
  <c r="B13" i="27"/>
  <c r="C13" i="27"/>
  <c r="A14" i="27"/>
  <c r="B14" i="27"/>
  <c r="C14" i="27"/>
  <c r="A15" i="27"/>
  <c r="B15" i="27"/>
  <c r="C15" i="27"/>
  <c r="A16" i="27"/>
  <c r="B16" i="27"/>
  <c r="C16" i="27"/>
  <c r="A17" i="27"/>
  <c r="B17" i="27"/>
  <c r="C17" i="27"/>
  <c r="A18" i="27"/>
  <c r="B18" i="27"/>
  <c r="C18" i="27"/>
  <c r="A19" i="27"/>
  <c r="B19" i="27"/>
  <c r="C19" i="27"/>
  <c r="A20" i="27"/>
  <c r="B20" i="27"/>
  <c r="C20" i="27"/>
  <c r="A21" i="27"/>
  <c r="B21" i="27"/>
  <c r="C21" i="27"/>
  <c r="A22" i="27"/>
  <c r="B22" i="27"/>
  <c r="C22" i="27"/>
  <c r="A23" i="27"/>
  <c r="B23" i="27"/>
  <c r="C23" i="27"/>
  <c r="A24" i="27"/>
  <c r="B24" i="27"/>
  <c r="C24" i="27"/>
  <c r="A25" i="27"/>
  <c r="B25" i="27"/>
  <c r="C25" i="27"/>
  <c r="A26" i="27"/>
  <c r="B26" i="27"/>
  <c r="C26" i="27"/>
  <c r="A27" i="27"/>
  <c r="B27" i="27"/>
  <c r="C27" i="27"/>
  <c r="A28" i="27"/>
  <c r="B28" i="27"/>
  <c r="C28" i="27"/>
  <c r="A29" i="27"/>
  <c r="B29" i="27"/>
  <c r="C29" i="27"/>
  <c r="A30" i="27"/>
  <c r="B30" i="27"/>
  <c r="C30" i="27"/>
  <c r="B4" i="27"/>
  <c r="C4" i="27"/>
  <c r="A4" i="27"/>
  <c r="BC31" i="26"/>
  <c r="BB31" i="26"/>
  <c r="BA31" i="26"/>
  <c r="AZ31" i="26"/>
  <c r="AY31" i="26"/>
  <c r="AX31" i="26"/>
  <c r="AW31" i="26"/>
  <c r="AV31" i="26"/>
  <c r="AU31" i="26"/>
  <c r="AT31" i="26"/>
  <c r="BC30" i="26"/>
  <c r="BB30" i="26"/>
  <c r="BA30" i="26"/>
  <c r="AZ30" i="26"/>
  <c r="AY30" i="26"/>
  <c r="AX30" i="26"/>
  <c r="AW30" i="26"/>
  <c r="AV30" i="26"/>
  <c r="AU30" i="26"/>
  <c r="AT30" i="26"/>
  <c r="BC29" i="26"/>
  <c r="BB29" i="26"/>
  <c r="BA29" i="26"/>
  <c r="AZ29" i="26"/>
  <c r="AY29" i="26"/>
  <c r="AX29" i="26"/>
  <c r="AW29" i="26"/>
  <c r="AV29" i="26"/>
  <c r="AU29" i="26"/>
  <c r="AT29" i="26"/>
  <c r="BC28" i="26"/>
  <c r="BB28" i="26"/>
  <c r="BA28" i="26"/>
  <c r="AZ28" i="26"/>
  <c r="AY28" i="26"/>
  <c r="AX28" i="26"/>
  <c r="AW28" i="26"/>
  <c r="AV28" i="26"/>
  <c r="AU28" i="26"/>
  <c r="AT28" i="26"/>
  <c r="BC27" i="26"/>
  <c r="BB27" i="26"/>
  <c r="BA27" i="26"/>
  <c r="AZ27" i="26"/>
  <c r="AY27" i="26"/>
  <c r="AX27" i="26"/>
  <c r="AW27" i="26"/>
  <c r="AV27" i="26"/>
  <c r="AU27" i="26"/>
  <c r="AT27" i="26"/>
  <c r="BC26" i="26"/>
  <c r="BB26" i="26"/>
  <c r="BA26" i="26"/>
  <c r="AZ26" i="26"/>
  <c r="AY26" i="26"/>
  <c r="AX26" i="26"/>
  <c r="AW26" i="26"/>
  <c r="AV26" i="26"/>
  <c r="AU26" i="26"/>
  <c r="AT26" i="26"/>
  <c r="BC25" i="26"/>
  <c r="BB25" i="26"/>
  <c r="BA25" i="26"/>
  <c r="AZ25" i="26"/>
  <c r="AY25" i="26"/>
  <c r="AX25" i="26"/>
  <c r="AW25" i="26"/>
  <c r="AV25" i="26"/>
  <c r="AU25" i="26"/>
  <c r="AT25" i="26"/>
  <c r="BC24" i="26"/>
  <c r="BB24" i="26"/>
  <c r="BA24" i="26"/>
  <c r="AZ24" i="26"/>
  <c r="AY24" i="26"/>
  <c r="AX24" i="26"/>
  <c r="AW24" i="26"/>
  <c r="AV24" i="26"/>
  <c r="AU24" i="26"/>
  <c r="AT24" i="26"/>
  <c r="BC23" i="26"/>
  <c r="BB23" i="26"/>
  <c r="BA23" i="26"/>
  <c r="AZ23" i="26"/>
  <c r="AY23" i="26"/>
  <c r="AX23" i="26"/>
  <c r="AW23" i="26"/>
  <c r="AV23" i="26"/>
  <c r="AU23" i="26"/>
  <c r="AT23" i="26"/>
  <c r="BC22" i="26"/>
  <c r="BB22" i="26"/>
  <c r="BA22" i="26"/>
  <c r="AZ22" i="26"/>
  <c r="AY22" i="26"/>
  <c r="AX22" i="26"/>
  <c r="AW22" i="26"/>
  <c r="AV22" i="26"/>
  <c r="AU22" i="26"/>
  <c r="AT22" i="26"/>
  <c r="BC21" i="26"/>
  <c r="BB21" i="26"/>
  <c r="BA21" i="26"/>
  <c r="AZ21" i="26"/>
  <c r="AY21" i="26"/>
  <c r="AX21" i="26"/>
  <c r="AW21" i="26"/>
  <c r="AV21" i="26"/>
  <c r="AU21" i="26"/>
  <c r="AT21" i="26"/>
  <c r="BC20" i="26"/>
  <c r="BB20" i="26"/>
  <c r="BA20" i="26"/>
  <c r="AZ20" i="26"/>
  <c r="AY20" i="26"/>
  <c r="AX20" i="26"/>
  <c r="AW20" i="26"/>
  <c r="AV20" i="26"/>
  <c r="AU20" i="26"/>
  <c r="AT20" i="26"/>
  <c r="BC19" i="26"/>
  <c r="BB19" i="26"/>
  <c r="BA19" i="26"/>
  <c r="AZ19" i="26"/>
  <c r="AY19" i="26"/>
  <c r="AX19" i="26"/>
  <c r="AW19" i="26"/>
  <c r="AV19" i="26"/>
  <c r="AU19" i="26"/>
  <c r="AT19" i="26"/>
  <c r="BC18" i="26"/>
  <c r="BB18" i="26"/>
  <c r="BA18" i="26"/>
  <c r="AZ18" i="26"/>
  <c r="AY18" i="26"/>
  <c r="AX18" i="26"/>
  <c r="AW18" i="26"/>
  <c r="AV18" i="26"/>
  <c r="AU18" i="26"/>
  <c r="AT18" i="26"/>
  <c r="BC17" i="26"/>
  <c r="BB17" i="26"/>
  <c r="BA17" i="26"/>
  <c r="AZ17" i="26"/>
  <c r="AY17" i="26"/>
  <c r="AX17" i="26"/>
  <c r="AW17" i="26"/>
  <c r="AV17" i="26"/>
  <c r="AU17" i="26"/>
  <c r="AT17" i="26"/>
  <c r="BC16" i="26"/>
  <c r="BB16" i="26"/>
  <c r="BA16" i="26"/>
  <c r="AZ16" i="26"/>
  <c r="AY16" i="26"/>
  <c r="AX16" i="26"/>
  <c r="AW16" i="26"/>
  <c r="AV16" i="26"/>
  <c r="AU16" i="26"/>
  <c r="AT16" i="26"/>
  <c r="BC15" i="26"/>
  <c r="BB15" i="26"/>
  <c r="BA15" i="26"/>
  <c r="AZ15" i="26"/>
  <c r="AY15" i="26"/>
  <c r="AX15" i="26"/>
  <c r="AW15" i="26"/>
  <c r="AV15" i="26"/>
  <c r="AU15" i="26"/>
  <c r="AT15" i="26"/>
  <c r="BC14" i="26"/>
  <c r="BB14" i="26"/>
  <c r="BA14" i="26"/>
  <c r="AZ14" i="26"/>
  <c r="AY14" i="26"/>
  <c r="AX14" i="26"/>
  <c r="AW14" i="26"/>
  <c r="AV14" i="26"/>
  <c r="AU14" i="26"/>
  <c r="AT14" i="26"/>
  <c r="BC13" i="26"/>
  <c r="BB13" i="26"/>
  <c r="BA13" i="26"/>
  <c r="AZ13" i="26"/>
  <c r="AY13" i="26"/>
  <c r="AX13" i="26"/>
  <c r="AW13" i="26"/>
  <c r="AV13" i="26"/>
  <c r="AU13" i="26"/>
  <c r="AT13" i="26"/>
  <c r="BC12" i="26"/>
  <c r="BB12" i="26"/>
  <c r="BA12" i="26"/>
  <c r="AZ12" i="26"/>
  <c r="AY12" i="26"/>
  <c r="AX12" i="26"/>
  <c r="AW12" i="26"/>
  <c r="AV12" i="26"/>
  <c r="AU12" i="26"/>
  <c r="AT12" i="26"/>
  <c r="BC11" i="26"/>
  <c r="BB11" i="26"/>
  <c r="BA11" i="26"/>
  <c r="AZ11" i="26"/>
  <c r="AY11" i="26"/>
  <c r="AX11" i="26"/>
  <c r="AW11" i="26"/>
  <c r="AV11" i="26"/>
  <c r="AU11" i="26"/>
  <c r="AT11" i="26"/>
  <c r="BC10" i="26"/>
  <c r="BB10" i="26"/>
  <c r="BA10" i="26"/>
  <c r="AZ10" i="26"/>
  <c r="AY10" i="26"/>
  <c r="AX10" i="26"/>
  <c r="AW10" i="26"/>
  <c r="AV10" i="26"/>
  <c r="AU10" i="26"/>
  <c r="AT10" i="26"/>
  <c r="BC9" i="26"/>
  <c r="BB9" i="26"/>
  <c r="BA9" i="26"/>
  <c r="AZ9" i="26"/>
  <c r="AY9" i="26"/>
  <c r="AX9" i="26"/>
  <c r="AW9" i="26"/>
  <c r="AV9" i="26"/>
  <c r="AU9" i="26"/>
  <c r="AT9" i="26"/>
  <c r="BC8" i="26"/>
  <c r="BB8" i="26"/>
  <c r="BA8" i="26"/>
  <c r="AZ8" i="26"/>
  <c r="AY8" i="26"/>
  <c r="AX8" i="26"/>
  <c r="AW8" i="26"/>
  <c r="AV8" i="26"/>
  <c r="AU8" i="26"/>
  <c r="AT8" i="26"/>
  <c r="BC7" i="26"/>
  <c r="BB7" i="26"/>
  <c r="BA7" i="26"/>
  <c r="AZ7" i="26"/>
  <c r="AY7" i="26"/>
  <c r="AX7" i="26"/>
  <c r="AW7" i="26"/>
  <c r="AV7" i="26"/>
  <c r="AU7" i="26"/>
  <c r="AT7" i="26"/>
  <c r="BC6" i="26"/>
  <c r="BB6" i="26"/>
  <c r="BA6" i="26"/>
  <c r="AZ6" i="26"/>
  <c r="AY6" i="26"/>
  <c r="AX6" i="26"/>
  <c r="AW6" i="26"/>
  <c r="AV6" i="26"/>
  <c r="AU6" i="26"/>
  <c r="AT6" i="26"/>
  <c r="BC5" i="26"/>
  <c r="BB5" i="26"/>
  <c r="BA5" i="26"/>
  <c r="AZ5" i="26"/>
  <c r="AY5" i="26"/>
  <c r="AX5" i="26"/>
  <c r="AW5" i="26"/>
  <c r="AV5" i="26"/>
  <c r="AU5" i="26"/>
  <c r="AT5" i="26"/>
  <c r="BC4" i="26"/>
  <c r="BB4" i="26"/>
  <c r="BA4" i="26"/>
  <c r="AZ4" i="26"/>
  <c r="AY4" i="26"/>
  <c r="AX4" i="26"/>
  <c r="AW4" i="26"/>
  <c r="AV4" i="26"/>
  <c r="AU4" i="26"/>
  <c r="AT4" i="26"/>
  <c r="A5" i="26"/>
  <c r="B5" i="26"/>
  <c r="C5" i="26"/>
  <c r="A6" i="26"/>
  <c r="B6" i="26"/>
  <c r="C6" i="26"/>
  <c r="A7" i="26"/>
  <c r="B7" i="26"/>
  <c r="C7" i="26"/>
  <c r="A8" i="26"/>
  <c r="B8" i="26"/>
  <c r="C8" i="26"/>
  <c r="A9" i="26"/>
  <c r="B9" i="26"/>
  <c r="C9" i="26"/>
  <c r="A10" i="26"/>
  <c r="B10" i="26"/>
  <c r="C10" i="26"/>
  <c r="A11" i="26"/>
  <c r="B11" i="26"/>
  <c r="C11" i="26"/>
  <c r="A12" i="26"/>
  <c r="B12" i="26"/>
  <c r="C12" i="26"/>
  <c r="A13" i="26"/>
  <c r="B13" i="26"/>
  <c r="C13" i="26"/>
  <c r="A14" i="26"/>
  <c r="B14" i="26"/>
  <c r="C14" i="26"/>
  <c r="A15" i="26"/>
  <c r="B15" i="26"/>
  <c r="C15" i="26"/>
  <c r="A16" i="26"/>
  <c r="B16" i="26"/>
  <c r="C16" i="26"/>
  <c r="A17" i="26"/>
  <c r="B17" i="26"/>
  <c r="C17" i="26"/>
  <c r="A18" i="26"/>
  <c r="B18" i="26"/>
  <c r="C18" i="26"/>
  <c r="A19" i="26"/>
  <c r="B19" i="26"/>
  <c r="C19" i="26"/>
  <c r="A20" i="26"/>
  <c r="B20" i="26"/>
  <c r="C20" i="26"/>
  <c r="A21" i="26"/>
  <c r="B21" i="26"/>
  <c r="C21" i="26"/>
  <c r="A22" i="26"/>
  <c r="B22" i="26"/>
  <c r="C22" i="26"/>
  <c r="A23" i="26"/>
  <c r="B23" i="26"/>
  <c r="C23" i="26"/>
  <c r="A24" i="26"/>
  <c r="B24" i="26"/>
  <c r="C24" i="26"/>
  <c r="A25" i="26"/>
  <c r="B25" i="26"/>
  <c r="C25" i="26"/>
  <c r="A26" i="26"/>
  <c r="B26" i="26"/>
  <c r="C26" i="26"/>
  <c r="A27" i="26"/>
  <c r="B27" i="26"/>
  <c r="C27" i="26"/>
  <c r="A28" i="26"/>
  <c r="B28" i="26"/>
  <c r="C28" i="26"/>
  <c r="A29" i="26"/>
  <c r="B29" i="26"/>
  <c r="C29" i="26"/>
  <c r="A30" i="26"/>
  <c r="B30" i="26"/>
  <c r="C30" i="26"/>
  <c r="A31" i="26"/>
  <c r="B31" i="26"/>
  <c r="C31" i="26"/>
  <c r="B4" i="26"/>
  <c r="C4" i="26"/>
  <c r="A4" i="26"/>
  <c r="I21" i="15"/>
  <c r="J21" i="15"/>
  <c r="K21" i="15"/>
  <c r="L21" i="15"/>
  <c r="M21" i="15"/>
  <c r="N21" i="15"/>
  <c r="O21" i="15"/>
  <c r="P21" i="15"/>
  <c r="Q21" i="15"/>
  <c r="R21" i="15"/>
  <c r="S21" i="15"/>
  <c r="T21" i="15"/>
  <c r="U21" i="15"/>
  <c r="V21" i="15"/>
  <c r="W21" i="15"/>
  <c r="X21" i="15"/>
  <c r="Y21" i="15"/>
  <c r="Z21" i="15"/>
  <c r="AA21" i="15"/>
  <c r="AB21" i="15"/>
  <c r="AC21" i="15"/>
  <c r="AD21" i="15"/>
  <c r="AE21" i="15"/>
  <c r="AF21" i="15"/>
  <c r="AG21" i="15"/>
  <c r="AH21" i="15"/>
  <c r="AI21" i="15"/>
  <c r="AJ21" i="15"/>
  <c r="AK21" i="15"/>
  <c r="AL21" i="15"/>
  <c r="AM21" i="15"/>
  <c r="AN21" i="15"/>
  <c r="AO21" i="15"/>
  <c r="AP21" i="15"/>
  <c r="AQ21" i="15"/>
  <c r="AR21" i="15"/>
  <c r="I22" i="15"/>
  <c r="J22" i="15"/>
  <c r="K22" i="15"/>
  <c r="L22" i="15"/>
  <c r="M22" i="15"/>
  <c r="N22" i="15"/>
  <c r="O22" i="15"/>
  <c r="P22" i="15"/>
  <c r="Q22" i="15"/>
  <c r="R22" i="15"/>
  <c r="S22" i="15"/>
  <c r="T22" i="15"/>
  <c r="U22" i="15"/>
  <c r="V22" i="15"/>
  <c r="W22" i="15"/>
  <c r="X22" i="15"/>
  <c r="Y22" i="15"/>
  <c r="Z22" i="15"/>
  <c r="AA22" i="15"/>
  <c r="AB22" i="15"/>
  <c r="AC22" i="15"/>
  <c r="AD22" i="15"/>
  <c r="AE22" i="15"/>
  <c r="AF22" i="15"/>
  <c r="AG22" i="15"/>
  <c r="AH22" i="15"/>
  <c r="AI22" i="15"/>
  <c r="AJ22" i="15"/>
  <c r="AK22" i="15"/>
  <c r="AL22" i="15"/>
  <c r="AM22" i="15"/>
  <c r="AN22" i="15"/>
  <c r="AO22" i="15"/>
  <c r="AP22" i="15"/>
  <c r="AQ22" i="15"/>
  <c r="AR22" i="15"/>
  <c r="I23" i="15"/>
  <c r="J23" i="15"/>
  <c r="K23" i="15"/>
  <c r="L23" i="15"/>
  <c r="M23" i="15"/>
  <c r="N23" i="15"/>
  <c r="O23" i="15"/>
  <c r="P23" i="15"/>
  <c r="Q23" i="15"/>
  <c r="R23" i="15"/>
  <c r="S23" i="15"/>
  <c r="T23" i="15"/>
  <c r="U23" i="15"/>
  <c r="V23" i="15"/>
  <c r="W23" i="15"/>
  <c r="X23" i="15"/>
  <c r="Y23" i="15"/>
  <c r="Z23" i="15"/>
  <c r="AA23" i="15"/>
  <c r="AB23" i="15"/>
  <c r="AC23" i="15"/>
  <c r="AD23" i="15"/>
  <c r="AE23" i="15"/>
  <c r="AF23" i="15"/>
  <c r="AG23" i="15"/>
  <c r="AH23" i="15"/>
  <c r="AI23" i="15"/>
  <c r="AJ23" i="15"/>
  <c r="AK23" i="15"/>
  <c r="AL23" i="15"/>
  <c r="AM23" i="15"/>
  <c r="AN23" i="15"/>
  <c r="AO23" i="15"/>
  <c r="AP23" i="15"/>
  <c r="AQ23" i="15"/>
  <c r="AR23" i="15"/>
  <c r="I24" i="15"/>
  <c r="J24" i="15"/>
  <c r="K24" i="15"/>
  <c r="L24" i="15"/>
  <c r="M24" i="15"/>
  <c r="N24" i="15"/>
  <c r="O24" i="15"/>
  <c r="P24" i="15"/>
  <c r="Q24" i="15"/>
  <c r="R24" i="15"/>
  <c r="S24" i="15"/>
  <c r="T24" i="15"/>
  <c r="U24" i="15"/>
  <c r="V24" i="15"/>
  <c r="W24" i="15"/>
  <c r="X24" i="15"/>
  <c r="Y24" i="15"/>
  <c r="Z24" i="15"/>
  <c r="AA24" i="15"/>
  <c r="AB24" i="15"/>
  <c r="AC24" i="15"/>
  <c r="AD24" i="15"/>
  <c r="AE24" i="15"/>
  <c r="AF24" i="15"/>
  <c r="AG24" i="15"/>
  <c r="AH24" i="15"/>
  <c r="AI24" i="15"/>
  <c r="AJ24" i="15"/>
  <c r="AK24" i="15"/>
  <c r="AL24" i="15"/>
  <c r="AM24" i="15"/>
  <c r="AN24" i="15"/>
  <c r="AO24" i="15"/>
  <c r="AP24" i="15"/>
  <c r="AQ24" i="15"/>
  <c r="AR24" i="15"/>
  <c r="I25" i="15"/>
  <c r="J25" i="15"/>
  <c r="K25" i="15"/>
  <c r="L25" i="15"/>
  <c r="M25" i="15"/>
  <c r="N25" i="15"/>
  <c r="O25" i="15"/>
  <c r="P25" i="15"/>
  <c r="Q25" i="15"/>
  <c r="R25" i="15"/>
  <c r="S25" i="15"/>
  <c r="T25" i="15"/>
  <c r="U25" i="15"/>
  <c r="V25" i="15"/>
  <c r="W25" i="15"/>
  <c r="X25" i="15"/>
  <c r="Y25" i="15"/>
  <c r="Z25" i="15"/>
  <c r="AA25" i="15"/>
  <c r="AB25" i="15"/>
  <c r="AC25" i="15"/>
  <c r="AD25" i="15"/>
  <c r="AE25" i="15"/>
  <c r="AF25" i="15"/>
  <c r="AG25" i="15"/>
  <c r="AH25" i="15"/>
  <c r="AI25" i="15"/>
  <c r="AJ25" i="15"/>
  <c r="AK25" i="15"/>
  <c r="AL25" i="15"/>
  <c r="AM25" i="15"/>
  <c r="AN25" i="15"/>
  <c r="AO25" i="15"/>
  <c r="AP25" i="15"/>
  <c r="AQ25" i="15"/>
  <c r="AR25" i="15"/>
  <c r="I26" i="15"/>
  <c r="J26" i="15"/>
  <c r="K26" i="15"/>
  <c r="L26" i="15"/>
  <c r="M26" i="15"/>
  <c r="N26" i="15"/>
  <c r="O26" i="15"/>
  <c r="P26" i="15"/>
  <c r="Q26" i="15"/>
  <c r="R26" i="15"/>
  <c r="S26" i="15"/>
  <c r="T26" i="15"/>
  <c r="U26" i="15"/>
  <c r="V26" i="15"/>
  <c r="W26" i="15"/>
  <c r="X26" i="15"/>
  <c r="Y26" i="15"/>
  <c r="Z26" i="15"/>
  <c r="AA26" i="15"/>
  <c r="AB26" i="15"/>
  <c r="AC26" i="15"/>
  <c r="AD26" i="15"/>
  <c r="AE26" i="15"/>
  <c r="AF26" i="15"/>
  <c r="AG26" i="15"/>
  <c r="AH26" i="15"/>
  <c r="AI26" i="15"/>
  <c r="AJ26" i="15"/>
  <c r="AK26" i="15"/>
  <c r="AL26" i="15"/>
  <c r="AM26" i="15"/>
  <c r="AN26" i="15"/>
  <c r="AO26" i="15"/>
  <c r="AP26" i="15"/>
  <c r="AQ26" i="15"/>
  <c r="AR26" i="15"/>
  <c r="I27" i="15"/>
  <c r="J27" i="15"/>
  <c r="K27" i="15"/>
  <c r="L27" i="15"/>
  <c r="M27" i="15"/>
  <c r="N27" i="15"/>
  <c r="O27" i="15"/>
  <c r="P27" i="15"/>
  <c r="Q27" i="15"/>
  <c r="R27" i="15"/>
  <c r="S27" i="15"/>
  <c r="T27" i="15"/>
  <c r="U27" i="15"/>
  <c r="V27" i="15"/>
  <c r="W27" i="15"/>
  <c r="X27" i="15"/>
  <c r="Y27" i="15"/>
  <c r="Z27" i="15"/>
  <c r="AA27" i="15"/>
  <c r="AB27" i="15"/>
  <c r="AC27" i="15"/>
  <c r="AD27" i="15"/>
  <c r="AE27" i="15"/>
  <c r="AF27" i="15"/>
  <c r="AG27" i="15"/>
  <c r="AH27" i="15"/>
  <c r="AI27" i="15"/>
  <c r="AJ27" i="15"/>
  <c r="AK27" i="15"/>
  <c r="AL27" i="15"/>
  <c r="AM27" i="15"/>
  <c r="AN27" i="15"/>
  <c r="AO27" i="15"/>
  <c r="AP27" i="15"/>
  <c r="AQ27" i="15"/>
  <c r="AR27" i="15"/>
  <c r="I28" i="15"/>
  <c r="J28" i="15"/>
  <c r="K28" i="15"/>
  <c r="L28" i="15"/>
  <c r="M28" i="15"/>
  <c r="N28" i="15"/>
  <c r="O28" i="15"/>
  <c r="P28" i="15"/>
  <c r="Q28" i="15"/>
  <c r="R28" i="15"/>
  <c r="S28" i="15"/>
  <c r="T28" i="15"/>
  <c r="U28" i="15"/>
  <c r="V28" i="15"/>
  <c r="W28" i="15"/>
  <c r="X28" i="15"/>
  <c r="Y28" i="15"/>
  <c r="Z28" i="15"/>
  <c r="AA28" i="15"/>
  <c r="AB28" i="15"/>
  <c r="AC28" i="15"/>
  <c r="AD28" i="15"/>
  <c r="AE28" i="15"/>
  <c r="AF28" i="15"/>
  <c r="AG28" i="15"/>
  <c r="AH28" i="15"/>
  <c r="AI28" i="15"/>
  <c r="AJ28" i="15"/>
  <c r="AK28" i="15"/>
  <c r="AL28" i="15"/>
  <c r="AM28" i="15"/>
  <c r="AN28" i="15"/>
  <c r="AO28" i="15"/>
  <c r="AP28" i="15"/>
  <c r="AQ28" i="15"/>
  <c r="AR28" i="15"/>
  <c r="I29" i="15"/>
  <c r="J29" i="15"/>
  <c r="K29" i="15"/>
  <c r="L29" i="15"/>
  <c r="M29" i="15"/>
  <c r="N29" i="15"/>
  <c r="O29" i="15"/>
  <c r="P29" i="15"/>
  <c r="Q29" i="15"/>
  <c r="R29" i="15"/>
  <c r="S29" i="15"/>
  <c r="T29" i="15"/>
  <c r="U29" i="15"/>
  <c r="V29" i="15"/>
  <c r="W29" i="15"/>
  <c r="X29" i="15"/>
  <c r="Y29" i="15"/>
  <c r="Z29" i="15"/>
  <c r="AA29" i="15"/>
  <c r="AB29" i="15"/>
  <c r="AC29" i="15"/>
  <c r="AD29" i="15"/>
  <c r="AE29" i="15"/>
  <c r="AF29" i="15"/>
  <c r="AG29" i="15"/>
  <c r="AH29" i="15"/>
  <c r="AI29" i="15"/>
  <c r="AJ29" i="15"/>
  <c r="AK29" i="15"/>
  <c r="AL29" i="15"/>
  <c r="AM29" i="15"/>
  <c r="AN29" i="15"/>
  <c r="AO29" i="15"/>
  <c r="AP29" i="15"/>
  <c r="AQ29" i="15"/>
  <c r="AR29" i="15"/>
  <c r="I30" i="15"/>
  <c r="J30" i="15"/>
  <c r="K30" i="15"/>
  <c r="L30" i="15"/>
  <c r="M30" i="15"/>
  <c r="N30" i="15"/>
  <c r="O30" i="15"/>
  <c r="P30" i="15"/>
  <c r="Q30" i="15"/>
  <c r="R30" i="15"/>
  <c r="S30" i="15"/>
  <c r="T30" i="15"/>
  <c r="U30" i="15"/>
  <c r="V30" i="15"/>
  <c r="W30" i="15"/>
  <c r="X30" i="15"/>
  <c r="Y30" i="15"/>
  <c r="Z30" i="15"/>
  <c r="AA30" i="15"/>
  <c r="AB30" i="15"/>
  <c r="AC30" i="15"/>
  <c r="AD30" i="15"/>
  <c r="AE30" i="15"/>
  <c r="AF30" i="15"/>
  <c r="AG30" i="15"/>
  <c r="AH30" i="15"/>
  <c r="AI30" i="15"/>
  <c r="AJ30" i="15"/>
  <c r="AK30" i="15"/>
  <c r="AL30" i="15"/>
  <c r="AM30" i="15"/>
  <c r="AN30" i="15"/>
  <c r="AO30" i="15"/>
  <c r="AP30" i="15"/>
  <c r="AQ30" i="15"/>
  <c r="AR30" i="15"/>
  <c r="E21" i="15"/>
  <c r="F21" i="15"/>
  <c r="G21" i="15"/>
  <c r="H21" i="15"/>
  <c r="E22" i="15"/>
  <c r="F22" i="15"/>
  <c r="G22" i="15"/>
  <c r="H22" i="15"/>
  <c r="E23" i="15"/>
  <c r="F23" i="15"/>
  <c r="G23" i="15"/>
  <c r="H23" i="15"/>
  <c r="E24" i="15"/>
  <c r="F24" i="15"/>
  <c r="G24" i="15"/>
  <c r="H24" i="15"/>
  <c r="E25" i="15"/>
  <c r="F25" i="15"/>
  <c r="G25" i="15"/>
  <c r="H25" i="15"/>
  <c r="E26" i="15"/>
  <c r="F26" i="15"/>
  <c r="G26" i="15"/>
  <c r="H26" i="15"/>
  <c r="E27" i="15"/>
  <c r="F27" i="15"/>
  <c r="G27" i="15"/>
  <c r="H27" i="15"/>
  <c r="E28" i="15"/>
  <c r="F28" i="15"/>
  <c r="G28" i="15"/>
  <c r="H28" i="15"/>
  <c r="E29" i="15"/>
  <c r="F29" i="15"/>
  <c r="G29" i="15"/>
  <c r="H29" i="15"/>
  <c r="E30" i="15"/>
  <c r="F30" i="15"/>
  <c r="G30" i="15"/>
  <c r="H30" i="15"/>
  <c r="D22" i="15"/>
  <c r="D23" i="15"/>
  <c r="D24" i="15"/>
  <c r="D25" i="15"/>
  <c r="D26" i="15"/>
  <c r="D27" i="15"/>
  <c r="D28" i="15"/>
  <c r="D29" i="15"/>
  <c r="D30" i="15"/>
  <c r="D21" i="15"/>
  <c r="E4" i="15"/>
  <c r="F4" i="15"/>
  <c r="G4" i="15"/>
  <c r="H4" i="15"/>
  <c r="I4" i="15"/>
  <c r="J4" i="15"/>
  <c r="K4" i="15"/>
  <c r="L4" i="15"/>
  <c r="M4" i="15"/>
  <c r="N4" i="15"/>
  <c r="O4" i="15"/>
  <c r="P4" i="15"/>
  <c r="Q4" i="15"/>
  <c r="R4" i="15"/>
  <c r="S4" i="15"/>
  <c r="T4" i="15"/>
  <c r="U4" i="15"/>
  <c r="V4" i="15"/>
  <c r="W4" i="15"/>
  <c r="X4" i="15"/>
  <c r="Y4" i="15"/>
  <c r="Z4" i="15"/>
  <c r="AA4" i="15"/>
  <c r="AB4" i="15"/>
  <c r="AC4" i="15"/>
  <c r="AD4" i="15"/>
  <c r="AE4" i="15"/>
  <c r="AF4" i="15"/>
  <c r="AG4" i="15"/>
  <c r="AH4" i="15"/>
  <c r="AI4" i="15"/>
  <c r="AJ4" i="15"/>
  <c r="AK4" i="15"/>
  <c r="AL4" i="15"/>
  <c r="AM4" i="15"/>
  <c r="AN4" i="15"/>
  <c r="AO4" i="15"/>
  <c r="AP4" i="15"/>
  <c r="AQ4" i="15"/>
  <c r="AR4" i="15"/>
  <c r="E5" i="15"/>
  <c r="F5" i="15"/>
  <c r="G5" i="15"/>
  <c r="H5" i="15"/>
  <c r="I5" i="15"/>
  <c r="J5" i="15"/>
  <c r="K5" i="15"/>
  <c r="L5" i="15"/>
  <c r="M5" i="15"/>
  <c r="N5" i="15"/>
  <c r="O5" i="15"/>
  <c r="P5" i="15"/>
  <c r="Q5" i="15"/>
  <c r="R5" i="15"/>
  <c r="S5" i="15"/>
  <c r="T5" i="15"/>
  <c r="U5" i="15"/>
  <c r="V5" i="15"/>
  <c r="W5" i="15"/>
  <c r="X5" i="15"/>
  <c r="Y5" i="15"/>
  <c r="Z5" i="15"/>
  <c r="AA5" i="15"/>
  <c r="AB5" i="15"/>
  <c r="AC5" i="15"/>
  <c r="AD5" i="15"/>
  <c r="AE5" i="15"/>
  <c r="AF5" i="15"/>
  <c r="AG5" i="15"/>
  <c r="AH5" i="15"/>
  <c r="AI5" i="15"/>
  <c r="AJ5" i="15"/>
  <c r="AK5" i="15"/>
  <c r="AL5" i="15"/>
  <c r="AM5" i="15"/>
  <c r="AN5" i="15"/>
  <c r="AO5" i="15"/>
  <c r="AP5" i="15"/>
  <c r="AQ5" i="15"/>
  <c r="AR5" i="15"/>
  <c r="E6" i="15"/>
  <c r="F6" i="15"/>
  <c r="G6" i="15"/>
  <c r="H6" i="15"/>
  <c r="I6" i="15"/>
  <c r="J6" i="15"/>
  <c r="K6" i="15"/>
  <c r="L6" i="15"/>
  <c r="M6" i="15"/>
  <c r="N6" i="15"/>
  <c r="O6" i="15"/>
  <c r="P6" i="15"/>
  <c r="Q6" i="15"/>
  <c r="R6" i="15"/>
  <c r="S6" i="15"/>
  <c r="T6" i="15"/>
  <c r="U6" i="15"/>
  <c r="V6" i="15"/>
  <c r="W6" i="15"/>
  <c r="X6" i="15"/>
  <c r="Y6" i="15"/>
  <c r="Z6" i="15"/>
  <c r="AA6" i="15"/>
  <c r="AB6" i="15"/>
  <c r="AC6" i="15"/>
  <c r="AD6" i="15"/>
  <c r="AE6" i="15"/>
  <c r="AF6" i="15"/>
  <c r="AG6" i="15"/>
  <c r="AH6" i="15"/>
  <c r="AI6" i="15"/>
  <c r="AJ6" i="15"/>
  <c r="AK6" i="15"/>
  <c r="AL6" i="15"/>
  <c r="AM6" i="15"/>
  <c r="AN6" i="15"/>
  <c r="AO6" i="15"/>
  <c r="AP6" i="15"/>
  <c r="AQ6" i="15"/>
  <c r="AR6" i="15"/>
  <c r="E7" i="15"/>
  <c r="F7" i="15"/>
  <c r="G7" i="15"/>
  <c r="H7" i="15"/>
  <c r="I7" i="15"/>
  <c r="J7" i="15"/>
  <c r="K7" i="15"/>
  <c r="L7" i="15"/>
  <c r="M7" i="15"/>
  <c r="N7" i="15"/>
  <c r="O7" i="15"/>
  <c r="P7" i="15"/>
  <c r="Q7" i="15"/>
  <c r="R7" i="15"/>
  <c r="S7" i="15"/>
  <c r="T7" i="15"/>
  <c r="U7" i="15"/>
  <c r="V7" i="15"/>
  <c r="W7" i="15"/>
  <c r="X7" i="15"/>
  <c r="Y7" i="15"/>
  <c r="Z7" i="15"/>
  <c r="AA7" i="15"/>
  <c r="AB7" i="15"/>
  <c r="AC7" i="15"/>
  <c r="AD7" i="15"/>
  <c r="AE7" i="15"/>
  <c r="AF7" i="15"/>
  <c r="AG7" i="15"/>
  <c r="AH7" i="15"/>
  <c r="AI7" i="15"/>
  <c r="AJ7" i="15"/>
  <c r="AK7" i="15"/>
  <c r="AL7" i="15"/>
  <c r="AM7" i="15"/>
  <c r="AN7" i="15"/>
  <c r="AO7" i="15"/>
  <c r="AP7" i="15"/>
  <c r="AQ7" i="15"/>
  <c r="AR7" i="15"/>
  <c r="E8" i="15"/>
  <c r="F8" i="15"/>
  <c r="G8" i="15"/>
  <c r="H8" i="15"/>
  <c r="I8" i="15"/>
  <c r="J8" i="15"/>
  <c r="K8" i="15"/>
  <c r="L8" i="15"/>
  <c r="M8" i="15"/>
  <c r="N8" i="15"/>
  <c r="O8" i="15"/>
  <c r="P8" i="15"/>
  <c r="Q8" i="15"/>
  <c r="R8" i="15"/>
  <c r="S8" i="15"/>
  <c r="T8" i="15"/>
  <c r="U8" i="15"/>
  <c r="V8" i="15"/>
  <c r="W8" i="15"/>
  <c r="X8" i="15"/>
  <c r="Y8" i="15"/>
  <c r="Z8" i="15"/>
  <c r="AA8" i="15"/>
  <c r="AB8" i="15"/>
  <c r="AC8" i="15"/>
  <c r="AD8" i="15"/>
  <c r="AE8" i="15"/>
  <c r="AF8" i="15"/>
  <c r="AG8" i="15"/>
  <c r="AH8" i="15"/>
  <c r="AI8" i="15"/>
  <c r="AJ8" i="15"/>
  <c r="AK8" i="15"/>
  <c r="AL8" i="15"/>
  <c r="AM8" i="15"/>
  <c r="AN8" i="15"/>
  <c r="AO8" i="15"/>
  <c r="AP8" i="15"/>
  <c r="AQ8" i="15"/>
  <c r="AR8" i="15"/>
  <c r="E9" i="15"/>
  <c r="F9" i="15"/>
  <c r="G9" i="15"/>
  <c r="H9" i="15"/>
  <c r="I9" i="15"/>
  <c r="J9" i="15"/>
  <c r="K9" i="15"/>
  <c r="L9" i="15"/>
  <c r="M9" i="15"/>
  <c r="N9" i="15"/>
  <c r="O9" i="15"/>
  <c r="P9" i="15"/>
  <c r="Q9" i="15"/>
  <c r="R9" i="15"/>
  <c r="S9" i="15"/>
  <c r="T9" i="15"/>
  <c r="U9" i="15"/>
  <c r="V9" i="15"/>
  <c r="W9" i="15"/>
  <c r="X9" i="15"/>
  <c r="Y9" i="15"/>
  <c r="Z9" i="15"/>
  <c r="AA9" i="15"/>
  <c r="AB9" i="15"/>
  <c r="AC9" i="15"/>
  <c r="AD9" i="15"/>
  <c r="AE9" i="15"/>
  <c r="AF9" i="15"/>
  <c r="AG9" i="15"/>
  <c r="AH9" i="15"/>
  <c r="AI9" i="15"/>
  <c r="AJ9" i="15"/>
  <c r="AK9" i="15"/>
  <c r="AL9" i="15"/>
  <c r="AM9" i="15"/>
  <c r="AN9" i="15"/>
  <c r="AO9" i="15"/>
  <c r="AP9" i="15"/>
  <c r="AQ9" i="15"/>
  <c r="AR9" i="15"/>
  <c r="E10" i="15"/>
  <c r="F10" i="15"/>
  <c r="G10" i="15"/>
  <c r="H10" i="15"/>
  <c r="I10" i="15"/>
  <c r="J10" i="15"/>
  <c r="K10" i="15"/>
  <c r="L10" i="15"/>
  <c r="M10" i="15"/>
  <c r="N10" i="15"/>
  <c r="O10" i="15"/>
  <c r="P10" i="15"/>
  <c r="Q10" i="15"/>
  <c r="R10" i="15"/>
  <c r="S10" i="15"/>
  <c r="T10" i="15"/>
  <c r="U10" i="15"/>
  <c r="V10" i="15"/>
  <c r="W10" i="15"/>
  <c r="X10" i="15"/>
  <c r="Y10" i="15"/>
  <c r="Z10" i="15"/>
  <c r="AA10" i="15"/>
  <c r="AB10" i="15"/>
  <c r="AC10" i="15"/>
  <c r="AD10" i="15"/>
  <c r="AE10" i="15"/>
  <c r="AF10" i="15"/>
  <c r="AG10" i="15"/>
  <c r="AH10" i="15"/>
  <c r="AI10" i="15"/>
  <c r="AJ10" i="15"/>
  <c r="AK10" i="15"/>
  <c r="AL10" i="15"/>
  <c r="AM10" i="15"/>
  <c r="AN10" i="15"/>
  <c r="AO10" i="15"/>
  <c r="AP10" i="15"/>
  <c r="AQ10" i="15"/>
  <c r="AR10" i="15"/>
  <c r="E11" i="15"/>
  <c r="F11" i="15"/>
  <c r="G11" i="15"/>
  <c r="H11" i="15"/>
  <c r="I11" i="15"/>
  <c r="J11" i="15"/>
  <c r="K11" i="15"/>
  <c r="L11" i="15"/>
  <c r="M11" i="15"/>
  <c r="N11" i="15"/>
  <c r="O11" i="15"/>
  <c r="P11" i="15"/>
  <c r="Q11" i="15"/>
  <c r="R11" i="15"/>
  <c r="S11" i="15"/>
  <c r="T11" i="15"/>
  <c r="U11" i="15"/>
  <c r="V11" i="15"/>
  <c r="W11" i="15"/>
  <c r="X11" i="15"/>
  <c r="Y11" i="15"/>
  <c r="Z11" i="15"/>
  <c r="AA11" i="15"/>
  <c r="AB11" i="15"/>
  <c r="AC11" i="15"/>
  <c r="AD11" i="15"/>
  <c r="AE11" i="15"/>
  <c r="AF11" i="15"/>
  <c r="AG11" i="15"/>
  <c r="AH11" i="15"/>
  <c r="AI11" i="15"/>
  <c r="AJ11" i="15"/>
  <c r="AK11" i="15"/>
  <c r="AL11" i="15"/>
  <c r="AM11" i="15"/>
  <c r="AN11" i="15"/>
  <c r="AO11" i="15"/>
  <c r="AP11" i="15"/>
  <c r="AQ11" i="15"/>
  <c r="AR11" i="15"/>
  <c r="E12" i="15"/>
  <c r="F12" i="15"/>
  <c r="G12" i="15"/>
  <c r="H12" i="15"/>
  <c r="I12" i="15"/>
  <c r="J12" i="15"/>
  <c r="K12" i="15"/>
  <c r="L12" i="15"/>
  <c r="M12" i="15"/>
  <c r="N12" i="15"/>
  <c r="O12" i="15"/>
  <c r="P12" i="15"/>
  <c r="Q12" i="15"/>
  <c r="R12" i="15"/>
  <c r="S12" i="15"/>
  <c r="T12" i="15"/>
  <c r="U12" i="15"/>
  <c r="V12" i="15"/>
  <c r="W12" i="15"/>
  <c r="X12" i="15"/>
  <c r="Y12" i="15"/>
  <c r="Z12" i="15"/>
  <c r="AA12" i="15"/>
  <c r="AB12" i="15"/>
  <c r="AC12" i="15"/>
  <c r="AD12" i="15"/>
  <c r="AE12" i="15"/>
  <c r="AF12" i="15"/>
  <c r="AG12" i="15"/>
  <c r="AH12" i="15"/>
  <c r="AI12" i="15"/>
  <c r="AJ12" i="15"/>
  <c r="AK12" i="15"/>
  <c r="AL12" i="15"/>
  <c r="AM12" i="15"/>
  <c r="AN12" i="15"/>
  <c r="AO12" i="15"/>
  <c r="AP12" i="15"/>
  <c r="AQ12" i="15"/>
  <c r="AR12" i="15"/>
  <c r="E13" i="15"/>
  <c r="F13" i="15"/>
  <c r="G13" i="15"/>
  <c r="H13" i="15"/>
  <c r="I13" i="15"/>
  <c r="J13" i="15"/>
  <c r="K13" i="15"/>
  <c r="L13" i="15"/>
  <c r="M13" i="15"/>
  <c r="N13" i="15"/>
  <c r="O13" i="15"/>
  <c r="P13" i="15"/>
  <c r="Q13" i="15"/>
  <c r="R13" i="15"/>
  <c r="S13" i="15"/>
  <c r="T13" i="15"/>
  <c r="U13" i="15"/>
  <c r="V13" i="15"/>
  <c r="W13" i="15"/>
  <c r="X13" i="15"/>
  <c r="Y13" i="15"/>
  <c r="Z13" i="15"/>
  <c r="AA13" i="15"/>
  <c r="AB13" i="15"/>
  <c r="AC13" i="15"/>
  <c r="AD13" i="15"/>
  <c r="AE13" i="15"/>
  <c r="AF13" i="15"/>
  <c r="AG13" i="15"/>
  <c r="AH13" i="15"/>
  <c r="AI13" i="15"/>
  <c r="AJ13" i="15"/>
  <c r="AK13" i="15"/>
  <c r="AL13" i="15"/>
  <c r="AM13" i="15"/>
  <c r="AN13" i="15"/>
  <c r="AO13" i="15"/>
  <c r="AP13" i="15"/>
  <c r="AQ13" i="15"/>
  <c r="AR13" i="15"/>
  <c r="E14" i="15"/>
  <c r="F14" i="15"/>
  <c r="G14" i="15"/>
  <c r="H14" i="15"/>
  <c r="I14" i="15"/>
  <c r="J14" i="15"/>
  <c r="K14" i="15"/>
  <c r="L14" i="15"/>
  <c r="M14" i="15"/>
  <c r="N14" i="15"/>
  <c r="O14" i="15"/>
  <c r="P14" i="15"/>
  <c r="Q14" i="15"/>
  <c r="R14" i="15"/>
  <c r="S14" i="15"/>
  <c r="T14" i="15"/>
  <c r="U14" i="15"/>
  <c r="V14" i="15"/>
  <c r="W14" i="15"/>
  <c r="X14" i="15"/>
  <c r="Y14" i="15"/>
  <c r="Z14" i="15"/>
  <c r="AA14" i="15"/>
  <c r="AB14" i="15"/>
  <c r="AC14" i="15"/>
  <c r="AD14" i="15"/>
  <c r="AE14" i="15"/>
  <c r="AF14" i="15"/>
  <c r="AG14" i="15"/>
  <c r="AH14" i="15"/>
  <c r="AI14" i="15"/>
  <c r="AJ14" i="15"/>
  <c r="AK14" i="15"/>
  <c r="AL14" i="15"/>
  <c r="AM14" i="15"/>
  <c r="AN14" i="15"/>
  <c r="AO14" i="15"/>
  <c r="AP14" i="15"/>
  <c r="AQ14" i="15"/>
  <c r="AR14" i="15"/>
  <c r="E15" i="15"/>
  <c r="F15" i="15"/>
  <c r="G15" i="15"/>
  <c r="H15" i="15"/>
  <c r="I15" i="15"/>
  <c r="J15" i="15"/>
  <c r="K15" i="15"/>
  <c r="L15" i="15"/>
  <c r="M15" i="15"/>
  <c r="N15" i="15"/>
  <c r="O15" i="15"/>
  <c r="P15" i="15"/>
  <c r="Q15" i="15"/>
  <c r="R15" i="15"/>
  <c r="S15" i="15"/>
  <c r="T15" i="15"/>
  <c r="U15" i="15"/>
  <c r="V15" i="15"/>
  <c r="W15" i="15"/>
  <c r="X15" i="15"/>
  <c r="Y15" i="15"/>
  <c r="Z15" i="15"/>
  <c r="AA15" i="15"/>
  <c r="AB15" i="15"/>
  <c r="AC15" i="15"/>
  <c r="AD15" i="15"/>
  <c r="AE15" i="15"/>
  <c r="AF15" i="15"/>
  <c r="AG15" i="15"/>
  <c r="AH15" i="15"/>
  <c r="AI15" i="15"/>
  <c r="AJ15" i="15"/>
  <c r="AK15" i="15"/>
  <c r="AL15" i="15"/>
  <c r="AM15" i="15"/>
  <c r="AN15" i="15"/>
  <c r="AO15" i="15"/>
  <c r="AP15" i="15"/>
  <c r="AQ15" i="15"/>
  <c r="AR15" i="15"/>
  <c r="E16" i="15"/>
  <c r="F16" i="15"/>
  <c r="G16" i="15"/>
  <c r="H16" i="15"/>
  <c r="I16" i="15"/>
  <c r="J16" i="15"/>
  <c r="K16" i="15"/>
  <c r="L16" i="15"/>
  <c r="M16" i="15"/>
  <c r="N16" i="15"/>
  <c r="O16" i="15"/>
  <c r="P16" i="15"/>
  <c r="Q16" i="15"/>
  <c r="R16" i="15"/>
  <c r="S16" i="15"/>
  <c r="T16" i="15"/>
  <c r="U16" i="15"/>
  <c r="V16" i="15"/>
  <c r="W16" i="15"/>
  <c r="X16" i="15"/>
  <c r="Y16" i="15"/>
  <c r="Z16" i="15"/>
  <c r="AA16" i="15"/>
  <c r="AB16" i="15"/>
  <c r="AC16" i="15"/>
  <c r="AD16" i="15"/>
  <c r="AE16" i="15"/>
  <c r="AF16" i="15"/>
  <c r="AG16" i="15"/>
  <c r="AH16" i="15"/>
  <c r="AI16" i="15"/>
  <c r="AJ16" i="15"/>
  <c r="AK16" i="15"/>
  <c r="AL16" i="15"/>
  <c r="AM16" i="15"/>
  <c r="AN16" i="15"/>
  <c r="AO16" i="15"/>
  <c r="AP16" i="15"/>
  <c r="AQ16" i="15"/>
  <c r="AR16" i="15"/>
  <c r="E17" i="15"/>
  <c r="F17" i="15"/>
  <c r="G17" i="15"/>
  <c r="H17" i="15"/>
  <c r="I17" i="15"/>
  <c r="J17" i="15"/>
  <c r="K17" i="15"/>
  <c r="L17" i="15"/>
  <c r="M17" i="15"/>
  <c r="N17" i="15"/>
  <c r="O17" i="15"/>
  <c r="P17" i="15"/>
  <c r="Q17" i="15"/>
  <c r="R17" i="15"/>
  <c r="S17" i="15"/>
  <c r="T17" i="15"/>
  <c r="U17" i="15"/>
  <c r="V17" i="15"/>
  <c r="W17" i="15"/>
  <c r="X17" i="15"/>
  <c r="Y17" i="15"/>
  <c r="Z17" i="15"/>
  <c r="AA17" i="15"/>
  <c r="AB17" i="15"/>
  <c r="AC17" i="15"/>
  <c r="AD17" i="15"/>
  <c r="AE17" i="15"/>
  <c r="AF17" i="15"/>
  <c r="AG17" i="15"/>
  <c r="AH17" i="15"/>
  <c r="AI17" i="15"/>
  <c r="AJ17" i="15"/>
  <c r="AK17" i="15"/>
  <c r="AL17" i="15"/>
  <c r="AM17" i="15"/>
  <c r="AN17" i="15"/>
  <c r="AO17" i="15"/>
  <c r="AP17" i="15"/>
  <c r="AQ17" i="15"/>
  <c r="AR17" i="15"/>
  <c r="E18" i="15"/>
  <c r="F18" i="15"/>
  <c r="G18" i="15"/>
  <c r="H18" i="15"/>
  <c r="I18" i="15"/>
  <c r="J18" i="15"/>
  <c r="K18" i="15"/>
  <c r="L18" i="15"/>
  <c r="M18" i="15"/>
  <c r="N18" i="15"/>
  <c r="O18" i="15"/>
  <c r="P18" i="15"/>
  <c r="Q18" i="15"/>
  <c r="R18" i="15"/>
  <c r="S18" i="15"/>
  <c r="T18" i="15"/>
  <c r="U18" i="15"/>
  <c r="V18" i="15"/>
  <c r="W18" i="15"/>
  <c r="X18" i="15"/>
  <c r="Y18" i="15"/>
  <c r="Z18" i="15"/>
  <c r="AA18" i="15"/>
  <c r="AB18" i="15"/>
  <c r="AC18" i="15"/>
  <c r="AD18" i="15"/>
  <c r="AE18" i="15"/>
  <c r="AF18" i="15"/>
  <c r="AG18" i="15"/>
  <c r="AH18" i="15"/>
  <c r="AI18" i="15"/>
  <c r="AJ18" i="15"/>
  <c r="AK18" i="15"/>
  <c r="AL18" i="15"/>
  <c r="AM18" i="15"/>
  <c r="AN18" i="15"/>
  <c r="AO18" i="15"/>
  <c r="AP18" i="15"/>
  <c r="AQ18" i="15"/>
  <c r="AR18" i="15"/>
  <c r="E19" i="15"/>
  <c r="F19" i="15"/>
  <c r="G19" i="15"/>
  <c r="H19" i="15"/>
  <c r="I19" i="15"/>
  <c r="J19" i="15"/>
  <c r="K19" i="15"/>
  <c r="L19" i="15"/>
  <c r="M19" i="15"/>
  <c r="N19" i="15"/>
  <c r="O19" i="15"/>
  <c r="P19" i="15"/>
  <c r="Q19" i="15"/>
  <c r="R19" i="15"/>
  <c r="S19" i="15"/>
  <c r="T19" i="15"/>
  <c r="U19" i="15"/>
  <c r="V19" i="15"/>
  <c r="W19" i="15"/>
  <c r="X19" i="15"/>
  <c r="Y19" i="15"/>
  <c r="Z19" i="15"/>
  <c r="AA19" i="15"/>
  <c r="AB19" i="15"/>
  <c r="AC19" i="15"/>
  <c r="AD19" i="15"/>
  <c r="AE19" i="15"/>
  <c r="AF19" i="15"/>
  <c r="AG19" i="15"/>
  <c r="AH19" i="15"/>
  <c r="AI19" i="15"/>
  <c r="AJ19" i="15"/>
  <c r="AK19" i="15"/>
  <c r="AL19" i="15"/>
  <c r="AM19" i="15"/>
  <c r="AN19" i="15"/>
  <c r="AO19" i="15"/>
  <c r="AP19" i="15"/>
  <c r="AQ19" i="15"/>
  <c r="AR19" i="15"/>
  <c r="E20" i="15"/>
  <c r="F20" i="15"/>
  <c r="G20" i="15"/>
  <c r="H20" i="15"/>
  <c r="I20" i="15"/>
  <c r="J20" i="15"/>
  <c r="K20" i="15"/>
  <c r="L20" i="15"/>
  <c r="M20" i="15"/>
  <c r="N20" i="15"/>
  <c r="O20" i="15"/>
  <c r="P20" i="15"/>
  <c r="Q20" i="15"/>
  <c r="R20" i="15"/>
  <c r="S20" i="15"/>
  <c r="T20" i="15"/>
  <c r="U20" i="15"/>
  <c r="V20" i="15"/>
  <c r="W20" i="15"/>
  <c r="X20" i="15"/>
  <c r="Y20" i="15"/>
  <c r="Z20" i="15"/>
  <c r="AA20" i="15"/>
  <c r="AB20" i="15"/>
  <c r="AC20" i="15"/>
  <c r="AD20" i="15"/>
  <c r="AE20" i="15"/>
  <c r="AF20" i="15"/>
  <c r="AG20" i="15"/>
  <c r="AH20" i="15"/>
  <c r="AI20" i="15"/>
  <c r="AJ20" i="15"/>
  <c r="AK20" i="15"/>
  <c r="AL20" i="15"/>
  <c r="AM20" i="15"/>
  <c r="AN20" i="15"/>
  <c r="AO20" i="15"/>
  <c r="AP20" i="15"/>
  <c r="AQ20" i="15"/>
  <c r="AR20" i="15"/>
  <c r="D5" i="15"/>
  <c r="D6" i="15"/>
  <c r="D7" i="15"/>
  <c r="D8" i="15"/>
  <c r="D9" i="15"/>
  <c r="D10" i="15"/>
  <c r="D11" i="15"/>
  <c r="D12" i="15"/>
  <c r="D13" i="15"/>
  <c r="D14" i="15"/>
  <c r="D15" i="15"/>
  <c r="D16" i="15"/>
  <c r="D17" i="15"/>
  <c r="D18" i="15"/>
  <c r="D19" i="15"/>
  <c r="D20" i="15"/>
  <c r="D4" i="15"/>
  <c r="BC31" i="78"/>
  <c r="BB31" i="78"/>
  <c r="BA31" i="78"/>
  <c r="AZ31" i="78"/>
  <c r="AY31" i="78"/>
  <c r="AX31" i="78"/>
  <c r="AW31" i="78"/>
  <c r="AV31" i="78"/>
  <c r="AU31" i="78"/>
  <c r="AT31" i="78"/>
  <c r="C31" i="78"/>
  <c r="B31" i="78"/>
  <c r="A31" i="78"/>
  <c r="BC30" i="78"/>
  <c r="BB30" i="78"/>
  <c r="BA30" i="78"/>
  <c r="AZ30" i="78"/>
  <c r="AY30" i="78"/>
  <c r="AX30" i="78"/>
  <c r="AW30" i="78"/>
  <c r="AV30" i="78"/>
  <c r="AU30" i="78"/>
  <c r="AT30" i="78"/>
  <c r="C30" i="78"/>
  <c r="B30" i="78"/>
  <c r="A30" i="78"/>
  <c r="BC29" i="78"/>
  <c r="BB29" i="78"/>
  <c r="BA29" i="78"/>
  <c r="AZ29" i="78"/>
  <c r="AY29" i="78"/>
  <c r="AX29" i="78"/>
  <c r="AW29" i="78"/>
  <c r="AV29" i="78"/>
  <c r="AU29" i="78"/>
  <c r="AT29" i="78"/>
  <c r="C29" i="78"/>
  <c r="B29" i="78"/>
  <c r="A29" i="78"/>
  <c r="BC28" i="78"/>
  <c r="BB28" i="78"/>
  <c r="BA28" i="78"/>
  <c r="AZ28" i="78"/>
  <c r="AY28" i="78"/>
  <c r="AX28" i="78"/>
  <c r="AW28" i="78"/>
  <c r="AV28" i="78"/>
  <c r="AU28" i="78"/>
  <c r="AT28" i="78"/>
  <c r="C28" i="78"/>
  <c r="B28" i="78"/>
  <c r="A28" i="78"/>
  <c r="BC27" i="78"/>
  <c r="BB27" i="78"/>
  <c r="BA27" i="78"/>
  <c r="AZ27" i="78"/>
  <c r="AY27" i="78"/>
  <c r="AX27" i="78"/>
  <c r="AW27" i="78"/>
  <c r="AV27" i="78"/>
  <c r="AU27" i="78"/>
  <c r="AT27" i="78"/>
  <c r="C27" i="78"/>
  <c r="B27" i="78"/>
  <c r="A27" i="78"/>
  <c r="BC26" i="78"/>
  <c r="BB26" i="78"/>
  <c r="BA26" i="78"/>
  <c r="AZ26" i="78"/>
  <c r="AY26" i="78"/>
  <c r="AX26" i="78"/>
  <c r="AW26" i="78"/>
  <c r="AV26" i="78"/>
  <c r="AU26" i="78"/>
  <c r="AT26" i="78"/>
  <c r="C26" i="78"/>
  <c r="B26" i="78"/>
  <c r="A26" i="78"/>
  <c r="BC25" i="78"/>
  <c r="BB25" i="78"/>
  <c r="BA25" i="78"/>
  <c r="AZ25" i="78"/>
  <c r="AY25" i="78"/>
  <c r="AX25" i="78"/>
  <c r="AW25" i="78"/>
  <c r="AV25" i="78"/>
  <c r="AU25" i="78"/>
  <c r="AT25" i="78"/>
  <c r="C25" i="78"/>
  <c r="B25" i="78"/>
  <c r="A25" i="78"/>
  <c r="BC24" i="78"/>
  <c r="BB24" i="78"/>
  <c r="BA24" i="78"/>
  <c r="AZ24" i="78"/>
  <c r="AY24" i="78"/>
  <c r="AX24" i="78"/>
  <c r="AW24" i="78"/>
  <c r="AV24" i="78"/>
  <c r="AU24" i="78"/>
  <c r="AT24" i="78"/>
  <c r="C24" i="78"/>
  <c r="B24" i="78"/>
  <c r="A24" i="78"/>
  <c r="BC23" i="78"/>
  <c r="BB23" i="78"/>
  <c r="BA23" i="78"/>
  <c r="AZ23" i="78"/>
  <c r="AY23" i="78"/>
  <c r="AX23" i="78"/>
  <c r="AW23" i="78"/>
  <c r="AV23" i="78"/>
  <c r="AU23" i="78"/>
  <c r="AT23" i="78"/>
  <c r="C23" i="78"/>
  <c r="B23" i="78"/>
  <c r="A23" i="78"/>
  <c r="BC22" i="78"/>
  <c r="BB22" i="78"/>
  <c r="BA22" i="78"/>
  <c r="AZ22" i="78"/>
  <c r="AY22" i="78"/>
  <c r="AX22" i="78"/>
  <c r="AW22" i="78"/>
  <c r="AV22" i="78"/>
  <c r="AU22" i="78"/>
  <c r="AT22" i="78"/>
  <c r="C22" i="78"/>
  <c r="B22" i="78"/>
  <c r="A22" i="78"/>
  <c r="BC21" i="78"/>
  <c r="BB21" i="78"/>
  <c r="BA21" i="78"/>
  <c r="AZ21" i="78"/>
  <c r="AY21" i="78"/>
  <c r="AX21" i="78"/>
  <c r="AW21" i="78"/>
  <c r="AV21" i="78"/>
  <c r="AU21" i="78"/>
  <c r="AT21" i="78"/>
  <c r="C21" i="78"/>
  <c r="B21" i="78"/>
  <c r="A21" i="78"/>
  <c r="BC20" i="78"/>
  <c r="BB20" i="78"/>
  <c r="BA20" i="78"/>
  <c r="AZ20" i="78"/>
  <c r="AY20" i="78"/>
  <c r="AX20" i="78"/>
  <c r="AW20" i="78"/>
  <c r="AV20" i="78"/>
  <c r="AU20" i="78"/>
  <c r="AT20" i="78"/>
  <c r="C20" i="78"/>
  <c r="B20" i="78"/>
  <c r="A20" i="78"/>
  <c r="BC19" i="78"/>
  <c r="BB19" i="78"/>
  <c r="BA19" i="78"/>
  <c r="AZ19" i="78"/>
  <c r="AY19" i="78"/>
  <c r="AX19" i="78"/>
  <c r="AW19" i="78"/>
  <c r="AV19" i="78"/>
  <c r="AU19" i="78"/>
  <c r="AT19" i="78"/>
  <c r="C19" i="78"/>
  <c r="B19" i="78"/>
  <c r="A19" i="78"/>
  <c r="BC18" i="78"/>
  <c r="BB18" i="78"/>
  <c r="BA18" i="78"/>
  <c r="AZ18" i="78"/>
  <c r="AY18" i="78"/>
  <c r="AX18" i="78"/>
  <c r="AW18" i="78"/>
  <c r="AV18" i="78"/>
  <c r="AU18" i="78"/>
  <c r="AT18" i="78"/>
  <c r="C18" i="78"/>
  <c r="B18" i="78"/>
  <c r="A18" i="78"/>
  <c r="BC17" i="78"/>
  <c r="BB17" i="78"/>
  <c r="BA17" i="78"/>
  <c r="AZ17" i="78"/>
  <c r="AY17" i="78"/>
  <c r="AX17" i="78"/>
  <c r="AW17" i="78"/>
  <c r="AV17" i="78"/>
  <c r="AU17" i="78"/>
  <c r="AT17" i="78"/>
  <c r="C17" i="78"/>
  <c r="B17" i="78"/>
  <c r="A17" i="78"/>
  <c r="BC16" i="78"/>
  <c r="BB16" i="78"/>
  <c r="BA16" i="78"/>
  <c r="AZ16" i="78"/>
  <c r="AY16" i="78"/>
  <c r="AX16" i="78"/>
  <c r="AW16" i="78"/>
  <c r="AV16" i="78"/>
  <c r="AU16" i="78"/>
  <c r="AT16" i="78"/>
  <c r="C16" i="78"/>
  <c r="B16" i="78"/>
  <c r="A16" i="78"/>
  <c r="BC15" i="78"/>
  <c r="BB15" i="78"/>
  <c r="BA15" i="78"/>
  <c r="AZ15" i="78"/>
  <c r="AY15" i="78"/>
  <c r="AX15" i="78"/>
  <c r="AW15" i="78"/>
  <c r="AV15" i="78"/>
  <c r="AU15" i="78"/>
  <c r="AT15" i="78"/>
  <c r="C15" i="78"/>
  <c r="B15" i="78"/>
  <c r="A15" i="78"/>
  <c r="BC14" i="78"/>
  <c r="BB14" i="78"/>
  <c r="BA14" i="78"/>
  <c r="AZ14" i="78"/>
  <c r="AY14" i="78"/>
  <c r="AX14" i="78"/>
  <c r="AW14" i="78"/>
  <c r="AV14" i="78"/>
  <c r="AU14" i="78"/>
  <c r="AT14" i="78"/>
  <c r="C14" i="78"/>
  <c r="B14" i="78"/>
  <c r="A14" i="78"/>
  <c r="BC13" i="78"/>
  <c r="BB13" i="78"/>
  <c r="BA13" i="78"/>
  <c r="AZ13" i="78"/>
  <c r="AY13" i="78"/>
  <c r="AX13" i="78"/>
  <c r="AW13" i="78"/>
  <c r="AV13" i="78"/>
  <c r="AU13" i="78"/>
  <c r="AT13" i="78"/>
  <c r="C13" i="78"/>
  <c r="B13" i="78"/>
  <c r="A13" i="78"/>
  <c r="BC12" i="78"/>
  <c r="BB12" i="78"/>
  <c r="BA12" i="78"/>
  <c r="AZ12" i="78"/>
  <c r="AY12" i="78"/>
  <c r="AX12" i="78"/>
  <c r="AW12" i="78"/>
  <c r="AV12" i="78"/>
  <c r="AU12" i="78"/>
  <c r="AT12" i="78"/>
  <c r="C12" i="78"/>
  <c r="B12" i="78"/>
  <c r="A12" i="78"/>
  <c r="BC11" i="78"/>
  <c r="BB11" i="78"/>
  <c r="BA11" i="78"/>
  <c r="AZ11" i="78"/>
  <c r="AY11" i="78"/>
  <c r="AX11" i="78"/>
  <c r="AW11" i="78"/>
  <c r="AV11" i="78"/>
  <c r="AU11" i="78"/>
  <c r="AT11" i="78"/>
  <c r="C11" i="78"/>
  <c r="B11" i="78"/>
  <c r="A11" i="78"/>
  <c r="BC10" i="78"/>
  <c r="BB10" i="78"/>
  <c r="BA10" i="78"/>
  <c r="AZ10" i="78"/>
  <c r="AY10" i="78"/>
  <c r="AX10" i="78"/>
  <c r="AW10" i="78"/>
  <c r="AV10" i="78"/>
  <c r="AU10" i="78"/>
  <c r="AT10" i="78"/>
  <c r="C10" i="78"/>
  <c r="B10" i="78"/>
  <c r="A10" i="78"/>
  <c r="BC9" i="78"/>
  <c r="BB9" i="78"/>
  <c r="BA9" i="78"/>
  <c r="AZ9" i="78"/>
  <c r="AY9" i="78"/>
  <c r="AX9" i="78"/>
  <c r="AW9" i="78"/>
  <c r="AV9" i="78"/>
  <c r="AU9" i="78"/>
  <c r="AT9" i="78"/>
  <c r="C9" i="78"/>
  <c r="B9" i="78"/>
  <c r="A9" i="78"/>
  <c r="BC8" i="78"/>
  <c r="BB8" i="78"/>
  <c r="BA8" i="78"/>
  <c r="AZ8" i="78"/>
  <c r="AY8" i="78"/>
  <c r="AX8" i="78"/>
  <c r="AW8" i="78"/>
  <c r="AV8" i="78"/>
  <c r="AU8" i="78"/>
  <c r="AT8" i="78"/>
  <c r="C8" i="78"/>
  <c r="B8" i="78"/>
  <c r="A8" i="78"/>
  <c r="BC7" i="78"/>
  <c r="BB7" i="78"/>
  <c r="BA7" i="78"/>
  <c r="AZ7" i="78"/>
  <c r="AY7" i="78"/>
  <c r="AX7" i="78"/>
  <c r="AW7" i="78"/>
  <c r="AV7" i="78"/>
  <c r="AU7" i="78"/>
  <c r="AT7" i="78"/>
  <c r="C7" i="78"/>
  <c r="B7" i="78"/>
  <c r="A7" i="78"/>
  <c r="BC6" i="78"/>
  <c r="BB6" i="78"/>
  <c r="BA6" i="78"/>
  <c r="AZ6" i="78"/>
  <c r="AY6" i="78"/>
  <c r="AX6" i="78"/>
  <c r="AW6" i="78"/>
  <c r="AV6" i="78"/>
  <c r="AU6" i="78"/>
  <c r="AT6" i="78"/>
  <c r="C6" i="78"/>
  <c r="B6" i="78"/>
  <c r="A6" i="78"/>
  <c r="BC5" i="78"/>
  <c r="BB5" i="78"/>
  <c r="BA5" i="78"/>
  <c r="AZ5" i="78"/>
  <c r="AY5" i="78"/>
  <c r="AX5" i="78"/>
  <c r="AW5" i="78"/>
  <c r="AV5" i="78"/>
  <c r="AU5" i="78"/>
  <c r="AT5" i="78"/>
  <c r="C5" i="78"/>
  <c r="B5" i="78"/>
  <c r="A5" i="78"/>
  <c r="BC4" i="78"/>
  <c r="BB4" i="78"/>
  <c r="BA4" i="78"/>
  <c r="AZ4" i="78"/>
  <c r="AY4" i="78"/>
  <c r="AX4" i="78"/>
  <c r="AW4" i="78"/>
  <c r="AV4" i="78"/>
  <c r="AU4" i="78"/>
  <c r="AT4" i="78"/>
  <c r="C4" i="78"/>
  <c r="B4" i="78"/>
  <c r="A4" i="78"/>
  <c r="BD3" i="78"/>
  <c r="O3" i="78"/>
  <c r="E3" i="78"/>
  <c r="BC31" i="24"/>
  <c r="BB31" i="24"/>
  <c r="BA31" i="24"/>
  <c r="AZ31" i="24"/>
  <c r="AY31" i="24"/>
  <c r="AX31" i="24"/>
  <c r="AW31" i="24"/>
  <c r="AV31" i="24"/>
  <c r="AU31" i="24"/>
  <c r="AT31" i="24"/>
  <c r="BC30" i="24"/>
  <c r="BB30" i="24"/>
  <c r="BA30" i="24"/>
  <c r="AZ30" i="24"/>
  <c r="AY30" i="24"/>
  <c r="AX30" i="24"/>
  <c r="AW30" i="24"/>
  <c r="AV30" i="24"/>
  <c r="AU30" i="24"/>
  <c r="AT30" i="24"/>
  <c r="BC29" i="24"/>
  <c r="BB29" i="24"/>
  <c r="BA29" i="24"/>
  <c r="AZ29" i="24"/>
  <c r="AY29" i="24"/>
  <c r="AX29" i="24"/>
  <c r="AW29" i="24"/>
  <c r="AV29" i="24"/>
  <c r="AU29" i="24"/>
  <c r="AT29" i="24"/>
  <c r="BC28" i="24"/>
  <c r="BB28" i="24"/>
  <c r="BA28" i="24"/>
  <c r="AZ28" i="24"/>
  <c r="AY28" i="24"/>
  <c r="AX28" i="24"/>
  <c r="AW28" i="24"/>
  <c r="AV28" i="24"/>
  <c r="AU28" i="24"/>
  <c r="AT28" i="24"/>
  <c r="BC27" i="24"/>
  <c r="BB27" i="24"/>
  <c r="BA27" i="24"/>
  <c r="AZ27" i="24"/>
  <c r="AY27" i="24"/>
  <c r="AX27" i="24"/>
  <c r="AW27" i="24"/>
  <c r="AV27" i="24"/>
  <c r="AU27" i="24"/>
  <c r="AT27" i="24"/>
  <c r="BC26" i="24"/>
  <c r="BB26" i="24"/>
  <c r="BA26" i="24"/>
  <c r="AZ26" i="24"/>
  <c r="AY26" i="24"/>
  <c r="AX26" i="24"/>
  <c r="AW26" i="24"/>
  <c r="AV26" i="24"/>
  <c r="AU26" i="24"/>
  <c r="AT26" i="24"/>
  <c r="BC25" i="24"/>
  <c r="BB25" i="24"/>
  <c r="BA25" i="24"/>
  <c r="AZ25" i="24"/>
  <c r="AY25" i="24"/>
  <c r="AX25" i="24"/>
  <c r="AW25" i="24"/>
  <c r="AV25" i="24"/>
  <c r="AU25" i="24"/>
  <c r="AT25" i="24"/>
  <c r="BC24" i="24"/>
  <c r="BB24" i="24"/>
  <c r="BA24" i="24"/>
  <c r="AZ24" i="24"/>
  <c r="AY24" i="24"/>
  <c r="AX24" i="24"/>
  <c r="AW24" i="24"/>
  <c r="AV24" i="24"/>
  <c r="AU24" i="24"/>
  <c r="AT24" i="24"/>
  <c r="BC23" i="24"/>
  <c r="BB23" i="24"/>
  <c r="BA23" i="24"/>
  <c r="AZ23" i="24"/>
  <c r="AY23" i="24"/>
  <c r="AX23" i="24"/>
  <c r="AW23" i="24"/>
  <c r="AV23" i="24"/>
  <c r="AU23" i="24"/>
  <c r="AT23" i="24"/>
  <c r="BC22" i="24"/>
  <c r="BB22" i="24"/>
  <c r="BA22" i="24"/>
  <c r="AZ22" i="24"/>
  <c r="AY22" i="24"/>
  <c r="AX22" i="24"/>
  <c r="AW22" i="24"/>
  <c r="AV22" i="24"/>
  <c r="AU22" i="24"/>
  <c r="AT22" i="24"/>
  <c r="BC21" i="24"/>
  <c r="BB21" i="24"/>
  <c r="BA21" i="24"/>
  <c r="AZ21" i="24"/>
  <c r="AY21" i="24"/>
  <c r="AX21" i="24"/>
  <c r="AW21" i="24"/>
  <c r="AV21" i="24"/>
  <c r="AU21" i="24"/>
  <c r="AT21" i="24"/>
  <c r="BC20" i="24"/>
  <c r="BB20" i="24"/>
  <c r="BA20" i="24"/>
  <c r="AZ20" i="24"/>
  <c r="AY20" i="24"/>
  <c r="AX20" i="24"/>
  <c r="AW20" i="24"/>
  <c r="AV20" i="24"/>
  <c r="AU20" i="24"/>
  <c r="AT20" i="24"/>
  <c r="BC19" i="24"/>
  <c r="BB19" i="24"/>
  <c r="BA19" i="24"/>
  <c r="AZ19" i="24"/>
  <c r="AY19" i="24"/>
  <c r="AX19" i="24"/>
  <c r="AW19" i="24"/>
  <c r="AV19" i="24"/>
  <c r="AU19" i="24"/>
  <c r="AT19" i="24"/>
  <c r="BC18" i="24"/>
  <c r="BB18" i="24"/>
  <c r="BA18" i="24"/>
  <c r="AZ18" i="24"/>
  <c r="AY18" i="24"/>
  <c r="AX18" i="24"/>
  <c r="AW18" i="24"/>
  <c r="AV18" i="24"/>
  <c r="AU18" i="24"/>
  <c r="AT18" i="24"/>
  <c r="BC17" i="24"/>
  <c r="BB17" i="24"/>
  <c r="BA17" i="24"/>
  <c r="AZ17" i="24"/>
  <c r="AY17" i="24"/>
  <c r="AX17" i="24"/>
  <c r="AW17" i="24"/>
  <c r="AV17" i="24"/>
  <c r="AU17" i="24"/>
  <c r="AT17" i="24"/>
  <c r="BC16" i="24"/>
  <c r="BB16" i="24"/>
  <c r="BA16" i="24"/>
  <c r="AZ16" i="24"/>
  <c r="AY16" i="24"/>
  <c r="AX16" i="24"/>
  <c r="AW16" i="24"/>
  <c r="AV16" i="24"/>
  <c r="AU16" i="24"/>
  <c r="AT16" i="24"/>
  <c r="BC15" i="24"/>
  <c r="BB15" i="24"/>
  <c r="BA15" i="24"/>
  <c r="AZ15" i="24"/>
  <c r="AY15" i="24"/>
  <c r="AX15" i="24"/>
  <c r="AW15" i="24"/>
  <c r="AV15" i="24"/>
  <c r="AU15" i="24"/>
  <c r="AT15" i="24"/>
  <c r="BC14" i="24"/>
  <c r="BB14" i="24"/>
  <c r="BA14" i="24"/>
  <c r="AZ14" i="24"/>
  <c r="AY14" i="24"/>
  <c r="AX14" i="24"/>
  <c r="AW14" i="24"/>
  <c r="AV14" i="24"/>
  <c r="AU14" i="24"/>
  <c r="AT14" i="24"/>
  <c r="BC13" i="24"/>
  <c r="BB13" i="24"/>
  <c r="BA13" i="24"/>
  <c r="AZ13" i="24"/>
  <c r="AY13" i="24"/>
  <c r="AX13" i="24"/>
  <c r="AW13" i="24"/>
  <c r="AV13" i="24"/>
  <c r="AU13" i="24"/>
  <c r="AT13" i="24"/>
  <c r="BC12" i="24"/>
  <c r="BB12" i="24"/>
  <c r="BA12" i="24"/>
  <c r="AZ12" i="24"/>
  <c r="AY12" i="24"/>
  <c r="AX12" i="24"/>
  <c r="AW12" i="24"/>
  <c r="AV12" i="24"/>
  <c r="AU12" i="24"/>
  <c r="AT12" i="24"/>
  <c r="BC11" i="24"/>
  <c r="BB11" i="24"/>
  <c r="BA11" i="24"/>
  <c r="AZ11" i="24"/>
  <c r="AY11" i="24"/>
  <c r="AX11" i="24"/>
  <c r="AW11" i="24"/>
  <c r="AV11" i="24"/>
  <c r="AU11" i="24"/>
  <c r="AT11" i="24"/>
  <c r="BC10" i="24"/>
  <c r="BB10" i="24"/>
  <c r="BA10" i="24"/>
  <c r="AZ10" i="24"/>
  <c r="AY10" i="24"/>
  <c r="AX10" i="24"/>
  <c r="AW10" i="24"/>
  <c r="AV10" i="24"/>
  <c r="AU10" i="24"/>
  <c r="AT10" i="24"/>
  <c r="BC9" i="24"/>
  <c r="BB9" i="24"/>
  <c r="BA9" i="24"/>
  <c r="AZ9" i="24"/>
  <c r="AY9" i="24"/>
  <c r="AX9" i="24"/>
  <c r="AW9" i="24"/>
  <c r="AV9" i="24"/>
  <c r="AU9" i="24"/>
  <c r="AT9" i="24"/>
  <c r="BC8" i="24"/>
  <c r="BB8" i="24"/>
  <c r="BA8" i="24"/>
  <c r="AZ8" i="24"/>
  <c r="AY8" i="24"/>
  <c r="AX8" i="24"/>
  <c r="AW8" i="24"/>
  <c r="AV8" i="24"/>
  <c r="AU8" i="24"/>
  <c r="AT8" i="24"/>
  <c r="BC7" i="24"/>
  <c r="BB7" i="24"/>
  <c r="BA7" i="24"/>
  <c r="AZ7" i="24"/>
  <c r="AY7" i="24"/>
  <c r="AX7" i="24"/>
  <c r="AW7" i="24"/>
  <c r="AV7" i="24"/>
  <c r="AU7" i="24"/>
  <c r="AT7" i="24"/>
  <c r="BC6" i="24"/>
  <c r="BB6" i="24"/>
  <c r="BA6" i="24"/>
  <c r="AZ6" i="24"/>
  <c r="AY6" i="24"/>
  <c r="AX6" i="24"/>
  <c r="AW6" i="24"/>
  <c r="AV6" i="24"/>
  <c r="AU6" i="24"/>
  <c r="AT6" i="24"/>
  <c r="BC5" i="24"/>
  <c r="BB5" i="24"/>
  <c r="BA5" i="24"/>
  <c r="AZ5" i="24"/>
  <c r="AY5" i="24"/>
  <c r="AX5" i="24"/>
  <c r="AW5" i="24"/>
  <c r="AV5" i="24"/>
  <c r="AU5" i="24"/>
  <c r="AT5" i="24"/>
  <c r="BC4" i="24"/>
  <c r="BB4" i="24"/>
  <c r="BA4" i="24"/>
  <c r="AZ4" i="24"/>
  <c r="AY4" i="24"/>
  <c r="AX4" i="24"/>
  <c r="AW4" i="24"/>
  <c r="AV4" i="24"/>
  <c r="AU4" i="24"/>
  <c r="AT4" i="24"/>
  <c r="A17" i="24"/>
  <c r="B17" i="24"/>
  <c r="C17" i="24"/>
  <c r="A18" i="24"/>
  <c r="B18" i="24"/>
  <c r="C18" i="24"/>
  <c r="A19" i="24"/>
  <c r="B19" i="24"/>
  <c r="C19" i="24"/>
  <c r="A20" i="24"/>
  <c r="B20" i="24"/>
  <c r="C20" i="24"/>
  <c r="A21" i="24"/>
  <c r="B21" i="24"/>
  <c r="C21" i="24"/>
  <c r="A22" i="24"/>
  <c r="B22" i="24"/>
  <c r="C22" i="24"/>
  <c r="A23" i="24"/>
  <c r="B23" i="24"/>
  <c r="C23" i="24"/>
  <c r="A24" i="24"/>
  <c r="B24" i="24"/>
  <c r="C24" i="24"/>
  <c r="A25" i="24"/>
  <c r="B25" i="24"/>
  <c r="C25" i="24"/>
  <c r="A26" i="24"/>
  <c r="B26" i="24"/>
  <c r="C26" i="24"/>
  <c r="A27" i="24"/>
  <c r="B27" i="24"/>
  <c r="C27" i="24"/>
  <c r="A28" i="24"/>
  <c r="B28" i="24"/>
  <c r="C28" i="24"/>
  <c r="A29" i="24"/>
  <c r="B29" i="24"/>
  <c r="C29" i="24"/>
  <c r="A30" i="24"/>
  <c r="B30" i="24"/>
  <c r="C30" i="24"/>
  <c r="A31" i="24"/>
  <c r="B31" i="24"/>
  <c r="C31" i="24"/>
  <c r="A5" i="24"/>
  <c r="B5" i="24"/>
  <c r="C5" i="24"/>
  <c r="A6" i="24"/>
  <c r="B6" i="24"/>
  <c r="C6" i="24"/>
  <c r="A7" i="24"/>
  <c r="B7" i="24"/>
  <c r="C7" i="24"/>
  <c r="A8" i="24"/>
  <c r="B8" i="24"/>
  <c r="C8" i="24"/>
  <c r="A9" i="24"/>
  <c r="B9" i="24"/>
  <c r="C9" i="24"/>
  <c r="A10" i="24"/>
  <c r="B10" i="24"/>
  <c r="C10" i="24"/>
  <c r="A11" i="24"/>
  <c r="B11" i="24"/>
  <c r="C11" i="24"/>
  <c r="A12" i="24"/>
  <c r="B12" i="24"/>
  <c r="C12" i="24"/>
  <c r="A13" i="24"/>
  <c r="B13" i="24"/>
  <c r="C13" i="24"/>
  <c r="A14" i="24"/>
  <c r="B14" i="24"/>
  <c r="C14" i="24"/>
  <c r="A15" i="24"/>
  <c r="B15" i="24"/>
  <c r="C15" i="24"/>
  <c r="A16" i="24"/>
  <c r="B16" i="24"/>
  <c r="C16" i="24"/>
  <c r="B4" i="24"/>
  <c r="C4" i="24"/>
  <c r="A4" i="24"/>
  <c r="BC31" i="23"/>
  <c r="BB31" i="23"/>
  <c r="BA31" i="23"/>
  <c r="AZ31" i="23"/>
  <c r="AY31" i="23"/>
  <c r="AX31" i="23"/>
  <c r="AW31" i="23"/>
  <c r="AV31" i="23"/>
  <c r="AU31" i="23"/>
  <c r="AT31" i="23"/>
  <c r="BC30" i="23"/>
  <c r="BB30" i="23"/>
  <c r="BA30" i="23"/>
  <c r="AZ30" i="23"/>
  <c r="AY30" i="23"/>
  <c r="AX30" i="23"/>
  <c r="AW30" i="23"/>
  <c r="AV30" i="23"/>
  <c r="AU30" i="23"/>
  <c r="AT30" i="23"/>
  <c r="BC29" i="23"/>
  <c r="BB29" i="23"/>
  <c r="BA29" i="23"/>
  <c r="AZ29" i="23"/>
  <c r="AY29" i="23"/>
  <c r="AX29" i="23"/>
  <c r="AW29" i="23"/>
  <c r="AV29" i="23"/>
  <c r="AU29" i="23"/>
  <c r="AT29" i="23"/>
  <c r="BC28" i="23"/>
  <c r="BB28" i="23"/>
  <c r="BA28" i="23"/>
  <c r="AZ28" i="23"/>
  <c r="AY28" i="23"/>
  <c r="AX28" i="23"/>
  <c r="AW28" i="23"/>
  <c r="AV28" i="23"/>
  <c r="AU28" i="23"/>
  <c r="AT28" i="23"/>
  <c r="BC27" i="23"/>
  <c r="BB27" i="23"/>
  <c r="BA27" i="23"/>
  <c r="AZ27" i="23"/>
  <c r="AY27" i="23"/>
  <c r="AX27" i="23"/>
  <c r="AW27" i="23"/>
  <c r="AV27" i="23"/>
  <c r="AU27" i="23"/>
  <c r="AT27" i="23"/>
  <c r="BC26" i="23"/>
  <c r="BB26" i="23"/>
  <c r="BA26" i="23"/>
  <c r="AZ26" i="23"/>
  <c r="AY26" i="23"/>
  <c r="AX26" i="23"/>
  <c r="AW26" i="23"/>
  <c r="AV26" i="23"/>
  <c r="AU26" i="23"/>
  <c r="AT26" i="23"/>
  <c r="BC25" i="23"/>
  <c r="BB25" i="23"/>
  <c r="BA25" i="23"/>
  <c r="AZ25" i="23"/>
  <c r="AY25" i="23"/>
  <c r="AX25" i="23"/>
  <c r="AW25" i="23"/>
  <c r="AV25" i="23"/>
  <c r="AU25" i="23"/>
  <c r="AT25" i="23"/>
  <c r="BC24" i="23"/>
  <c r="BB24" i="23"/>
  <c r="BA24" i="23"/>
  <c r="AZ24" i="23"/>
  <c r="AY24" i="23"/>
  <c r="AX24" i="23"/>
  <c r="AW24" i="23"/>
  <c r="AV24" i="23"/>
  <c r="AU24" i="23"/>
  <c r="AT24" i="23"/>
  <c r="BC23" i="23"/>
  <c r="BB23" i="23"/>
  <c r="BA23" i="23"/>
  <c r="AZ23" i="23"/>
  <c r="AY23" i="23"/>
  <c r="AX23" i="23"/>
  <c r="AW23" i="23"/>
  <c r="AV23" i="23"/>
  <c r="AU23" i="23"/>
  <c r="AT23" i="23"/>
  <c r="BC22" i="23"/>
  <c r="BB22" i="23"/>
  <c r="BA22" i="23"/>
  <c r="AZ22" i="23"/>
  <c r="AY22" i="23"/>
  <c r="AX22" i="23"/>
  <c r="AW22" i="23"/>
  <c r="AV22" i="23"/>
  <c r="AU22" i="23"/>
  <c r="AT22" i="23"/>
  <c r="BC21" i="23"/>
  <c r="BB21" i="23"/>
  <c r="BA21" i="23"/>
  <c r="AZ21" i="23"/>
  <c r="AY21" i="23"/>
  <c r="AX21" i="23"/>
  <c r="AW21" i="23"/>
  <c r="AV21" i="23"/>
  <c r="AU21" i="23"/>
  <c r="AT21" i="23"/>
  <c r="BC20" i="23"/>
  <c r="BB20" i="23"/>
  <c r="BA20" i="23"/>
  <c r="AZ20" i="23"/>
  <c r="AY20" i="23"/>
  <c r="AX20" i="23"/>
  <c r="AW20" i="23"/>
  <c r="AV20" i="23"/>
  <c r="AU20" i="23"/>
  <c r="AT20" i="23"/>
  <c r="BC19" i="23"/>
  <c r="BB19" i="23"/>
  <c r="BA19" i="23"/>
  <c r="AZ19" i="23"/>
  <c r="AY19" i="23"/>
  <c r="AX19" i="23"/>
  <c r="AW19" i="23"/>
  <c r="AV19" i="23"/>
  <c r="AU19" i="23"/>
  <c r="AT19" i="23"/>
  <c r="BC18" i="23"/>
  <c r="BB18" i="23"/>
  <c r="BA18" i="23"/>
  <c r="AZ18" i="23"/>
  <c r="AY18" i="23"/>
  <c r="AX18" i="23"/>
  <c r="AW18" i="23"/>
  <c r="AV18" i="23"/>
  <c r="AU18" i="23"/>
  <c r="AT18" i="23"/>
  <c r="BC17" i="23"/>
  <c r="BB17" i="23"/>
  <c r="BA17" i="23"/>
  <c r="AZ17" i="23"/>
  <c r="AY17" i="23"/>
  <c r="AX17" i="23"/>
  <c r="AW17" i="23"/>
  <c r="AV17" i="23"/>
  <c r="AU17" i="23"/>
  <c r="AT17" i="23"/>
  <c r="BC16" i="23"/>
  <c r="BB16" i="23"/>
  <c r="BA16" i="23"/>
  <c r="AZ16" i="23"/>
  <c r="AY16" i="23"/>
  <c r="AX16" i="23"/>
  <c r="AW16" i="23"/>
  <c r="AV16" i="23"/>
  <c r="AU16" i="23"/>
  <c r="AT16" i="23"/>
  <c r="BC15" i="23"/>
  <c r="BB15" i="23"/>
  <c r="BA15" i="23"/>
  <c r="AZ15" i="23"/>
  <c r="AY15" i="23"/>
  <c r="AX15" i="23"/>
  <c r="AW15" i="23"/>
  <c r="AV15" i="23"/>
  <c r="AU15" i="23"/>
  <c r="AT15" i="23"/>
  <c r="BC14" i="23"/>
  <c r="BB14" i="23"/>
  <c r="BA14" i="23"/>
  <c r="AZ14" i="23"/>
  <c r="AY14" i="23"/>
  <c r="AX14" i="23"/>
  <c r="AW14" i="23"/>
  <c r="AV14" i="23"/>
  <c r="AU14" i="23"/>
  <c r="AT14" i="23"/>
  <c r="BC13" i="23"/>
  <c r="BB13" i="23"/>
  <c r="BA13" i="23"/>
  <c r="AZ13" i="23"/>
  <c r="AY13" i="23"/>
  <c r="AX13" i="23"/>
  <c r="AW13" i="23"/>
  <c r="AV13" i="23"/>
  <c r="AU13" i="23"/>
  <c r="AT13" i="23"/>
  <c r="BC12" i="23"/>
  <c r="BB12" i="23"/>
  <c r="BA12" i="23"/>
  <c r="AZ12" i="23"/>
  <c r="AY12" i="23"/>
  <c r="AX12" i="23"/>
  <c r="AW12" i="23"/>
  <c r="AV12" i="23"/>
  <c r="AU12" i="23"/>
  <c r="AT12" i="23"/>
  <c r="BC11" i="23"/>
  <c r="BB11" i="23"/>
  <c r="BA11" i="23"/>
  <c r="AZ11" i="23"/>
  <c r="AY11" i="23"/>
  <c r="AX11" i="23"/>
  <c r="AW11" i="23"/>
  <c r="AV11" i="23"/>
  <c r="AU11" i="23"/>
  <c r="AT11" i="23"/>
  <c r="BC10" i="23"/>
  <c r="BB10" i="23"/>
  <c r="BA10" i="23"/>
  <c r="AZ10" i="23"/>
  <c r="AY10" i="23"/>
  <c r="AX10" i="23"/>
  <c r="AW10" i="23"/>
  <c r="AV10" i="23"/>
  <c r="AU10" i="23"/>
  <c r="AT10" i="23"/>
  <c r="BC9" i="23"/>
  <c r="BB9" i="23"/>
  <c r="BA9" i="23"/>
  <c r="AZ9" i="23"/>
  <c r="AY9" i="23"/>
  <c r="AX9" i="23"/>
  <c r="AW9" i="23"/>
  <c r="AV9" i="23"/>
  <c r="AU9" i="23"/>
  <c r="AT9" i="23"/>
  <c r="BC8" i="23"/>
  <c r="BB8" i="23"/>
  <c r="BA8" i="23"/>
  <c r="AZ8" i="23"/>
  <c r="AY8" i="23"/>
  <c r="AX8" i="23"/>
  <c r="AW8" i="23"/>
  <c r="AV8" i="23"/>
  <c r="AU8" i="23"/>
  <c r="AT8" i="23"/>
  <c r="BC7" i="23"/>
  <c r="BB7" i="23"/>
  <c r="BA7" i="23"/>
  <c r="AZ7" i="23"/>
  <c r="AY7" i="23"/>
  <c r="AX7" i="23"/>
  <c r="AW7" i="23"/>
  <c r="AV7" i="23"/>
  <c r="AU7" i="23"/>
  <c r="AT7" i="23"/>
  <c r="BC6" i="23"/>
  <c r="BB6" i="23"/>
  <c r="BA6" i="23"/>
  <c r="AZ6" i="23"/>
  <c r="AY6" i="23"/>
  <c r="AX6" i="23"/>
  <c r="AW6" i="23"/>
  <c r="AV6" i="23"/>
  <c r="AU6" i="23"/>
  <c r="AT6" i="23"/>
  <c r="BC5" i="23"/>
  <c r="BB5" i="23"/>
  <c r="BA5" i="23"/>
  <c r="AZ5" i="23"/>
  <c r="AY5" i="23"/>
  <c r="AX5" i="23"/>
  <c r="AW5" i="23"/>
  <c r="AV5" i="23"/>
  <c r="AU5" i="23"/>
  <c r="AT5" i="23"/>
  <c r="BC4" i="23"/>
  <c r="BB4" i="23"/>
  <c r="BA4" i="23"/>
  <c r="AZ4" i="23"/>
  <c r="AY4" i="23"/>
  <c r="AX4" i="23"/>
  <c r="AW4" i="23"/>
  <c r="AV4" i="23"/>
  <c r="AU4" i="23"/>
  <c r="AT4" i="23"/>
  <c r="B31" i="23"/>
  <c r="A31" i="23"/>
  <c r="C28" i="23"/>
  <c r="A26" i="23"/>
  <c r="B23" i="23"/>
  <c r="C20" i="23"/>
  <c r="A18" i="23"/>
  <c r="B15" i="23"/>
  <c r="C12" i="23"/>
  <c r="A10" i="23"/>
  <c r="B7" i="23"/>
  <c r="C4" i="23"/>
  <c r="A30" i="22"/>
  <c r="C29" i="22"/>
  <c r="B27" i="22"/>
  <c r="A27" i="22"/>
  <c r="C24" i="22"/>
  <c r="A22" i="22"/>
  <c r="C21" i="22"/>
  <c r="B19" i="22"/>
  <c r="A19" i="22"/>
  <c r="C16" i="22"/>
  <c r="A14" i="22"/>
  <c r="B11" i="22"/>
  <c r="C8" i="22"/>
  <c r="A6" i="22"/>
  <c r="AT8" i="22"/>
  <c r="AU8" i="22"/>
  <c r="AV8" i="22"/>
  <c r="AW8" i="22"/>
  <c r="AX8" i="22"/>
  <c r="AY8" i="22"/>
  <c r="AZ8" i="22"/>
  <c r="BA8" i="22"/>
  <c r="BB8" i="22"/>
  <c r="BC8" i="22"/>
  <c r="AT9" i="22"/>
  <c r="AU9" i="22"/>
  <c r="AV9" i="22"/>
  <c r="AW9" i="22"/>
  <c r="AX9" i="22"/>
  <c r="AY9" i="22"/>
  <c r="AZ9" i="22"/>
  <c r="BA9" i="22"/>
  <c r="BB9" i="22"/>
  <c r="BC9" i="22"/>
  <c r="AT10" i="22"/>
  <c r="AU10" i="22"/>
  <c r="AV10" i="22"/>
  <c r="AW10" i="22"/>
  <c r="AX10" i="22"/>
  <c r="AY10" i="22"/>
  <c r="AZ10" i="22"/>
  <c r="BA10" i="22"/>
  <c r="BB10" i="22"/>
  <c r="BC10" i="22"/>
  <c r="AT11" i="22"/>
  <c r="AU11" i="22"/>
  <c r="AV11" i="22"/>
  <c r="AW11" i="22"/>
  <c r="AX11" i="22"/>
  <c r="AY11" i="22"/>
  <c r="AZ11" i="22"/>
  <c r="BA11" i="22"/>
  <c r="BB11" i="22"/>
  <c r="BC11" i="22"/>
  <c r="AT12" i="22"/>
  <c r="AU12" i="22"/>
  <c r="AV12" i="22"/>
  <c r="AW12" i="22"/>
  <c r="AX12" i="22"/>
  <c r="AY12" i="22"/>
  <c r="AZ12" i="22"/>
  <c r="BA12" i="22"/>
  <c r="BB12" i="22"/>
  <c r="BC12" i="22"/>
  <c r="AT13" i="22"/>
  <c r="AU13" i="22"/>
  <c r="AV13" i="22"/>
  <c r="AW13" i="22"/>
  <c r="AX13" i="22"/>
  <c r="AY13" i="22"/>
  <c r="AZ13" i="22"/>
  <c r="BA13" i="22"/>
  <c r="BB13" i="22"/>
  <c r="BC13" i="22"/>
  <c r="AT14" i="22"/>
  <c r="AU14" i="22"/>
  <c r="AV14" i="22"/>
  <c r="AW14" i="22"/>
  <c r="AX14" i="22"/>
  <c r="AY14" i="22"/>
  <c r="AZ14" i="22"/>
  <c r="BA14" i="22"/>
  <c r="BB14" i="22"/>
  <c r="BC14" i="22"/>
  <c r="AT15" i="22"/>
  <c r="AU15" i="22"/>
  <c r="AV15" i="22"/>
  <c r="AW15" i="22"/>
  <c r="AX15" i="22"/>
  <c r="AY15" i="22"/>
  <c r="AZ15" i="22"/>
  <c r="BA15" i="22"/>
  <c r="BB15" i="22"/>
  <c r="BC15" i="22"/>
  <c r="AT16" i="22"/>
  <c r="AU16" i="22"/>
  <c r="AV16" i="22"/>
  <c r="AW16" i="22"/>
  <c r="AX16" i="22"/>
  <c r="AY16" i="22"/>
  <c r="AZ16" i="22"/>
  <c r="BA16" i="22"/>
  <c r="BB16" i="22"/>
  <c r="BC16" i="22"/>
  <c r="AT17" i="22"/>
  <c r="AU17" i="22"/>
  <c r="AV17" i="22"/>
  <c r="AW17" i="22"/>
  <c r="AX17" i="22"/>
  <c r="AY17" i="22"/>
  <c r="AZ17" i="22"/>
  <c r="BA17" i="22"/>
  <c r="BB17" i="22"/>
  <c r="BC17" i="22"/>
  <c r="AT18" i="22"/>
  <c r="AU18" i="22"/>
  <c r="AV18" i="22"/>
  <c r="AW18" i="22"/>
  <c r="AX18" i="22"/>
  <c r="AY18" i="22"/>
  <c r="AZ18" i="22"/>
  <c r="BA18" i="22"/>
  <c r="BB18" i="22"/>
  <c r="BC18" i="22"/>
  <c r="AT19" i="22"/>
  <c r="AU19" i="22"/>
  <c r="AV19" i="22"/>
  <c r="AW19" i="22"/>
  <c r="AX19" i="22"/>
  <c r="AY19" i="22"/>
  <c r="AZ19" i="22"/>
  <c r="BA19" i="22"/>
  <c r="BB19" i="22"/>
  <c r="BC19" i="22"/>
  <c r="AT20" i="22"/>
  <c r="AU20" i="22"/>
  <c r="AV20" i="22"/>
  <c r="AW20" i="22"/>
  <c r="AX20" i="22"/>
  <c r="AY20" i="22"/>
  <c r="AZ20" i="22"/>
  <c r="BA20" i="22"/>
  <c r="BB20" i="22"/>
  <c r="BC20" i="22"/>
  <c r="AT21" i="22"/>
  <c r="AU21" i="22"/>
  <c r="AV21" i="22"/>
  <c r="AW21" i="22"/>
  <c r="AX21" i="22"/>
  <c r="AY21" i="22"/>
  <c r="AZ21" i="22"/>
  <c r="BA21" i="22"/>
  <c r="BB21" i="22"/>
  <c r="BC21" i="22"/>
  <c r="AT22" i="22"/>
  <c r="AU22" i="22"/>
  <c r="AV22" i="22"/>
  <c r="AW22" i="22"/>
  <c r="AX22" i="22"/>
  <c r="AY22" i="22"/>
  <c r="AZ22" i="22"/>
  <c r="BA22" i="22"/>
  <c r="BB22" i="22"/>
  <c r="BC22" i="22"/>
  <c r="AT23" i="22"/>
  <c r="AU23" i="22"/>
  <c r="AV23" i="22"/>
  <c r="AW23" i="22"/>
  <c r="AX23" i="22"/>
  <c r="AY23" i="22"/>
  <c r="AZ23" i="22"/>
  <c r="BA23" i="22"/>
  <c r="BB23" i="22"/>
  <c r="BC23" i="22"/>
  <c r="AT24" i="22"/>
  <c r="AU24" i="22"/>
  <c r="AV24" i="22"/>
  <c r="AW24" i="22"/>
  <c r="AX24" i="22"/>
  <c r="AY24" i="22"/>
  <c r="AZ24" i="22"/>
  <c r="BA24" i="22"/>
  <c r="BB24" i="22"/>
  <c r="BC24" i="22"/>
  <c r="AT25" i="22"/>
  <c r="AU25" i="22"/>
  <c r="AV25" i="22"/>
  <c r="AW25" i="22"/>
  <c r="AX25" i="22"/>
  <c r="AY25" i="22"/>
  <c r="AZ25" i="22"/>
  <c r="BA25" i="22"/>
  <c r="BB25" i="22"/>
  <c r="BC25" i="22"/>
  <c r="AT26" i="22"/>
  <c r="AU26" i="22"/>
  <c r="AV26" i="22"/>
  <c r="AW26" i="22"/>
  <c r="AX26" i="22"/>
  <c r="AY26" i="22"/>
  <c r="AZ26" i="22"/>
  <c r="BA26" i="22"/>
  <c r="BB26" i="22"/>
  <c r="BC26" i="22"/>
  <c r="AT27" i="22"/>
  <c r="AU27" i="22"/>
  <c r="AV27" i="22"/>
  <c r="AW27" i="22"/>
  <c r="AX27" i="22"/>
  <c r="AY27" i="22"/>
  <c r="AZ27" i="22"/>
  <c r="BA27" i="22"/>
  <c r="BB27" i="22"/>
  <c r="BC27" i="22"/>
  <c r="AT28" i="22"/>
  <c r="AU28" i="22"/>
  <c r="AV28" i="22"/>
  <c r="AW28" i="22"/>
  <c r="AX28" i="22"/>
  <c r="AY28" i="22"/>
  <c r="AZ28" i="22"/>
  <c r="BA28" i="22"/>
  <c r="BB28" i="22"/>
  <c r="BC28" i="22"/>
  <c r="AT29" i="22"/>
  <c r="AU29" i="22"/>
  <c r="AV29" i="22"/>
  <c r="AW29" i="22"/>
  <c r="AX29" i="22"/>
  <c r="AY29" i="22"/>
  <c r="AZ29" i="22"/>
  <c r="BA29" i="22"/>
  <c r="BB29" i="22"/>
  <c r="BC29" i="22"/>
  <c r="AT30" i="22"/>
  <c r="AU30" i="22"/>
  <c r="AV30" i="22"/>
  <c r="AW30" i="22"/>
  <c r="AX30" i="22"/>
  <c r="AY30" i="22"/>
  <c r="AZ30" i="22"/>
  <c r="BA30" i="22"/>
  <c r="BB30" i="22"/>
  <c r="BC30" i="22"/>
  <c r="AT31" i="22"/>
  <c r="AU31" i="22"/>
  <c r="AV31" i="22"/>
  <c r="AW31" i="22"/>
  <c r="AX31" i="22"/>
  <c r="AY31" i="22"/>
  <c r="AZ31" i="22"/>
  <c r="BA31" i="22"/>
  <c r="BB31" i="22"/>
  <c r="BC31" i="22"/>
  <c r="BC7" i="22"/>
  <c r="BB7" i="22"/>
  <c r="BA7" i="22"/>
  <c r="AZ7" i="22"/>
  <c r="AY7" i="22"/>
  <c r="AX7" i="22"/>
  <c r="AW7" i="22"/>
  <c r="AV7" i="22"/>
  <c r="AU7" i="22"/>
  <c r="AT7" i="22"/>
  <c r="BC31" i="21"/>
  <c r="BB31" i="21"/>
  <c r="BA31" i="21"/>
  <c r="AZ31" i="21"/>
  <c r="AY31" i="21"/>
  <c r="AX31" i="21"/>
  <c r="AW31" i="21"/>
  <c r="AV31" i="21"/>
  <c r="AU31" i="21"/>
  <c r="AT31" i="21"/>
  <c r="C31" i="21"/>
  <c r="C31" i="23" s="1"/>
  <c r="B31" i="21"/>
  <c r="B31" i="22" s="1"/>
  <c r="A31" i="21"/>
  <c r="A31" i="22" s="1"/>
  <c r="BC30" i="21"/>
  <c r="BB30" i="21"/>
  <c r="BA30" i="21"/>
  <c r="AZ30" i="21"/>
  <c r="AY30" i="21"/>
  <c r="AX30" i="21"/>
  <c r="AW30" i="21"/>
  <c r="AV30" i="21"/>
  <c r="AU30" i="21"/>
  <c r="AT30" i="21"/>
  <c r="C30" i="21"/>
  <c r="C30" i="22" s="1"/>
  <c r="B30" i="21"/>
  <c r="B30" i="22" s="1"/>
  <c r="A30" i="21"/>
  <c r="A30" i="23" s="1"/>
  <c r="BC29" i="21"/>
  <c r="BB29" i="21"/>
  <c r="BA29" i="21"/>
  <c r="AZ29" i="21"/>
  <c r="AY29" i="21"/>
  <c r="AX29" i="21"/>
  <c r="AW29" i="21"/>
  <c r="AV29" i="21"/>
  <c r="AU29" i="21"/>
  <c r="AT29" i="21"/>
  <c r="C29" i="21"/>
  <c r="C29" i="23" s="1"/>
  <c r="B29" i="21"/>
  <c r="B29" i="23" s="1"/>
  <c r="A29" i="21"/>
  <c r="A29" i="23" s="1"/>
  <c r="BC28" i="21"/>
  <c r="BB28" i="21"/>
  <c r="BA28" i="21"/>
  <c r="AZ28" i="21"/>
  <c r="AY28" i="21"/>
  <c r="AX28" i="21"/>
  <c r="AW28" i="21"/>
  <c r="AV28" i="21"/>
  <c r="AU28" i="21"/>
  <c r="AT28" i="21"/>
  <c r="C28" i="21"/>
  <c r="C28" i="22" s="1"/>
  <c r="B28" i="21"/>
  <c r="B28" i="23" s="1"/>
  <c r="A28" i="21"/>
  <c r="A28" i="22" s="1"/>
  <c r="BC27" i="21"/>
  <c r="BB27" i="21"/>
  <c r="BA27" i="21"/>
  <c r="AZ27" i="21"/>
  <c r="AY27" i="21"/>
  <c r="AX27" i="21"/>
  <c r="AW27" i="21"/>
  <c r="AV27" i="21"/>
  <c r="AU27" i="21"/>
  <c r="AT27" i="21"/>
  <c r="C27" i="21"/>
  <c r="C27" i="22" s="1"/>
  <c r="B27" i="21"/>
  <c r="B27" i="23" s="1"/>
  <c r="A27" i="21"/>
  <c r="A27" i="23" s="1"/>
  <c r="BC26" i="21"/>
  <c r="BB26" i="21"/>
  <c r="BA26" i="21"/>
  <c r="AZ26" i="21"/>
  <c r="AY26" i="21"/>
  <c r="AX26" i="21"/>
  <c r="AW26" i="21"/>
  <c r="AV26" i="21"/>
  <c r="AU26" i="21"/>
  <c r="AT26" i="21"/>
  <c r="C26" i="21"/>
  <c r="C26" i="23" s="1"/>
  <c r="B26" i="21"/>
  <c r="B26" i="23" s="1"/>
  <c r="A26" i="21"/>
  <c r="A26" i="22" s="1"/>
  <c r="BC25" i="21"/>
  <c r="BB25" i="21"/>
  <c r="BA25" i="21"/>
  <c r="AZ25" i="21"/>
  <c r="AY25" i="21"/>
  <c r="AX25" i="21"/>
  <c r="AW25" i="21"/>
  <c r="AV25" i="21"/>
  <c r="AU25" i="21"/>
  <c r="AT25" i="21"/>
  <c r="C25" i="21"/>
  <c r="C25" i="23" s="1"/>
  <c r="B25" i="21"/>
  <c r="B25" i="22" s="1"/>
  <c r="A25" i="21"/>
  <c r="A25" i="22" s="1"/>
  <c r="BC24" i="21"/>
  <c r="BB24" i="21"/>
  <c r="BA24" i="21"/>
  <c r="AZ24" i="21"/>
  <c r="AY24" i="21"/>
  <c r="AX24" i="21"/>
  <c r="AW24" i="21"/>
  <c r="AV24" i="21"/>
  <c r="AU24" i="21"/>
  <c r="AT24" i="21"/>
  <c r="C24" i="21"/>
  <c r="C24" i="23" s="1"/>
  <c r="B24" i="21"/>
  <c r="B24" i="22" s="1"/>
  <c r="A24" i="21"/>
  <c r="A24" i="23" s="1"/>
  <c r="BC23" i="21"/>
  <c r="BB23" i="21"/>
  <c r="BA23" i="21"/>
  <c r="AZ23" i="21"/>
  <c r="AY23" i="21"/>
  <c r="AX23" i="21"/>
  <c r="AW23" i="21"/>
  <c r="AV23" i="21"/>
  <c r="AU23" i="21"/>
  <c r="AT23" i="21"/>
  <c r="C23" i="21"/>
  <c r="C23" i="23" s="1"/>
  <c r="B23" i="21"/>
  <c r="B23" i="22" s="1"/>
  <c r="A23" i="21"/>
  <c r="A23" i="23" s="1"/>
  <c r="BC22" i="21"/>
  <c r="BB22" i="21"/>
  <c r="BA22" i="21"/>
  <c r="AZ22" i="21"/>
  <c r="AY22" i="21"/>
  <c r="AX22" i="21"/>
  <c r="AW22" i="21"/>
  <c r="AV22" i="21"/>
  <c r="AU22" i="21"/>
  <c r="AT22" i="21"/>
  <c r="C22" i="21"/>
  <c r="C22" i="22" s="1"/>
  <c r="B22" i="21"/>
  <c r="B22" i="22" s="1"/>
  <c r="A22" i="21"/>
  <c r="A22" i="23" s="1"/>
  <c r="BC21" i="21"/>
  <c r="BB21" i="21"/>
  <c r="BA21" i="21"/>
  <c r="AZ21" i="21"/>
  <c r="AY21" i="21"/>
  <c r="AX21" i="21"/>
  <c r="AW21" i="21"/>
  <c r="AV21" i="21"/>
  <c r="AU21" i="21"/>
  <c r="AT21" i="21"/>
  <c r="C21" i="21"/>
  <c r="C21" i="23" s="1"/>
  <c r="B21" i="21"/>
  <c r="B21" i="23" s="1"/>
  <c r="A21" i="21"/>
  <c r="A21" i="23" s="1"/>
  <c r="BC20" i="21"/>
  <c r="BB20" i="21"/>
  <c r="BA20" i="21"/>
  <c r="AZ20" i="21"/>
  <c r="AY20" i="21"/>
  <c r="AX20" i="21"/>
  <c r="AW20" i="21"/>
  <c r="AV20" i="21"/>
  <c r="AU20" i="21"/>
  <c r="AT20" i="21"/>
  <c r="C20" i="21"/>
  <c r="C20" i="22" s="1"/>
  <c r="B20" i="21"/>
  <c r="B20" i="23" s="1"/>
  <c r="A20" i="21"/>
  <c r="A20" i="22" s="1"/>
  <c r="BC19" i="21"/>
  <c r="BB19" i="21"/>
  <c r="BA19" i="21"/>
  <c r="AZ19" i="21"/>
  <c r="AY19" i="21"/>
  <c r="AX19" i="21"/>
  <c r="AW19" i="21"/>
  <c r="AV19" i="21"/>
  <c r="AU19" i="21"/>
  <c r="AT19" i="21"/>
  <c r="C19" i="21"/>
  <c r="C19" i="22" s="1"/>
  <c r="B19" i="21"/>
  <c r="B19" i="23" s="1"/>
  <c r="A19" i="21"/>
  <c r="A19" i="23" s="1"/>
  <c r="BC18" i="21"/>
  <c r="BB18" i="21"/>
  <c r="BA18" i="21"/>
  <c r="AZ18" i="21"/>
  <c r="AY18" i="21"/>
  <c r="AX18" i="21"/>
  <c r="AW18" i="21"/>
  <c r="AV18" i="21"/>
  <c r="AU18" i="21"/>
  <c r="AT18" i="21"/>
  <c r="C18" i="21"/>
  <c r="C18" i="23" s="1"/>
  <c r="B18" i="21"/>
  <c r="B18" i="23" s="1"/>
  <c r="A18" i="21"/>
  <c r="A18" i="22" s="1"/>
  <c r="BC17" i="21"/>
  <c r="BB17" i="21"/>
  <c r="BA17" i="21"/>
  <c r="AZ17" i="21"/>
  <c r="AY17" i="21"/>
  <c r="AX17" i="21"/>
  <c r="AW17" i="21"/>
  <c r="AV17" i="21"/>
  <c r="AU17" i="21"/>
  <c r="AT17" i="21"/>
  <c r="C17" i="21"/>
  <c r="C17" i="23" s="1"/>
  <c r="B17" i="21"/>
  <c r="B17" i="22" s="1"/>
  <c r="A17" i="21"/>
  <c r="A17" i="22" s="1"/>
  <c r="BC16" i="21"/>
  <c r="BB16" i="21"/>
  <c r="BA16" i="21"/>
  <c r="AZ16" i="21"/>
  <c r="AY16" i="21"/>
  <c r="AX16" i="21"/>
  <c r="AW16" i="21"/>
  <c r="AV16" i="21"/>
  <c r="AU16" i="21"/>
  <c r="AT16" i="21"/>
  <c r="C16" i="21"/>
  <c r="C16" i="23" s="1"/>
  <c r="B16" i="21"/>
  <c r="B16" i="22" s="1"/>
  <c r="A16" i="21"/>
  <c r="A16" i="23" s="1"/>
  <c r="BC15" i="21"/>
  <c r="BB15" i="21"/>
  <c r="BA15" i="21"/>
  <c r="AZ15" i="21"/>
  <c r="AY15" i="21"/>
  <c r="AX15" i="21"/>
  <c r="AW15" i="21"/>
  <c r="AV15" i="21"/>
  <c r="AU15" i="21"/>
  <c r="AT15" i="21"/>
  <c r="C15" i="21"/>
  <c r="C15" i="23" s="1"/>
  <c r="B15" i="21"/>
  <c r="B15" i="22" s="1"/>
  <c r="A15" i="21"/>
  <c r="A15" i="23" s="1"/>
  <c r="BC14" i="21"/>
  <c r="BB14" i="21"/>
  <c r="BA14" i="21"/>
  <c r="AZ14" i="21"/>
  <c r="AY14" i="21"/>
  <c r="AX14" i="21"/>
  <c r="AW14" i="21"/>
  <c r="AV14" i="21"/>
  <c r="AU14" i="21"/>
  <c r="AT14" i="21"/>
  <c r="C14" i="21"/>
  <c r="C14" i="22" s="1"/>
  <c r="B14" i="21"/>
  <c r="B14" i="22" s="1"/>
  <c r="A14" i="21"/>
  <c r="A14" i="23" s="1"/>
  <c r="BC13" i="21"/>
  <c r="BB13" i="21"/>
  <c r="BA13" i="21"/>
  <c r="AZ13" i="21"/>
  <c r="AY13" i="21"/>
  <c r="AX13" i="21"/>
  <c r="AW13" i="21"/>
  <c r="AV13" i="21"/>
  <c r="AU13" i="21"/>
  <c r="AT13" i="21"/>
  <c r="C13" i="21"/>
  <c r="C13" i="22" s="1"/>
  <c r="B13" i="21"/>
  <c r="B13" i="23" s="1"/>
  <c r="A13" i="21"/>
  <c r="A13" i="23" s="1"/>
  <c r="BC12" i="21"/>
  <c r="BB12" i="21"/>
  <c r="BA12" i="21"/>
  <c r="AZ12" i="21"/>
  <c r="AY12" i="21"/>
  <c r="AX12" i="21"/>
  <c r="AW12" i="21"/>
  <c r="AV12" i="21"/>
  <c r="AU12" i="21"/>
  <c r="AT12" i="21"/>
  <c r="C12" i="21"/>
  <c r="C12" i="22" s="1"/>
  <c r="B12" i="21"/>
  <c r="B12" i="23" s="1"/>
  <c r="A12" i="21"/>
  <c r="A12" i="22" s="1"/>
  <c r="BC11" i="21"/>
  <c r="BB11" i="21"/>
  <c r="BA11" i="21"/>
  <c r="AZ11" i="21"/>
  <c r="AY11" i="21"/>
  <c r="AX11" i="21"/>
  <c r="AW11" i="21"/>
  <c r="AV11" i="21"/>
  <c r="AU11" i="21"/>
  <c r="AT11" i="21"/>
  <c r="C11" i="21"/>
  <c r="C11" i="22" s="1"/>
  <c r="B11" i="21"/>
  <c r="B11" i="23" s="1"/>
  <c r="A11" i="21"/>
  <c r="A11" i="22" s="1"/>
  <c r="BC10" i="21"/>
  <c r="BB10" i="21"/>
  <c r="BA10" i="21"/>
  <c r="AZ10" i="21"/>
  <c r="AY10" i="21"/>
  <c r="AX10" i="21"/>
  <c r="AW10" i="21"/>
  <c r="AV10" i="21"/>
  <c r="AU10" i="21"/>
  <c r="AT10" i="21"/>
  <c r="C10" i="21"/>
  <c r="C10" i="23" s="1"/>
  <c r="B10" i="21"/>
  <c r="B10" i="23" s="1"/>
  <c r="A10" i="21"/>
  <c r="A10" i="22" s="1"/>
  <c r="BC9" i="21"/>
  <c r="BB9" i="21"/>
  <c r="BA9" i="21"/>
  <c r="AZ9" i="21"/>
  <c r="AY9" i="21"/>
  <c r="AX9" i="21"/>
  <c r="AW9" i="21"/>
  <c r="AV9" i="21"/>
  <c r="AU9" i="21"/>
  <c r="AT9" i="21"/>
  <c r="C9" i="21"/>
  <c r="C9" i="23" s="1"/>
  <c r="B9" i="21"/>
  <c r="B9" i="22" s="1"/>
  <c r="A9" i="21"/>
  <c r="A9" i="22" s="1"/>
  <c r="BC8" i="21"/>
  <c r="BB8" i="21"/>
  <c r="BA8" i="21"/>
  <c r="AZ8" i="21"/>
  <c r="AY8" i="21"/>
  <c r="AX8" i="21"/>
  <c r="AW8" i="21"/>
  <c r="AV8" i="21"/>
  <c r="AU8" i="21"/>
  <c r="AT8" i="21"/>
  <c r="C8" i="21"/>
  <c r="C8" i="23" s="1"/>
  <c r="B8" i="21"/>
  <c r="B8" i="22" s="1"/>
  <c r="A8" i="21"/>
  <c r="A8" i="23" s="1"/>
  <c r="BC7" i="21"/>
  <c r="BB7" i="21"/>
  <c r="BA7" i="21"/>
  <c r="AZ7" i="21"/>
  <c r="AY7" i="21"/>
  <c r="AX7" i="21"/>
  <c r="AW7" i="21"/>
  <c r="AV7" i="21"/>
  <c r="AU7" i="21"/>
  <c r="AT7" i="21"/>
  <c r="C7" i="21"/>
  <c r="C7" i="23" s="1"/>
  <c r="B7" i="21"/>
  <c r="B7" i="22" s="1"/>
  <c r="A7" i="21"/>
  <c r="A7" i="23" s="1"/>
  <c r="BC6" i="21"/>
  <c r="BB6" i="21"/>
  <c r="BA6" i="21"/>
  <c r="AZ6" i="21"/>
  <c r="AY6" i="21"/>
  <c r="AX6" i="21"/>
  <c r="AW6" i="21"/>
  <c r="AV6" i="21"/>
  <c r="AU6" i="21"/>
  <c r="AT6" i="21"/>
  <c r="C6" i="21"/>
  <c r="C6" i="22" s="1"/>
  <c r="B6" i="21"/>
  <c r="B6" i="22" s="1"/>
  <c r="A6" i="21"/>
  <c r="A6" i="23" s="1"/>
  <c r="BC5" i="21"/>
  <c r="BB5" i="21"/>
  <c r="BA5" i="21"/>
  <c r="AZ5" i="21"/>
  <c r="AY5" i="21"/>
  <c r="AX5" i="21"/>
  <c r="AW5" i="21"/>
  <c r="AV5" i="21"/>
  <c r="AU5" i="21"/>
  <c r="AT5" i="21"/>
  <c r="C5" i="21"/>
  <c r="C5" i="22" s="1"/>
  <c r="B5" i="21"/>
  <c r="B5" i="23" s="1"/>
  <c r="A5" i="21"/>
  <c r="A5" i="23" s="1"/>
  <c r="BC4" i="21"/>
  <c r="BB4" i="21"/>
  <c r="BA4" i="21"/>
  <c r="AZ4" i="21"/>
  <c r="AY4" i="21"/>
  <c r="AX4" i="21"/>
  <c r="AW4" i="21"/>
  <c r="AV4" i="21"/>
  <c r="AU4" i="21"/>
  <c r="AT4" i="21"/>
  <c r="C4" i="21"/>
  <c r="C4" i="22" s="1"/>
  <c r="B4" i="21"/>
  <c r="B4" i="23" s="1"/>
  <c r="A4" i="21"/>
  <c r="A4" i="22" s="1"/>
  <c r="K287" i="67"/>
  <c r="K288" i="67"/>
  <c r="BD8" i="27" l="1"/>
  <c r="BD16" i="27"/>
  <c r="BD24" i="27"/>
  <c r="BD28" i="27"/>
  <c r="BD8" i="76"/>
  <c r="BD11" i="76"/>
  <c r="BD16" i="76"/>
  <c r="BD19" i="76"/>
  <c r="BD24" i="76"/>
  <c r="BD27" i="76"/>
  <c r="BD4" i="76"/>
  <c r="BD9" i="76"/>
  <c r="BD12" i="76"/>
  <c r="BD17" i="76"/>
  <c r="BD20" i="76"/>
  <c r="BD25" i="76"/>
  <c r="BD28" i="76"/>
  <c r="BD5" i="76"/>
  <c r="BD13" i="76"/>
  <c r="BD21" i="76"/>
  <c r="BD29" i="76"/>
  <c r="BD6" i="76"/>
  <c r="BD14" i="76"/>
  <c r="BD22" i="76"/>
  <c r="BD30" i="76"/>
  <c r="BD7" i="76"/>
  <c r="BD10" i="76"/>
  <c r="BD15" i="76"/>
  <c r="BD18" i="76"/>
  <c r="BD23" i="76"/>
  <c r="BD26" i="76"/>
  <c r="BD31" i="76"/>
  <c r="BD12" i="28"/>
  <c r="BD17" i="28"/>
  <c r="BD20" i="28"/>
  <c r="BD25" i="28"/>
  <c r="BD28" i="28"/>
  <c r="BD5" i="28"/>
  <c r="BD13" i="28"/>
  <c r="BD21" i="28"/>
  <c r="BD29" i="28"/>
  <c r="BD6" i="28"/>
  <c r="BD14" i="28"/>
  <c r="BD22" i="28"/>
  <c r="BD30" i="28"/>
  <c r="BD4" i="28"/>
  <c r="BD9" i="28"/>
  <c r="BD10" i="28"/>
  <c r="BD11" i="28"/>
  <c r="BD18" i="28"/>
  <c r="BD19" i="28"/>
  <c r="BD26" i="28"/>
  <c r="BD27" i="28"/>
  <c r="BD31" i="28"/>
  <c r="BD7" i="28"/>
  <c r="BD8" i="28"/>
  <c r="BD15" i="28"/>
  <c r="BD16" i="28"/>
  <c r="BD23" i="28"/>
  <c r="BD24" i="28"/>
  <c r="AS31" i="15"/>
  <c r="BD4" i="27"/>
  <c r="BD12" i="27"/>
  <c r="BD20" i="27"/>
  <c r="BD25" i="27"/>
  <c r="BD5" i="27"/>
  <c r="BD13" i="27"/>
  <c r="BD21" i="27"/>
  <c r="BD29" i="27"/>
  <c r="BD6" i="27"/>
  <c r="BD9" i="27"/>
  <c r="BD14" i="27"/>
  <c r="BD17" i="27"/>
  <c r="BD22" i="27"/>
  <c r="BD30" i="27"/>
  <c r="BD7" i="27"/>
  <c r="BD10" i="27"/>
  <c r="BD11" i="27"/>
  <c r="BD15" i="27"/>
  <c r="BD18" i="27"/>
  <c r="BD19" i="27"/>
  <c r="BD23" i="27"/>
  <c r="BD26" i="27"/>
  <c r="BD27" i="27"/>
  <c r="BD31" i="27"/>
  <c r="BD5" i="26"/>
  <c r="BD9" i="26"/>
  <c r="BD13" i="26"/>
  <c r="BD17" i="26"/>
  <c r="BD21" i="26"/>
  <c r="BD25" i="26"/>
  <c r="BD29" i="26"/>
  <c r="BD6" i="26"/>
  <c r="BD14" i="26"/>
  <c r="BD22" i="26"/>
  <c r="BD30" i="26"/>
  <c r="BD7" i="26"/>
  <c r="BD10" i="26"/>
  <c r="BD11" i="26"/>
  <c r="BD15" i="26"/>
  <c r="BD18" i="26"/>
  <c r="BD19" i="26"/>
  <c r="BD26" i="26"/>
  <c r="BD27" i="26"/>
  <c r="BD31" i="26"/>
  <c r="BD23" i="26"/>
  <c r="BD4" i="26"/>
  <c r="BD8" i="26"/>
  <c r="BD12" i="26"/>
  <c r="BD16" i="26"/>
  <c r="BD20" i="26"/>
  <c r="BD24" i="26"/>
  <c r="BD28" i="26"/>
  <c r="BD7" i="78"/>
  <c r="BD9" i="78"/>
  <c r="BD15" i="78"/>
  <c r="BD17" i="78"/>
  <c r="BD23" i="78"/>
  <c r="BD25" i="78"/>
  <c r="BD31" i="78"/>
  <c r="BD6" i="78"/>
  <c r="BD8" i="78"/>
  <c r="BD14" i="78"/>
  <c r="BD16" i="78"/>
  <c r="BD22" i="78"/>
  <c r="BD24" i="78"/>
  <c r="BD30" i="78"/>
  <c r="BD5" i="78"/>
  <c r="BD11" i="78"/>
  <c r="BD13" i="78"/>
  <c r="BD19" i="78"/>
  <c r="BD21" i="78"/>
  <c r="BD27" i="78"/>
  <c r="BD29" i="78"/>
  <c r="BD4" i="78"/>
  <c r="BD10" i="78"/>
  <c r="BD12" i="78"/>
  <c r="BD18" i="78"/>
  <c r="BD20" i="78"/>
  <c r="BD26" i="78"/>
  <c r="BD28" i="78"/>
  <c r="BD4" i="24"/>
  <c r="BD8" i="24"/>
  <c r="BD12" i="24"/>
  <c r="BD16" i="24"/>
  <c r="BD20" i="24"/>
  <c r="BD24" i="24"/>
  <c r="BD28" i="24"/>
  <c r="BD25" i="24"/>
  <c r="BD5" i="24"/>
  <c r="BD9" i="24"/>
  <c r="BD13" i="24"/>
  <c r="BD17" i="24"/>
  <c r="BD21" i="24"/>
  <c r="BD29" i="24"/>
  <c r="BD6" i="24"/>
  <c r="BD14" i="24"/>
  <c r="BD22" i="24"/>
  <c r="BD30" i="24"/>
  <c r="BD7" i="24"/>
  <c r="BD10" i="24"/>
  <c r="BD11" i="24"/>
  <c r="BD15" i="24"/>
  <c r="BD18" i="24"/>
  <c r="BD19" i="24"/>
  <c r="BD23" i="24"/>
  <c r="BD26" i="24"/>
  <c r="BD27" i="24"/>
  <c r="BD31" i="24"/>
  <c r="BD31" i="23"/>
  <c r="BD5" i="23"/>
  <c r="BD13" i="23"/>
  <c r="BD21" i="23"/>
  <c r="BD25" i="23"/>
  <c r="BD29" i="23"/>
  <c r="BD17" i="23"/>
  <c r="BD9" i="23"/>
  <c r="BD10" i="23"/>
  <c r="BD18" i="23"/>
  <c r="BD26" i="23"/>
  <c r="BD6" i="23"/>
  <c r="BD11" i="23"/>
  <c r="BD14" i="23"/>
  <c r="BD19" i="23"/>
  <c r="BD22" i="23"/>
  <c r="BD27" i="23"/>
  <c r="BD30" i="23"/>
  <c r="BD4" i="23"/>
  <c r="BD7" i="23"/>
  <c r="BD8" i="23"/>
  <c r="BD12" i="23"/>
  <c r="BD15" i="23"/>
  <c r="BD16" i="23"/>
  <c r="BD20" i="23"/>
  <c r="BD23" i="23"/>
  <c r="BD24" i="23"/>
  <c r="BD28" i="23"/>
  <c r="BD23" i="22"/>
  <c r="BD15" i="22"/>
  <c r="BD8" i="22"/>
  <c r="BD30" i="22"/>
  <c r="BD31" i="22"/>
  <c r="B4" i="22"/>
  <c r="A7" i="22"/>
  <c r="C9" i="22"/>
  <c r="B12" i="22"/>
  <c r="A15" i="22"/>
  <c r="C17" i="22"/>
  <c r="B20" i="22"/>
  <c r="A23" i="22"/>
  <c r="C25" i="22"/>
  <c r="B28" i="22"/>
  <c r="C5" i="23"/>
  <c r="B8" i="23"/>
  <c r="A11" i="23"/>
  <c r="C13" i="23"/>
  <c r="B16" i="23"/>
  <c r="B24" i="23"/>
  <c r="A5" i="22"/>
  <c r="C7" i="22"/>
  <c r="B10" i="22"/>
  <c r="A13" i="22"/>
  <c r="C15" i="22"/>
  <c r="B18" i="22"/>
  <c r="A21" i="22"/>
  <c r="C23" i="22"/>
  <c r="B26" i="22"/>
  <c r="A29" i="22"/>
  <c r="C31" i="22"/>
  <c r="B6" i="23"/>
  <c r="A9" i="23"/>
  <c r="C11" i="23"/>
  <c r="B14" i="23"/>
  <c r="A17" i="23"/>
  <c r="C19" i="23"/>
  <c r="B22" i="23"/>
  <c r="A25" i="23"/>
  <c r="C27" i="23"/>
  <c r="B30" i="23"/>
  <c r="B5" i="22"/>
  <c r="A8" i="22"/>
  <c r="C10" i="22"/>
  <c r="B13" i="22"/>
  <c r="A16" i="22"/>
  <c r="C18" i="22"/>
  <c r="B21" i="22"/>
  <c r="A24" i="22"/>
  <c r="C26" i="22"/>
  <c r="B29" i="22"/>
  <c r="A4" i="23"/>
  <c r="C6" i="23"/>
  <c r="B9" i="23"/>
  <c r="A12" i="23"/>
  <c r="C14" i="23"/>
  <c r="B17" i="23"/>
  <c r="A20" i="23"/>
  <c r="C22" i="23"/>
  <c r="B25" i="23"/>
  <c r="A28" i="23"/>
  <c r="C30" i="23"/>
  <c r="BD22" i="22"/>
  <c r="BD11" i="22"/>
  <c r="BD24" i="22"/>
  <c r="BD26" i="22"/>
  <c r="BD25" i="22"/>
  <c r="BD16" i="22"/>
  <c r="BD18" i="22"/>
  <c r="BD17" i="22"/>
  <c r="BD14" i="22"/>
  <c r="BD10" i="22"/>
  <c r="BD9" i="22"/>
  <c r="BD7" i="22"/>
  <c r="BD29" i="22"/>
  <c r="BD28" i="22"/>
  <c r="BD27" i="22"/>
  <c r="BD21" i="22"/>
  <c r="BD20" i="22"/>
  <c r="BD19" i="22"/>
  <c r="BD13" i="22"/>
  <c r="BD12" i="22"/>
  <c r="BD7" i="21"/>
  <c r="BD15" i="21"/>
  <c r="BD23" i="21"/>
  <c r="BD31" i="21"/>
  <c r="BD9" i="21"/>
  <c r="BD14" i="21"/>
  <c r="BD17" i="21"/>
  <c r="BD22" i="21"/>
  <c r="BD25" i="21"/>
  <c r="BD30" i="21"/>
  <c r="BD6" i="21"/>
  <c r="BD11" i="21"/>
  <c r="BD19" i="21"/>
  <c r="BD27" i="21"/>
  <c r="BD8" i="21"/>
  <c r="BD16" i="21"/>
  <c r="BD24" i="21"/>
  <c r="BD5" i="21"/>
  <c r="BD10" i="21"/>
  <c r="BD13" i="21"/>
  <c r="BD18" i="21"/>
  <c r="BD21" i="21"/>
  <c r="BD26" i="21"/>
  <c r="BD29" i="21"/>
  <c r="BD4" i="21"/>
  <c r="BD12" i="21"/>
  <c r="BD20" i="21"/>
  <c r="BD28" i="21"/>
  <c r="AS26" i="15"/>
  <c r="AS18" i="15"/>
  <c r="AS10" i="15"/>
  <c r="AS27" i="15"/>
  <c r="AS25" i="15"/>
  <c r="AS17" i="15"/>
  <c r="AS19" i="15"/>
  <c r="AS23" i="15"/>
  <c r="AS15" i="15"/>
  <c r="AS7" i="15"/>
  <c r="AS24" i="15"/>
  <c r="AS22" i="15"/>
  <c r="AS14" i="15"/>
  <c r="AS16" i="15"/>
  <c r="AS9" i="15"/>
  <c r="AS8" i="15"/>
  <c r="AS30" i="15"/>
  <c r="AS21" i="15"/>
  <c r="AS13" i="15"/>
  <c r="AS11" i="15"/>
  <c r="AS28" i="15"/>
  <c r="AS20" i="15"/>
  <c r="AS12" i="15"/>
  <c r="AS29" i="15"/>
  <c r="AU13" i="20"/>
  <c r="AT17" i="20"/>
  <c r="AU17" i="20"/>
  <c r="AV17" i="20"/>
  <c r="AW17" i="20"/>
  <c r="AX17" i="20"/>
  <c r="AY17" i="20"/>
  <c r="AZ17" i="20"/>
  <c r="BA17" i="20"/>
  <c r="BB17" i="20"/>
  <c r="BC17" i="20"/>
  <c r="AT18" i="20"/>
  <c r="AU18" i="20"/>
  <c r="AV18" i="20"/>
  <c r="AW18" i="20"/>
  <c r="AX18" i="20"/>
  <c r="AY18" i="20"/>
  <c r="AZ18" i="20"/>
  <c r="BA18" i="20"/>
  <c r="BB18" i="20"/>
  <c r="BC18" i="20"/>
  <c r="AT19" i="20"/>
  <c r="AU19" i="20"/>
  <c r="AV19" i="20"/>
  <c r="AW19" i="20"/>
  <c r="AX19" i="20"/>
  <c r="AY19" i="20"/>
  <c r="AZ19" i="20"/>
  <c r="BA19" i="20"/>
  <c r="BB19" i="20"/>
  <c r="BC19" i="20"/>
  <c r="AT20" i="20"/>
  <c r="AU20" i="20"/>
  <c r="AV20" i="20"/>
  <c r="AW20" i="20"/>
  <c r="AX20" i="20"/>
  <c r="AY20" i="20"/>
  <c r="AZ20" i="20"/>
  <c r="BA20" i="20"/>
  <c r="BB20" i="20"/>
  <c r="BC20" i="20"/>
  <c r="AT21" i="20"/>
  <c r="AU21" i="20"/>
  <c r="AV21" i="20"/>
  <c r="AW21" i="20"/>
  <c r="AX21" i="20"/>
  <c r="AY21" i="20"/>
  <c r="AZ21" i="20"/>
  <c r="BA21" i="20"/>
  <c r="BB21" i="20"/>
  <c r="BC21" i="20"/>
  <c r="AT22" i="20"/>
  <c r="AU22" i="20"/>
  <c r="AV22" i="20"/>
  <c r="AW22" i="20"/>
  <c r="AX22" i="20"/>
  <c r="AY22" i="20"/>
  <c r="AZ22" i="20"/>
  <c r="BA22" i="20"/>
  <c r="BB22" i="20"/>
  <c r="BC22" i="20"/>
  <c r="AT23" i="20"/>
  <c r="AU23" i="20"/>
  <c r="AV23" i="20"/>
  <c r="AW23" i="20"/>
  <c r="AX23" i="20"/>
  <c r="AY23" i="20"/>
  <c r="AZ23" i="20"/>
  <c r="BA23" i="20"/>
  <c r="BB23" i="20"/>
  <c r="BC23" i="20"/>
  <c r="AT24" i="20"/>
  <c r="AU24" i="20"/>
  <c r="AV24" i="20"/>
  <c r="AW24" i="20"/>
  <c r="AX24" i="20"/>
  <c r="AY24" i="20"/>
  <c r="AZ24" i="20"/>
  <c r="BA24" i="20"/>
  <c r="BB24" i="20"/>
  <c r="BC24" i="20"/>
  <c r="AT25" i="20"/>
  <c r="AU25" i="20"/>
  <c r="AV25" i="20"/>
  <c r="AW25" i="20"/>
  <c r="AX25" i="20"/>
  <c r="AY25" i="20"/>
  <c r="AZ25" i="20"/>
  <c r="BA25" i="20"/>
  <c r="BB25" i="20"/>
  <c r="BC25" i="20"/>
  <c r="AT26" i="20"/>
  <c r="AU26" i="20"/>
  <c r="AV26" i="20"/>
  <c r="AW26" i="20"/>
  <c r="AX26" i="20"/>
  <c r="AY26" i="20"/>
  <c r="AZ26" i="20"/>
  <c r="BA26" i="20"/>
  <c r="BB26" i="20"/>
  <c r="BC26" i="20"/>
  <c r="AT27" i="20"/>
  <c r="AU27" i="20"/>
  <c r="AV27" i="20"/>
  <c r="AW27" i="20"/>
  <c r="AX27" i="20"/>
  <c r="AY27" i="20"/>
  <c r="AZ27" i="20"/>
  <c r="BA27" i="20"/>
  <c r="BB27" i="20"/>
  <c r="BC27" i="20"/>
  <c r="AT28" i="20"/>
  <c r="AU28" i="20"/>
  <c r="AV28" i="20"/>
  <c r="AW28" i="20"/>
  <c r="AX28" i="20"/>
  <c r="AY28" i="20"/>
  <c r="AZ28" i="20"/>
  <c r="BA28" i="20"/>
  <c r="BB28" i="20"/>
  <c r="BC28" i="20"/>
  <c r="AT29" i="20"/>
  <c r="AU29" i="20"/>
  <c r="AV29" i="20"/>
  <c r="AW29" i="20"/>
  <c r="AX29" i="20"/>
  <c r="AY29" i="20"/>
  <c r="AZ29" i="20"/>
  <c r="BA29" i="20"/>
  <c r="BB29" i="20"/>
  <c r="BC29" i="20"/>
  <c r="AT30" i="20"/>
  <c r="AU30" i="20"/>
  <c r="AV30" i="20"/>
  <c r="AW30" i="20"/>
  <c r="AX30" i="20"/>
  <c r="AY30" i="20"/>
  <c r="AZ30" i="20"/>
  <c r="BA30" i="20"/>
  <c r="BB30" i="20"/>
  <c r="BC30" i="20"/>
  <c r="AT31" i="20"/>
  <c r="AU31" i="20"/>
  <c r="AV31" i="20"/>
  <c r="AW31" i="20"/>
  <c r="AX31" i="20"/>
  <c r="AY31" i="20"/>
  <c r="AZ31" i="20"/>
  <c r="BA31" i="20"/>
  <c r="BB31" i="20"/>
  <c r="BC31" i="20"/>
  <c r="AT17" i="18"/>
  <c r="AU17" i="18"/>
  <c r="AV17" i="18"/>
  <c r="AW17" i="18"/>
  <c r="AX17" i="18"/>
  <c r="AY17" i="18"/>
  <c r="AZ17" i="18"/>
  <c r="BA17" i="18"/>
  <c r="BB17" i="18"/>
  <c r="BC17" i="18"/>
  <c r="AT18" i="18"/>
  <c r="AU18" i="18"/>
  <c r="AV18" i="18"/>
  <c r="AW18" i="18"/>
  <c r="AX18" i="18"/>
  <c r="AY18" i="18"/>
  <c r="AZ18" i="18"/>
  <c r="BA18" i="18"/>
  <c r="BB18" i="18"/>
  <c r="BC18" i="18"/>
  <c r="AT19" i="18"/>
  <c r="AU19" i="18"/>
  <c r="AV19" i="18"/>
  <c r="AW19" i="18"/>
  <c r="AX19" i="18"/>
  <c r="AY19" i="18"/>
  <c r="AZ19" i="18"/>
  <c r="BA19" i="18"/>
  <c r="BB19" i="18"/>
  <c r="BC19" i="18"/>
  <c r="AT20" i="18"/>
  <c r="AU20" i="18"/>
  <c r="AV20" i="18"/>
  <c r="AW20" i="18"/>
  <c r="AX20" i="18"/>
  <c r="AY20" i="18"/>
  <c r="AZ20" i="18"/>
  <c r="BA20" i="18"/>
  <c r="BB20" i="18"/>
  <c r="BC20" i="18"/>
  <c r="AT21" i="18"/>
  <c r="AU21" i="18"/>
  <c r="AV21" i="18"/>
  <c r="AW21" i="18"/>
  <c r="AX21" i="18"/>
  <c r="AY21" i="18"/>
  <c r="AZ21" i="18"/>
  <c r="BA21" i="18"/>
  <c r="BB21" i="18"/>
  <c r="BC21" i="18"/>
  <c r="AT22" i="18"/>
  <c r="AU22" i="18"/>
  <c r="AV22" i="18"/>
  <c r="AW22" i="18"/>
  <c r="AX22" i="18"/>
  <c r="AY22" i="18"/>
  <c r="AZ22" i="18"/>
  <c r="BA22" i="18"/>
  <c r="BB22" i="18"/>
  <c r="BC22" i="18"/>
  <c r="AT23" i="18"/>
  <c r="AU23" i="18"/>
  <c r="AV23" i="18"/>
  <c r="AW23" i="18"/>
  <c r="AX23" i="18"/>
  <c r="AY23" i="18"/>
  <c r="AZ23" i="18"/>
  <c r="BA23" i="18"/>
  <c r="BB23" i="18"/>
  <c r="BC23" i="18"/>
  <c r="AT24" i="18"/>
  <c r="AU24" i="18"/>
  <c r="AV24" i="18"/>
  <c r="AW24" i="18"/>
  <c r="AX24" i="18"/>
  <c r="AY24" i="18"/>
  <c r="AZ24" i="18"/>
  <c r="BA24" i="18"/>
  <c r="BB24" i="18"/>
  <c r="BC24" i="18"/>
  <c r="AT25" i="18"/>
  <c r="AU25" i="18"/>
  <c r="AV25" i="18"/>
  <c r="AW25" i="18"/>
  <c r="AX25" i="18"/>
  <c r="AY25" i="18"/>
  <c r="AZ25" i="18"/>
  <c r="BA25" i="18"/>
  <c r="BB25" i="18"/>
  <c r="BC25" i="18"/>
  <c r="AT26" i="18"/>
  <c r="AU26" i="18"/>
  <c r="AV26" i="18"/>
  <c r="AW26" i="18"/>
  <c r="AX26" i="18"/>
  <c r="AY26" i="18"/>
  <c r="AZ26" i="18"/>
  <c r="BA26" i="18"/>
  <c r="BB26" i="18"/>
  <c r="BC26" i="18"/>
  <c r="AT27" i="18"/>
  <c r="AU27" i="18"/>
  <c r="AV27" i="18"/>
  <c r="AW27" i="18"/>
  <c r="AX27" i="18"/>
  <c r="AY27" i="18"/>
  <c r="AZ27" i="18"/>
  <c r="BA27" i="18"/>
  <c r="BB27" i="18"/>
  <c r="BC27" i="18"/>
  <c r="AT28" i="18"/>
  <c r="AU28" i="18"/>
  <c r="AV28" i="18"/>
  <c r="AW28" i="18"/>
  <c r="AX28" i="18"/>
  <c r="AY28" i="18"/>
  <c r="AZ28" i="18"/>
  <c r="BA28" i="18"/>
  <c r="BB28" i="18"/>
  <c r="BC28" i="18"/>
  <c r="AT29" i="18"/>
  <c r="AU29" i="18"/>
  <c r="AV29" i="18"/>
  <c r="AW29" i="18"/>
  <c r="AX29" i="18"/>
  <c r="AY29" i="18"/>
  <c r="AZ29" i="18"/>
  <c r="BA29" i="18"/>
  <c r="BB29" i="18"/>
  <c r="BC29" i="18"/>
  <c r="AT30" i="18"/>
  <c r="AU30" i="18"/>
  <c r="AV30" i="18"/>
  <c r="AW30" i="18"/>
  <c r="AX30" i="18"/>
  <c r="AY30" i="18"/>
  <c r="AZ30" i="18"/>
  <c r="BA30" i="18"/>
  <c r="BB30" i="18"/>
  <c r="BC30" i="18"/>
  <c r="AT31" i="18"/>
  <c r="AU31" i="18"/>
  <c r="AV31" i="18"/>
  <c r="AW31" i="18"/>
  <c r="AX31" i="18"/>
  <c r="AY31" i="18"/>
  <c r="AZ31" i="18"/>
  <c r="BA31" i="18"/>
  <c r="BB31" i="18"/>
  <c r="BC31" i="18"/>
  <c r="AT17" i="1"/>
  <c r="AU17" i="1"/>
  <c r="AV17" i="1"/>
  <c r="AW17" i="1"/>
  <c r="AW17" i="15" s="1"/>
  <c r="AX17" i="1"/>
  <c r="AY17" i="1"/>
  <c r="AZ17" i="1"/>
  <c r="BA17" i="1"/>
  <c r="BB17" i="1"/>
  <c r="BC17" i="1"/>
  <c r="AT18" i="1"/>
  <c r="AU18" i="1"/>
  <c r="AV18" i="1"/>
  <c r="AW18" i="1"/>
  <c r="AX18" i="1"/>
  <c r="AY18" i="1"/>
  <c r="AZ18" i="1"/>
  <c r="BA18" i="1"/>
  <c r="BB18" i="1"/>
  <c r="BC18" i="1"/>
  <c r="BC18" i="15" s="1"/>
  <c r="AT19" i="1"/>
  <c r="AU19" i="1"/>
  <c r="AV19" i="1"/>
  <c r="AW19" i="1"/>
  <c r="AX19" i="1"/>
  <c r="AY19" i="1"/>
  <c r="AZ19" i="1"/>
  <c r="BA19" i="1"/>
  <c r="BA19" i="15" s="1"/>
  <c r="BB19" i="1"/>
  <c r="BC19" i="1"/>
  <c r="AT20" i="1"/>
  <c r="AU20" i="1"/>
  <c r="AV20" i="1"/>
  <c r="AW20" i="1"/>
  <c r="AX20" i="1"/>
  <c r="AY20" i="1"/>
  <c r="AY20" i="15" s="1"/>
  <c r="AZ20" i="1"/>
  <c r="BA20" i="1"/>
  <c r="BB20" i="1"/>
  <c r="BC20" i="1"/>
  <c r="AT21" i="1"/>
  <c r="AU21" i="1"/>
  <c r="AV21" i="1"/>
  <c r="AW21" i="1"/>
  <c r="AX21" i="1"/>
  <c r="AY21" i="1"/>
  <c r="AZ21" i="1"/>
  <c r="BA21" i="1"/>
  <c r="BB21" i="1"/>
  <c r="BC21" i="1"/>
  <c r="AT22" i="1"/>
  <c r="AU22" i="1"/>
  <c r="AV22" i="1"/>
  <c r="AW22" i="1"/>
  <c r="AX22" i="1"/>
  <c r="AY22" i="1"/>
  <c r="AZ22" i="1"/>
  <c r="BA22" i="1"/>
  <c r="BB22" i="1"/>
  <c r="BC22" i="1"/>
  <c r="AT23" i="1"/>
  <c r="AU23" i="1"/>
  <c r="AV23" i="1"/>
  <c r="AW23" i="1"/>
  <c r="AX23" i="1"/>
  <c r="AY23" i="1"/>
  <c r="AZ23" i="1"/>
  <c r="BA23" i="1"/>
  <c r="BB23" i="1"/>
  <c r="BC23" i="1"/>
  <c r="AT24" i="1"/>
  <c r="AU24" i="1"/>
  <c r="AV24" i="1"/>
  <c r="AW24" i="1"/>
  <c r="AX24" i="1"/>
  <c r="AY24" i="1"/>
  <c r="AZ24" i="1"/>
  <c r="BA24" i="1"/>
  <c r="BB24" i="1"/>
  <c r="BC24" i="1"/>
  <c r="AT25" i="1"/>
  <c r="AU25" i="1"/>
  <c r="AV25" i="1"/>
  <c r="AW25" i="1"/>
  <c r="AX25" i="1"/>
  <c r="AY25" i="1"/>
  <c r="AZ25" i="1"/>
  <c r="BA25" i="1"/>
  <c r="BB25" i="1"/>
  <c r="BC25" i="1"/>
  <c r="AT26" i="1"/>
  <c r="AU26" i="1"/>
  <c r="AV26" i="1"/>
  <c r="AW26" i="1"/>
  <c r="AX26" i="1"/>
  <c r="AY26" i="1"/>
  <c r="AZ26" i="1"/>
  <c r="BA26" i="1"/>
  <c r="BB26" i="1"/>
  <c r="BC26" i="1"/>
  <c r="AT27" i="1"/>
  <c r="AU27" i="1"/>
  <c r="AV27" i="1"/>
  <c r="AW27" i="1"/>
  <c r="AX27" i="1"/>
  <c r="AY27" i="1"/>
  <c r="AZ27" i="1"/>
  <c r="BA27" i="1"/>
  <c r="BB27" i="1"/>
  <c r="BC27" i="1"/>
  <c r="AT28" i="1"/>
  <c r="AU28" i="1"/>
  <c r="AV28" i="1"/>
  <c r="AW28" i="1"/>
  <c r="AX28" i="1"/>
  <c r="AY28" i="1"/>
  <c r="AZ28" i="1"/>
  <c r="BA28" i="1"/>
  <c r="BB28" i="1"/>
  <c r="BC28" i="1"/>
  <c r="AT29" i="1"/>
  <c r="AU29" i="1"/>
  <c r="AV29" i="1"/>
  <c r="AW29" i="1"/>
  <c r="AX29" i="1"/>
  <c r="AY29" i="1"/>
  <c r="AZ29" i="1"/>
  <c r="BA29" i="1"/>
  <c r="BB29" i="1"/>
  <c r="BC29" i="1"/>
  <c r="AT30" i="1"/>
  <c r="AU30" i="1"/>
  <c r="AV30" i="1"/>
  <c r="AW30" i="1"/>
  <c r="AX30" i="1"/>
  <c r="AY30" i="1"/>
  <c r="AZ30" i="1"/>
  <c r="BA30" i="1"/>
  <c r="BB30" i="1"/>
  <c r="BC30" i="1"/>
  <c r="AT31" i="1"/>
  <c r="AT31" i="15" s="1"/>
  <c r="AU31" i="1"/>
  <c r="AV31" i="1"/>
  <c r="AW31" i="1"/>
  <c r="AX31" i="1"/>
  <c r="AY31" i="1"/>
  <c r="AZ31" i="1"/>
  <c r="BA31" i="1"/>
  <c r="BA31" i="15" s="1"/>
  <c r="BB31" i="1"/>
  <c r="BB31" i="15" s="1"/>
  <c r="BC31" i="1"/>
  <c r="AZ31" i="15" l="1"/>
  <c r="D242" i="67" s="1"/>
  <c r="AY31" i="15"/>
  <c r="D241" i="67" s="1"/>
  <c r="BA30" i="15"/>
  <c r="BC29" i="15"/>
  <c r="AU29" i="15"/>
  <c r="AV31" i="15"/>
  <c r="D238" i="67" s="1"/>
  <c r="AZ30" i="15"/>
  <c r="D210" i="67" s="1"/>
  <c r="AX27" i="15"/>
  <c r="D134" i="67" s="1"/>
  <c r="AV24" i="15"/>
  <c r="AX23" i="15"/>
  <c r="AT21" i="15"/>
  <c r="D9" i="67" s="1"/>
  <c r="AV20" i="15"/>
  <c r="AX19" i="15"/>
  <c r="AZ18" i="15"/>
  <c r="BB17" i="15"/>
  <c r="AT17" i="15"/>
  <c r="BB29" i="15"/>
  <c r="BB25" i="15"/>
  <c r="D96" i="67" s="1"/>
  <c r="AW31" i="15"/>
  <c r="D239" i="67" s="1"/>
  <c r="AV28" i="15"/>
  <c r="D154" i="67" s="1"/>
  <c r="AT25" i="15"/>
  <c r="D88" i="67" s="1"/>
  <c r="BB21" i="15"/>
  <c r="D17" i="67" s="1"/>
  <c r="BC31" i="15"/>
  <c r="D245" i="67" s="1"/>
  <c r="AU31" i="15"/>
  <c r="D237" i="67" s="1"/>
  <c r="AX31" i="15"/>
  <c r="AT29" i="15"/>
  <c r="D177" i="67" s="1"/>
  <c r="AZ26" i="15"/>
  <c r="D116" i="67" s="1"/>
  <c r="AZ22" i="15"/>
  <c r="D33" i="67" s="1"/>
  <c r="AZ25" i="15"/>
  <c r="D94" i="67" s="1"/>
  <c r="BB28" i="15"/>
  <c r="D160" i="67" s="1"/>
  <c r="AZ29" i="15"/>
  <c r="D183" i="67" s="1"/>
  <c r="AX26" i="15"/>
  <c r="D114" i="67" s="1"/>
  <c r="BB24" i="15"/>
  <c r="D77" i="67" s="1"/>
  <c r="AT24" i="15"/>
  <c r="D69" i="67" s="1"/>
  <c r="AV23" i="15"/>
  <c r="D49" i="67" s="1"/>
  <c r="AX22" i="15"/>
  <c r="D31" i="67" s="1"/>
  <c r="AZ21" i="15"/>
  <c r="D15" i="67" s="1"/>
  <c r="BB20" i="15"/>
  <c r="AT20" i="15"/>
  <c r="AX18" i="15"/>
  <c r="AZ17" i="15"/>
  <c r="AX30" i="15"/>
  <c r="D208" i="67" s="1"/>
  <c r="AV27" i="15"/>
  <c r="D132" i="67" s="1"/>
  <c r="AY29" i="15"/>
  <c r="D182" i="67" s="1"/>
  <c r="BC27" i="15"/>
  <c r="D139" i="67" s="1"/>
  <c r="AW26" i="15"/>
  <c r="D113" i="67" s="1"/>
  <c r="BA24" i="15"/>
  <c r="D76" i="67" s="1"/>
  <c r="BC23" i="15"/>
  <c r="D56" i="67" s="1"/>
  <c r="AW22" i="15"/>
  <c r="D30" i="67" s="1"/>
  <c r="AY21" i="15"/>
  <c r="D14" i="67" s="1"/>
  <c r="BA20" i="15"/>
  <c r="AU19" i="15"/>
  <c r="D17" i="77" s="1"/>
  <c r="AT28" i="15"/>
  <c r="D152" i="67" s="1"/>
  <c r="BA28" i="15"/>
  <c r="D159" i="67" s="1"/>
  <c r="AU27" i="15"/>
  <c r="D131" i="67" s="1"/>
  <c r="AY25" i="15"/>
  <c r="D93" i="67" s="1"/>
  <c r="AU23" i="15"/>
  <c r="D48" i="67" s="1"/>
  <c r="BC19" i="15"/>
  <c r="AW30" i="15"/>
  <c r="D207" i="67" s="1"/>
  <c r="AW18" i="15"/>
  <c r="AY17" i="15"/>
  <c r="BB30" i="15"/>
  <c r="D212" i="67" s="1"/>
  <c r="AT30" i="15"/>
  <c r="D204" i="67" s="1"/>
  <c r="AV29" i="15"/>
  <c r="D179" i="67" s="1"/>
  <c r="AX28" i="15"/>
  <c r="D156" i="67" s="1"/>
  <c r="AZ27" i="15"/>
  <c r="D136" i="67" s="1"/>
  <c r="BB26" i="15"/>
  <c r="D118" i="67" s="1"/>
  <c r="AT26" i="15"/>
  <c r="D110" i="67" s="1"/>
  <c r="AV25" i="15"/>
  <c r="D90" i="67" s="1"/>
  <c r="AX24" i="15"/>
  <c r="D73" i="67" s="1"/>
  <c r="AZ23" i="15"/>
  <c r="D53" i="67" s="1"/>
  <c r="BB22" i="15"/>
  <c r="D35" i="67" s="1"/>
  <c r="AT22" i="15"/>
  <c r="D27" i="67" s="1"/>
  <c r="AV21" i="15"/>
  <c r="D11" i="67" s="1"/>
  <c r="AX20" i="15"/>
  <c r="AZ19" i="15"/>
  <c r="BB18" i="15"/>
  <c r="AT18" i="15"/>
  <c r="AV17" i="15"/>
  <c r="AY30" i="15"/>
  <c r="D209" i="67" s="1"/>
  <c r="BA29" i="15"/>
  <c r="D184" i="67" s="1"/>
  <c r="BC28" i="15"/>
  <c r="D161" i="67" s="1"/>
  <c r="AU28" i="15"/>
  <c r="D153" i="67" s="1"/>
  <c r="AW27" i="15"/>
  <c r="D133" i="67" s="1"/>
  <c r="AY26" i="15"/>
  <c r="D115" i="67" s="1"/>
  <c r="BA25" i="15"/>
  <c r="D95" i="67" s="1"/>
  <c r="BC24" i="15"/>
  <c r="D78" i="67" s="1"/>
  <c r="AU24" i="15"/>
  <c r="D70" i="67" s="1"/>
  <c r="AW23" i="15"/>
  <c r="D50" i="67" s="1"/>
  <c r="AY22" i="15"/>
  <c r="D32" i="67" s="1"/>
  <c r="BA21" i="15"/>
  <c r="D16" i="67" s="1"/>
  <c r="BC20" i="15"/>
  <c r="AU20" i="15"/>
  <c r="D18" i="77" s="1"/>
  <c r="AW19" i="15"/>
  <c r="AY18" i="15"/>
  <c r="BA17" i="15"/>
  <c r="D244" i="67"/>
  <c r="D236" i="67"/>
  <c r="AV30" i="15"/>
  <c r="D206" i="67" s="1"/>
  <c r="AX29" i="15"/>
  <c r="D181" i="67" s="1"/>
  <c r="AZ28" i="15"/>
  <c r="D158" i="67" s="1"/>
  <c r="BB27" i="15"/>
  <c r="D138" i="67" s="1"/>
  <c r="AT27" i="15"/>
  <c r="D130" i="67" s="1"/>
  <c r="AV26" i="15"/>
  <c r="D112" i="67" s="1"/>
  <c r="AX25" i="15"/>
  <c r="D92" i="67" s="1"/>
  <c r="AZ24" i="15"/>
  <c r="D75" i="67" s="1"/>
  <c r="BB23" i="15"/>
  <c r="D55" i="67" s="1"/>
  <c r="AT23" i="15"/>
  <c r="D47" i="67" s="1"/>
  <c r="AV22" i="15"/>
  <c r="D29" i="67" s="1"/>
  <c r="AX21" i="15"/>
  <c r="D13" i="67" s="1"/>
  <c r="AZ20" i="15"/>
  <c r="BB19" i="15"/>
  <c r="AT19" i="15"/>
  <c r="AV18" i="15"/>
  <c r="AX17" i="15"/>
  <c r="AV19" i="15"/>
  <c r="AW28" i="15"/>
  <c r="D155" i="67" s="1"/>
  <c r="AY27" i="15"/>
  <c r="D135" i="67" s="1"/>
  <c r="BA26" i="15"/>
  <c r="D117" i="67" s="1"/>
  <c r="BC25" i="15"/>
  <c r="D97" i="67" s="1"/>
  <c r="AU25" i="15"/>
  <c r="D89" i="67" s="1"/>
  <c r="AW24" i="15"/>
  <c r="D72" i="67" s="1"/>
  <c r="AY23" i="15"/>
  <c r="D52" i="67" s="1"/>
  <c r="BA22" i="15"/>
  <c r="D34" i="67" s="1"/>
  <c r="BC21" i="15"/>
  <c r="D18" i="67" s="1"/>
  <c r="AU21" i="15"/>
  <c r="D10" i="67" s="1"/>
  <c r="AW20" i="15"/>
  <c r="AY19" i="15"/>
  <c r="BA18" i="15"/>
  <c r="BC17" i="15"/>
  <c r="AU17" i="15"/>
  <c r="D15" i="77" s="1"/>
  <c r="D243" i="67"/>
  <c r="AW29" i="15"/>
  <c r="D180" i="67" s="1"/>
  <c r="BC26" i="15"/>
  <c r="D119" i="67" s="1"/>
  <c r="BA23" i="15"/>
  <c r="D54" i="67" s="1"/>
  <c r="BC30" i="15"/>
  <c r="D213" i="67" s="1"/>
  <c r="AY28" i="15"/>
  <c r="D157" i="67" s="1"/>
  <c r="AU26" i="15"/>
  <c r="D111" i="67" s="1"/>
  <c r="AY24" i="15"/>
  <c r="D74" i="67" s="1"/>
  <c r="AU22" i="15"/>
  <c r="D28" i="67" s="1"/>
  <c r="AW21" i="15"/>
  <c r="D12" i="67" s="1"/>
  <c r="AU30" i="15"/>
  <c r="D205" i="67" s="1"/>
  <c r="BA27" i="15"/>
  <c r="D137" i="67" s="1"/>
  <c r="AW25" i="15"/>
  <c r="D91" i="67" s="1"/>
  <c r="BC22" i="15"/>
  <c r="D36" i="67" s="1"/>
  <c r="AU18" i="15"/>
  <c r="D16" i="77" s="1"/>
  <c r="BD26" i="20"/>
  <c r="D211" i="67"/>
  <c r="D186" i="67"/>
  <c r="D178" i="67"/>
  <c r="D240" i="67"/>
  <c r="D185" i="67"/>
  <c r="D71" i="67"/>
  <c r="D51" i="67"/>
  <c r="BD24" i="1"/>
  <c r="BD24" i="20"/>
  <c r="BD31" i="1"/>
  <c r="BD21" i="1"/>
  <c r="BD19" i="20"/>
  <c r="BD17" i="1"/>
  <c r="BD21" i="20"/>
  <c r="BD27" i="1"/>
  <c r="BD20" i="20"/>
  <c r="BD28" i="1"/>
  <c r="BD26" i="18"/>
  <c r="BD24" i="18"/>
  <c r="BD27" i="20"/>
  <c r="BD20" i="1"/>
  <c r="BD25" i="1"/>
  <c r="BD28" i="20"/>
  <c r="BD17" i="20"/>
  <c r="BD29" i="1"/>
  <c r="BD22" i="1"/>
  <c r="BD29" i="20"/>
  <c r="BD25" i="20"/>
  <c r="BD18" i="1"/>
  <c r="BD20" i="18"/>
  <c r="BD22" i="20"/>
  <c r="BD19" i="1"/>
  <c r="BD23" i="1"/>
  <c r="BD31" i="20"/>
  <c r="BD18" i="20"/>
  <c r="BD30" i="1"/>
  <c r="BD23" i="20"/>
  <c r="BD26" i="1"/>
  <c r="BD30" i="20"/>
  <c r="BD18" i="18"/>
  <c r="BD27" i="18"/>
  <c r="BD29" i="18"/>
  <c r="BD23" i="18"/>
  <c r="BD19" i="18"/>
  <c r="BD28" i="18"/>
  <c r="BD30" i="18"/>
  <c r="BD17" i="18"/>
  <c r="BD31" i="18"/>
  <c r="BD22" i="18"/>
  <c r="BD21" i="18"/>
  <c r="BD25" i="18"/>
  <c r="BD18" i="15" l="1"/>
  <c r="BE18" i="15" s="1"/>
  <c r="BD22" i="15"/>
  <c r="BE22" i="15" s="1"/>
  <c r="BD24" i="15"/>
  <c r="BE24" i="15" s="1"/>
  <c r="BD28" i="15"/>
  <c r="BE28" i="15" s="1"/>
  <c r="BD23" i="15"/>
  <c r="BE23" i="15" s="1"/>
  <c r="BD30" i="15"/>
  <c r="BE30" i="15" s="1"/>
  <c r="BD19" i="15"/>
  <c r="BE19" i="15" s="1"/>
  <c r="BD20" i="15"/>
  <c r="BE20" i="15" s="1"/>
  <c r="BD27" i="15"/>
  <c r="BE27" i="15" s="1"/>
  <c r="BD17" i="15"/>
  <c r="BE17" i="15" s="1"/>
  <c r="BD21" i="15"/>
  <c r="BE21" i="15" s="1"/>
  <c r="BD29" i="15"/>
  <c r="BE29" i="15" s="1"/>
  <c r="BD26" i="15"/>
  <c r="BE26" i="15" s="1"/>
  <c r="BD25" i="15"/>
  <c r="BE25" i="15" s="1"/>
  <c r="BD31" i="15"/>
  <c r="BE31" i="15" s="1"/>
  <c r="A17" i="15"/>
  <c r="B17" i="15"/>
  <c r="C17" i="15"/>
  <c r="A18" i="15"/>
  <c r="B18" i="15"/>
  <c r="C18" i="15"/>
  <c r="A19" i="15"/>
  <c r="B19" i="15"/>
  <c r="C19" i="15"/>
  <c r="A20" i="15"/>
  <c r="B20" i="15"/>
  <c r="C20" i="15"/>
  <c r="A21" i="15"/>
  <c r="B21" i="15"/>
  <c r="C21" i="15"/>
  <c r="A22" i="15"/>
  <c r="B22" i="15"/>
  <c r="C22" i="15"/>
  <c r="A23" i="15"/>
  <c r="B23" i="15"/>
  <c r="C23" i="15"/>
  <c r="A24" i="15"/>
  <c r="B24" i="15"/>
  <c r="C24" i="15"/>
  <c r="A25" i="15"/>
  <c r="B25" i="15"/>
  <c r="C25" i="15"/>
  <c r="A26" i="15"/>
  <c r="B26" i="15"/>
  <c r="C26" i="15"/>
  <c r="A27" i="15"/>
  <c r="B27" i="15"/>
  <c r="C27" i="15"/>
  <c r="A28" i="15"/>
  <c r="B28" i="15"/>
  <c r="C28" i="15"/>
  <c r="A29" i="15"/>
  <c r="B29" i="15"/>
  <c r="C29" i="15"/>
  <c r="A30" i="15"/>
  <c r="B30" i="15"/>
  <c r="C30" i="15"/>
  <c r="A31" i="15"/>
  <c r="B31" i="15"/>
  <c r="C31" i="15"/>
  <c r="A17" i="20"/>
  <c r="B17" i="20"/>
  <c r="C17" i="20"/>
  <c r="A18" i="20"/>
  <c r="B18" i="20"/>
  <c r="C18" i="20"/>
  <c r="A19" i="20"/>
  <c r="B19" i="20"/>
  <c r="C19" i="20"/>
  <c r="A20" i="20"/>
  <c r="B20" i="20"/>
  <c r="C20" i="20"/>
  <c r="A21" i="20"/>
  <c r="B21" i="20"/>
  <c r="C21" i="20"/>
  <c r="A22" i="20"/>
  <c r="B22" i="20"/>
  <c r="C22" i="20"/>
  <c r="A23" i="20"/>
  <c r="B23" i="20"/>
  <c r="C23" i="20"/>
  <c r="A24" i="20"/>
  <c r="B24" i="20"/>
  <c r="C24" i="20"/>
  <c r="A25" i="20"/>
  <c r="B25" i="20"/>
  <c r="C25" i="20"/>
  <c r="A26" i="20"/>
  <c r="B26" i="20"/>
  <c r="C26" i="20"/>
  <c r="A27" i="20"/>
  <c r="B27" i="20"/>
  <c r="C27" i="20"/>
  <c r="A28" i="20"/>
  <c r="B28" i="20"/>
  <c r="C28" i="20"/>
  <c r="A29" i="20"/>
  <c r="B29" i="20"/>
  <c r="C29" i="20"/>
  <c r="A30" i="20"/>
  <c r="B30" i="20"/>
  <c r="C30" i="20"/>
  <c r="A31" i="20"/>
  <c r="B31" i="20"/>
  <c r="C31" i="20"/>
  <c r="C17" i="18"/>
  <c r="C18" i="18"/>
  <c r="C19" i="18"/>
  <c r="C20" i="18"/>
  <c r="C21" i="18"/>
  <c r="C22" i="18"/>
  <c r="C23" i="18"/>
  <c r="C24" i="18"/>
  <c r="C25" i="18"/>
  <c r="C26" i="18"/>
  <c r="C27" i="18"/>
  <c r="C28" i="18"/>
  <c r="C29" i="18"/>
  <c r="C30" i="18"/>
  <c r="C31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B27" i="1"/>
  <c r="B28" i="1"/>
  <c r="B29" i="1"/>
  <c r="B30" i="1"/>
  <c r="B31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AV21" i="44"/>
  <c r="B10" i="67" s="1"/>
  <c r="AU17" i="44"/>
  <c r="AV17" i="44"/>
  <c r="B15" i="77" s="1"/>
  <c r="C15" i="77" s="1"/>
  <c r="AW17" i="44"/>
  <c r="AX17" i="44"/>
  <c r="AY17" i="44"/>
  <c r="AZ17" i="44"/>
  <c r="BA17" i="44"/>
  <c r="BB17" i="44"/>
  <c r="BC17" i="44"/>
  <c r="BD17" i="44"/>
  <c r="AU18" i="44"/>
  <c r="AV18" i="44"/>
  <c r="B16" i="77" s="1"/>
  <c r="AW18" i="44"/>
  <c r="AX18" i="44"/>
  <c r="AY18" i="44"/>
  <c r="AZ18" i="44"/>
  <c r="BA18" i="44"/>
  <c r="BB18" i="44"/>
  <c r="BC18" i="44"/>
  <c r="BD18" i="44"/>
  <c r="AU19" i="44"/>
  <c r="AV19" i="44"/>
  <c r="B17" i="77" s="1"/>
  <c r="C17" i="77" s="1"/>
  <c r="AW19" i="44"/>
  <c r="AX19" i="44"/>
  <c r="AY19" i="44"/>
  <c r="AZ19" i="44"/>
  <c r="BA19" i="44"/>
  <c r="BB19" i="44"/>
  <c r="BC19" i="44"/>
  <c r="BD19" i="44"/>
  <c r="AU20" i="44"/>
  <c r="AV20" i="44"/>
  <c r="B18" i="77" s="1"/>
  <c r="C18" i="77" s="1"/>
  <c r="AW20" i="44"/>
  <c r="AX20" i="44"/>
  <c r="AY20" i="44"/>
  <c r="AZ20" i="44"/>
  <c r="BA20" i="44"/>
  <c r="BB20" i="44"/>
  <c r="BC20" i="44"/>
  <c r="BD20" i="44"/>
  <c r="AU21" i="44"/>
  <c r="B9" i="67" s="1"/>
  <c r="AW21" i="44"/>
  <c r="B11" i="67" s="1"/>
  <c r="AX21" i="44"/>
  <c r="B12" i="67" s="1"/>
  <c r="AY21" i="44"/>
  <c r="B13" i="67" s="1"/>
  <c r="AZ21" i="44"/>
  <c r="B14" i="67" s="1"/>
  <c r="BA21" i="44"/>
  <c r="B15" i="67" s="1"/>
  <c r="BB21" i="44"/>
  <c r="B16" i="67" s="1"/>
  <c r="BC21" i="44"/>
  <c r="B17" i="67" s="1"/>
  <c r="BD21" i="44"/>
  <c r="B18" i="67" s="1"/>
  <c r="AU22" i="44"/>
  <c r="B27" i="67" s="1"/>
  <c r="AV22" i="44"/>
  <c r="B28" i="67" s="1"/>
  <c r="AW22" i="44"/>
  <c r="B29" i="67" s="1"/>
  <c r="AX22" i="44"/>
  <c r="B30" i="67" s="1"/>
  <c r="AY22" i="44"/>
  <c r="B31" i="67" s="1"/>
  <c r="AZ22" i="44"/>
  <c r="B32" i="67" s="1"/>
  <c r="BA22" i="44"/>
  <c r="B33" i="67" s="1"/>
  <c r="BB22" i="44"/>
  <c r="B34" i="67" s="1"/>
  <c r="BC22" i="44"/>
  <c r="B35" i="67" s="1"/>
  <c r="BD22" i="44"/>
  <c r="B36" i="67" s="1"/>
  <c r="AU23" i="44"/>
  <c r="B47" i="67" s="1"/>
  <c r="AV23" i="44"/>
  <c r="B48" i="67" s="1"/>
  <c r="AW23" i="44"/>
  <c r="B49" i="67" s="1"/>
  <c r="AX23" i="44"/>
  <c r="B50" i="67" s="1"/>
  <c r="AY23" i="44"/>
  <c r="B51" i="67" s="1"/>
  <c r="AZ23" i="44"/>
  <c r="B52" i="67" s="1"/>
  <c r="BA23" i="44"/>
  <c r="B53" i="67" s="1"/>
  <c r="BB23" i="44"/>
  <c r="B54" i="67" s="1"/>
  <c r="BC23" i="44"/>
  <c r="B55" i="67" s="1"/>
  <c r="BD23" i="44"/>
  <c r="B56" i="67" s="1"/>
  <c r="AU24" i="44"/>
  <c r="B69" i="67" s="1"/>
  <c r="AV24" i="44"/>
  <c r="B70" i="67" s="1"/>
  <c r="AW24" i="44"/>
  <c r="B71" i="67" s="1"/>
  <c r="AX24" i="44"/>
  <c r="B72" i="67" s="1"/>
  <c r="AY24" i="44"/>
  <c r="B73" i="67" s="1"/>
  <c r="AZ24" i="44"/>
  <c r="B74" i="67" s="1"/>
  <c r="BA24" i="44"/>
  <c r="B75" i="67" s="1"/>
  <c r="BB24" i="44"/>
  <c r="B76" i="67" s="1"/>
  <c r="BC24" i="44"/>
  <c r="B77" i="67" s="1"/>
  <c r="BD24" i="44"/>
  <c r="B78" i="67" s="1"/>
  <c r="AU25" i="44"/>
  <c r="B88" i="67" s="1"/>
  <c r="AV25" i="44"/>
  <c r="B89" i="67" s="1"/>
  <c r="AW25" i="44"/>
  <c r="B90" i="67" s="1"/>
  <c r="AX25" i="44"/>
  <c r="B91" i="67" s="1"/>
  <c r="AY25" i="44"/>
  <c r="B92" i="67" s="1"/>
  <c r="AZ25" i="44"/>
  <c r="B93" i="67" s="1"/>
  <c r="BA25" i="44"/>
  <c r="B94" i="67" s="1"/>
  <c r="BB25" i="44"/>
  <c r="B95" i="67" s="1"/>
  <c r="BC25" i="44"/>
  <c r="B96" i="67" s="1"/>
  <c r="BD25" i="44"/>
  <c r="B97" i="67" s="1"/>
  <c r="AU26" i="44"/>
  <c r="B110" i="67" s="1"/>
  <c r="AV26" i="44"/>
  <c r="B111" i="67" s="1"/>
  <c r="AW26" i="44"/>
  <c r="B112" i="67" s="1"/>
  <c r="AX26" i="44"/>
  <c r="B113" i="67" s="1"/>
  <c r="AY26" i="44"/>
  <c r="B114" i="67" s="1"/>
  <c r="AZ26" i="44"/>
  <c r="B115" i="67" s="1"/>
  <c r="BA26" i="44"/>
  <c r="B116" i="67" s="1"/>
  <c r="BB26" i="44"/>
  <c r="B117" i="67" s="1"/>
  <c r="BC26" i="44"/>
  <c r="B118" i="67" s="1"/>
  <c r="BD26" i="44"/>
  <c r="B119" i="67" s="1"/>
  <c r="AU27" i="44"/>
  <c r="B130" i="67" s="1"/>
  <c r="AV27" i="44"/>
  <c r="B131" i="67" s="1"/>
  <c r="AW27" i="44"/>
  <c r="B132" i="67" s="1"/>
  <c r="AX27" i="44"/>
  <c r="B133" i="67" s="1"/>
  <c r="AY27" i="44"/>
  <c r="B134" i="67" s="1"/>
  <c r="AZ27" i="44"/>
  <c r="B135" i="67" s="1"/>
  <c r="BA27" i="44"/>
  <c r="B136" i="67" s="1"/>
  <c r="BB27" i="44"/>
  <c r="B137" i="67" s="1"/>
  <c r="BC27" i="44"/>
  <c r="B138" i="67" s="1"/>
  <c r="BD27" i="44"/>
  <c r="B139" i="67" s="1"/>
  <c r="AU28" i="44"/>
  <c r="B152" i="67" s="1"/>
  <c r="AV28" i="44"/>
  <c r="B153" i="67" s="1"/>
  <c r="AW28" i="44"/>
  <c r="B154" i="67" s="1"/>
  <c r="AX28" i="44"/>
  <c r="B155" i="67" s="1"/>
  <c r="AY28" i="44"/>
  <c r="B156" i="67" s="1"/>
  <c r="AZ28" i="44"/>
  <c r="B157" i="67" s="1"/>
  <c r="BA28" i="44"/>
  <c r="B158" i="67" s="1"/>
  <c r="BB28" i="44"/>
  <c r="B159" i="67" s="1"/>
  <c r="BC28" i="44"/>
  <c r="B160" i="67" s="1"/>
  <c r="BD28" i="44"/>
  <c r="B161" i="67" s="1"/>
  <c r="AU29" i="44"/>
  <c r="B177" i="67" s="1"/>
  <c r="AV29" i="44"/>
  <c r="B178" i="67" s="1"/>
  <c r="AW29" i="44"/>
  <c r="B179" i="67" s="1"/>
  <c r="AX29" i="44"/>
  <c r="B180" i="67" s="1"/>
  <c r="AY29" i="44"/>
  <c r="B181" i="67" s="1"/>
  <c r="AZ29" i="44"/>
  <c r="B182" i="67" s="1"/>
  <c r="BA29" i="44"/>
  <c r="B183" i="67" s="1"/>
  <c r="BB29" i="44"/>
  <c r="B184" i="67" s="1"/>
  <c r="BC29" i="44"/>
  <c r="B185" i="67" s="1"/>
  <c r="BD29" i="44"/>
  <c r="B186" i="67" s="1"/>
  <c r="AU30" i="44"/>
  <c r="B204" i="67" s="1"/>
  <c r="AV30" i="44"/>
  <c r="B205" i="67" s="1"/>
  <c r="AW30" i="44"/>
  <c r="B206" i="67" s="1"/>
  <c r="AX30" i="44"/>
  <c r="B207" i="67" s="1"/>
  <c r="AY30" i="44"/>
  <c r="B208" i="67" s="1"/>
  <c r="AZ30" i="44"/>
  <c r="B209" i="67" s="1"/>
  <c r="BA30" i="44"/>
  <c r="B210" i="67" s="1"/>
  <c r="BB30" i="44"/>
  <c r="B211" i="67" s="1"/>
  <c r="BC30" i="44"/>
  <c r="B212" i="67" s="1"/>
  <c r="BD30" i="44"/>
  <c r="B213" i="67" s="1"/>
  <c r="AU31" i="44"/>
  <c r="B236" i="67" s="1"/>
  <c r="AV31" i="44"/>
  <c r="B237" i="67" s="1"/>
  <c r="AW31" i="44"/>
  <c r="B238" i="67" s="1"/>
  <c r="AX31" i="44"/>
  <c r="B239" i="67" s="1"/>
  <c r="AY31" i="44"/>
  <c r="B240" i="67" s="1"/>
  <c r="AZ31" i="44"/>
  <c r="B241" i="67" s="1"/>
  <c r="BA31" i="44"/>
  <c r="B242" i="67" s="1"/>
  <c r="BB31" i="44"/>
  <c r="B243" i="67" s="1"/>
  <c r="BC31" i="44"/>
  <c r="B244" i="67" s="1"/>
  <c r="BD31" i="44"/>
  <c r="B245" i="67" s="1"/>
  <c r="C16" i="77" l="1"/>
  <c r="E16" i="77"/>
  <c r="E18" i="77"/>
  <c r="E15" i="77"/>
  <c r="E17" i="77"/>
  <c r="BE21" i="44"/>
  <c r="BE30" i="44"/>
  <c r="BE22" i="44"/>
  <c r="BE25" i="44"/>
  <c r="BE28" i="44"/>
  <c r="BE24" i="44"/>
  <c r="BE20" i="44"/>
  <c r="BE31" i="44"/>
  <c r="BE29" i="44"/>
  <c r="BE26" i="44"/>
  <c r="BE27" i="44"/>
  <c r="BE23" i="44"/>
  <c r="BE18" i="44"/>
  <c r="BE17" i="44"/>
  <c r="BE19" i="44"/>
  <c r="BD3" i="27" l="1"/>
  <c r="BF4" i="26" l="1"/>
  <c r="BG4" i="26"/>
  <c r="BH4" i="26"/>
  <c r="BI4" i="26"/>
  <c r="BJ4" i="26"/>
  <c r="BK4" i="26"/>
  <c r="BL4" i="26"/>
  <c r="BF5" i="26"/>
  <c r="BG5" i="26"/>
  <c r="BH5" i="26"/>
  <c r="BI5" i="26"/>
  <c r="BJ5" i="26"/>
  <c r="BK5" i="26"/>
  <c r="BL5" i="26"/>
  <c r="BF6" i="26"/>
  <c r="BG6" i="26"/>
  <c r="BH6" i="26"/>
  <c r="BI6" i="26"/>
  <c r="BJ6" i="26"/>
  <c r="BK6" i="26"/>
  <c r="BL6" i="26"/>
  <c r="BF7" i="26"/>
  <c r="BG7" i="26"/>
  <c r="BH7" i="26"/>
  <c r="BI7" i="26"/>
  <c r="BJ7" i="26"/>
  <c r="BK7" i="26"/>
  <c r="BL7" i="26"/>
  <c r="BF8" i="26"/>
  <c r="BG8" i="26"/>
  <c r="BH8" i="26"/>
  <c r="BI8" i="26"/>
  <c r="BJ8" i="26"/>
  <c r="BK8" i="26"/>
  <c r="BL8" i="26"/>
  <c r="BF9" i="26"/>
  <c r="BG9" i="26"/>
  <c r="BH9" i="26"/>
  <c r="BI9" i="26"/>
  <c r="BJ9" i="26"/>
  <c r="BK9" i="26"/>
  <c r="BL9" i="26"/>
  <c r="BF10" i="26"/>
  <c r="BG10" i="26"/>
  <c r="BH10" i="26"/>
  <c r="BI10" i="26"/>
  <c r="BJ10" i="26"/>
  <c r="BK10" i="26"/>
  <c r="BL10" i="26"/>
  <c r="BF11" i="26"/>
  <c r="BG11" i="26"/>
  <c r="BH11" i="26"/>
  <c r="BI11" i="26"/>
  <c r="BJ11" i="26"/>
  <c r="BK11" i="26"/>
  <c r="BL11" i="26"/>
  <c r="BF12" i="26"/>
  <c r="BG12" i="26"/>
  <c r="BH12" i="26"/>
  <c r="BI12" i="26"/>
  <c r="BJ12" i="26"/>
  <c r="BK12" i="26"/>
  <c r="BL12" i="26"/>
  <c r="BF13" i="26"/>
  <c r="BG13" i="26"/>
  <c r="BH13" i="26"/>
  <c r="BI13" i="26"/>
  <c r="BJ13" i="26"/>
  <c r="BK13" i="26"/>
  <c r="BL13" i="26"/>
  <c r="BF14" i="26"/>
  <c r="BG14" i="26"/>
  <c r="BH14" i="26"/>
  <c r="BI14" i="26"/>
  <c r="BJ14" i="26"/>
  <c r="BK14" i="26"/>
  <c r="BL14" i="26"/>
  <c r="BF15" i="26"/>
  <c r="BG15" i="26"/>
  <c r="BH15" i="26"/>
  <c r="BI15" i="26"/>
  <c r="BJ15" i="26"/>
  <c r="BK15" i="26"/>
  <c r="BL15" i="26"/>
  <c r="BF16" i="26"/>
  <c r="BG16" i="26"/>
  <c r="BH16" i="26"/>
  <c r="BI16" i="26"/>
  <c r="BJ16" i="26"/>
  <c r="BK16" i="26"/>
  <c r="BL16" i="26"/>
  <c r="BF17" i="26"/>
  <c r="BG17" i="26"/>
  <c r="BH17" i="26"/>
  <c r="BI17" i="26"/>
  <c r="BJ17" i="26"/>
  <c r="BK17" i="26"/>
  <c r="BL17" i="26"/>
  <c r="BF18" i="26"/>
  <c r="BG18" i="26"/>
  <c r="BH18" i="26"/>
  <c r="BI18" i="26"/>
  <c r="BJ18" i="26"/>
  <c r="BK18" i="26"/>
  <c r="BL18" i="26"/>
  <c r="BF19" i="26"/>
  <c r="BG19" i="26"/>
  <c r="BH19" i="26"/>
  <c r="BI19" i="26"/>
  <c r="BJ19" i="26"/>
  <c r="BK19" i="26"/>
  <c r="BL19" i="26"/>
  <c r="BF20" i="26"/>
  <c r="BG20" i="26"/>
  <c r="BH20" i="26"/>
  <c r="BI20" i="26"/>
  <c r="BJ20" i="26"/>
  <c r="BK20" i="26"/>
  <c r="BL20" i="26"/>
  <c r="BF21" i="26"/>
  <c r="BG21" i="26"/>
  <c r="BH21" i="26"/>
  <c r="BI21" i="26"/>
  <c r="BJ21" i="26"/>
  <c r="BK21" i="26"/>
  <c r="BL21" i="26"/>
  <c r="BF22" i="26"/>
  <c r="BG22" i="26"/>
  <c r="BH22" i="26"/>
  <c r="BI22" i="26"/>
  <c r="BJ22" i="26"/>
  <c r="BK22" i="26"/>
  <c r="BL22" i="26"/>
  <c r="BF23" i="26"/>
  <c r="BG23" i="26"/>
  <c r="BH23" i="26"/>
  <c r="BI23" i="26"/>
  <c r="BJ23" i="26"/>
  <c r="BK23" i="26"/>
  <c r="BL23" i="26"/>
  <c r="BF24" i="26"/>
  <c r="BG24" i="26"/>
  <c r="BH24" i="26"/>
  <c r="BI24" i="26"/>
  <c r="BJ24" i="26"/>
  <c r="BK24" i="26"/>
  <c r="BL24" i="26"/>
  <c r="BF25" i="26"/>
  <c r="BG25" i="26"/>
  <c r="BH25" i="26"/>
  <c r="BI25" i="26"/>
  <c r="BJ25" i="26"/>
  <c r="BK25" i="26"/>
  <c r="BL25" i="26"/>
  <c r="BF26" i="26"/>
  <c r="BG26" i="26"/>
  <c r="BH26" i="26"/>
  <c r="BI26" i="26"/>
  <c r="BJ26" i="26"/>
  <c r="BK26" i="26"/>
  <c r="BL26" i="26"/>
  <c r="BF27" i="26"/>
  <c r="BG27" i="26"/>
  <c r="BH27" i="26"/>
  <c r="BI27" i="26"/>
  <c r="BJ27" i="26"/>
  <c r="BK27" i="26"/>
  <c r="BL27" i="26"/>
  <c r="BF28" i="26"/>
  <c r="BG28" i="26"/>
  <c r="BH28" i="26"/>
  <c r="BI28" i="26"/>
  <c r="BJ28" i="26"/>
  <c r="BK28" i="26"/>
  <c r="BL28" i="26"/>
  <c r="BF29" i="26"/>
  <c r="BG29" i="26"/>
  <c r="BH29" i="26"/>
  <c r="BI29" i="26"/>
  <c r="BJ29" i="26"/>
  <c r="BK29" i="26"/>
  <c r="BL29" i="26"/>
  <c r="BF30" i="26"/>
  <c r="BG30" i="26"/>
  <c r="BH30" i="26"/>
  <c r="BI30" i="26"/>
  <c r="BJ30" i="26"/>
  <c r="BK30" i="26"/>
  <c r="BL30" i="26"/>
  <c r="BF31" i="26"/>
  <c r="BG31" i="26"/>
  <c r="BH31" i="26"/>
  <c r="BI31" i="26"/>
  <c r="BJ31" i="26"/>
  <c r="BK31" i="26"/>
  <c r="BL31" i="26"/>
  <c r="BF32" i="26"/>
  <c r="BG32" i="26"/>
  <c r="BH32" i="26"/>
  <c r="BI32" i="26"/>
  <c r="BJ32" i="26"/>
  <c r="BK32" i="26"/>
  <c r="BL32" i="26"/>
  <c r="BF33" i="26"/>
  <c r="BG33" i="26"/>
  <c r="BH33" i="26"/>
  <c r="BI33" i="26"/>
  <c r="BJ33" i="26"/>
  <c r="BK33" i="26"/>
  <c r="BL33" i="26"/>
  <c r="BF34" i="26"/>
  <c r="BG34" i="26"/>
  <c r="BH34" i="26"/>
  <c r="BI34" i="26"/>
  <c r="BJ34" i="26"/>
  <c r="BK34" i="26"/>
  <c r="BL34" i="26"/>
  <c r="BF35" i="26"/>
  <c r="BG35" i="26"/>
  <c r="BH35" i="26"/>
  <c r="BI35" i="26"/>
  <c r="BJ35" i="26"/>
  <c r="BK35" i="26"/>
  <c r="BL35" i="26"/>
  <c r="BF36" i="26"/>
  <c r="BG36" i="26"/>
  <c r="BH36" i="26"/>
  <c r="BI36" i="26"/>
  <c r="BJ36" i="26"/>
  <c r="BK36" i="26"/>
  <c r="BL36" i="26"/>
  <c r="BF37" i="26"/>
  <c r="BG37" i="26"/>
  <c r="BH37" i="26"/>
  <c r="BI37" i="26"/>
  <c r="BJ37" i="26"/>
  <c r="BK37" i="26"/>
  <c r="BL37" i="26"/>
  <c r="BF38" i="26"/>
  <c r="BG38" i="26"/>
  <c r="BH38" i="26"/>
  <c r="BI38" i="26"/>
  <c r="BJ38" i="26"/>
  <c r="BK38" i="26"/>
  <c r="BL38" i="26"/>
  <c r="BF39" i="26"/>
  <c r="BG39" i="26"/>
  <c r="BH39" i="26"/>
  <c r="BI39" i="26"/>
  <c r="BJ39" i="26"/>
  <c r="BK39" i="26"/>
  <c r="BL39" i="26"/>
  <c r="BF40" i="26"/>
  <c r="BG40" i="26"/>
  <c r="BH40" i="26"/>
  <c r="BI40" i="26"/>
  <c r="BJ40" i="26"/>
  <c r="BK40" i="26"/>
  <c r="BL40" i="26"/>
  <c r="BF41" i="26"/>
  <c r="BG41" i="26"/>
  <c r="BH41" i="26"/>
  <c r="BI41" i="26"/>
  <c r="BJ41" i="26"/>
  <c r="BK41" i="26"/>
  <c r="BL41" i="26"/>
  <c r="BF42" i="26"/>
  <c r="BG42" i="26"/>
  <c r="BH42" i="26"/>
  <c r="BI42" i="26"/>
  <c r="BJ42" i="26"/>
  <c r="BK42" i="26"/>
  <c r="BL42" i="26"/>
  <c r="BF43" i="26"/>
  <c r="BG43" i="26"/>
  <c r="BH43" i="26"/>
  <c r="BI43" i="26"/>
  <c r="BJ43" i="26"/>
  <c r="BK43" i="26"/>
  <c r="BL43" i="26"/>
  <c r="BF44" i="26"/>
  <c r="BG44" i="26"/>
  <c r="BH44" i="26"/>
  <c r="BI44" i="26"/>
  <c r="BJ44" i="26"/>
  <c r="BK44" i="26"/>
  <c r="BL44" i="26"/>
  <c r="BF45" i="26"/>
  <c r="BG45" i="26"/>
  <c r="BH45" i="26"/>
  <c r="BI45" i="26"/>
  <c r="BJ45" i="26"/>
  <c r="BK45" i="26"/>
  <c r="BL45" i="26"/>
  <c r="BF46" i="26"/>
  <c r="BG46" i="26"/>
  <c r="BH46" i="26"/>
  <c r="BI46" i="26"/>
  <c r="BJ46" i="26"/>
  <c r="BK46" i="26"/>
  <c r="BL46" i="26"/>
  <c r="BF47" i="26"/>
  <c r="BG47" i="26"/>
  <c r="BH47" i="26"/>
  <c r="BI47" i="26"/>
  <c r="BJ47" i="26"/>
  <c r="BK47" i="26"/>
  <c r="BL47" i="26"/>
  <c r="BF48" i="26"/>
  <c r="BG48" i="26"/>
  <c r="BH48" i="26"/>
  <c r="BI48" i="26"/>
  <c r="BJ48" i="26"/>
  <c r="BK48" i="26"/>
  <c r="BL48" i="26"/>
  <c r="BF49" i="26"/>
  <c r="BG49" i="26"/>
  <c r="BH49" i="26"/>
  <c r="BI49" i="26"/>
  <c r="BJ49" i="26"/>
  <c r="BK49" i="26"/>
  <c r="BL49" i="26"/>
  <c r="BF50" i="26"/>
  <c r="BG50" i="26"/>
  <c r="BH50" i="26"/>
  <c r="BI50" i="26"/>
  <c r="BJ50" i="26"/>
  <c r="BK50" i="26"/>
  <c r="BL50" i="26"/>
  <c r="BF51" i="26"/>
  <c r="BG51" i="26"/>
  <c r="BH51" i="26"/>
  <c r="BI51" i="26"/>
  <c r="BJ51" i="26"/>
  <c r="BK51" i="26"/>
  <c r="BL51" i="26"/>
  <c r="BF52" i="26"/>
  <c r="BG52" i="26"/>
  <c r="BH52" i="26"/>
  <c r="BI52" i="26"/>
  <c r="BJ52" i="26"/>
  <c r="BK52" i="26"/>
  <c r="BL52" i="26"/>
  <c r="BF53" i="26"/>
  <c r="BG53" i="26"/>
  <c r="BH53" i="26"/>
  <c r="BI53" i="26"/>
  <c r="BJ53" i="26"/>
  <c r="BK53" i="26"/>
  <c r="BL53" i="26"/>
  <c r="BF54" i="26"/>
  <c r="BG54" i="26"/>
  <c r="BH54" i="26"/>
  <c r="BI54" i="26"/>
  <c r="BJ54" i="26"/>
  <c r="BK54" i="26"/>
  <c r="BL54" i="26"/>
  <c r="BF55" i="26"/>
  <c r="BG55" i="26"/>
  <c r="BH55" i="26"/>
  <c r="BI55" i="26"/>
  <c r="BJ55" i="26"/>
  <c r="BK55" i="26"/>
  <c r="BL55" i="26"/>
  <c r="BF56" i="26"/>
  <c r="BG56" i="26"/>
  <c r="BH56" i="26"/>
  <c r="BI56" i="26"/>
  <c r="BJ56" i="26"/>
  <c r="BK56" i="26"/>
  <c r="BL56" i="26"/>
  <c r="BF57" i="26"/>
  <c r="BG57" i="26"/>
  <c r="BH57" i="26"/>
  <c r="BI57" i="26"/>
  <c r="BJ57" i="26"/>
  <c r="BK57" i="26"/>
  <c r="BL57" i="26"/>
  <c r="BF58" i="26"/>
  <c r="BG58" i="26"/>
  <c r="BH58" i="26"/>
  <c r="BI58" i="26"/>
  <c r="BJ58" i="26"/>
  <c r="BK58" i="26"/>
  <c r="BL58" i="26"/>
  <c r="BF59" i="26"/>
  <c r="BG59" i="26"/>
  <c r="BH59" i="26"/>
  <c r="BI59" i="26"/>
  <c r="BJ59" i="26"/>
  <c r="BK59" i="26"/>
  <c r="BL59" i="26"/>
  <c r="BF60" i="26"/>
  <c r="BG60" i="26"/>
  <c r="BH60" i="26"/>
  <c r="BI60" i="26"/>
  <c r="BJ60" i="26"/>
  <c r="BK60" i="26"/>
  <c r="BL60" i="26"/>
  <c r="BF61" i="26"/>
  <c r="BG61" i="26"/>
  <c r="BH61" i="26"/>
  <c r="BI61" i="26"/>
  <c r="BJ61" i="26"/>
  <c r="BK61" i="26"/>
  <c r="BL61" i="26"/>
  <c r="BF62" i="26"/>
  <c r="BG62" i="26"/>
  <c r="BH62" i="26"/>
  <c r="BI62" i="26"/>
  <c r="BJ62" i="26"/>
  <c r="BK62" i="26"/>
  <c r="BL62" i="26"/>
  <c r="BF63" i="26"/>
  <c r="BG63" i="26"/>
  <c r="BH63" i="26"/>
  <c r="BI63" i="26"/>
  <c r="BJ63" i="26"/>
  <c r="BK63" i="26"/>
  <c r="BL63" i="26"/>
  <c r="BF64" i="26"/>
  <c r="BG64" i="26"/>
  <c r="BH64" i="26"/>
  <c r="BI64" i="26"/>
  <c r="BJ64" i="26"/>
  <c r="BK64" i="26"/>
  <c r="BL64" i="26"/>
  <c r="BF65" i="26"/>
  <c r="BG65" i="26"/>
  <c r="BH65" i="26"/>
  <c r="BI65" i="26"/>
  <c r="BJ65" i="26"/>
  <c r="BK65" i="26"/>
  <c r="BL65" i="26"/>
  <c r="BF66" i="26"/>
  <c r="BG66" i="26"/>
  <c r="BH66" i="26"/>
  <c r="BI66" i="26"/>
  <c r="BJ66" i="26"/>
  <c r="BK66" i="26"/>
  <c r="BL66" i="26"/>
  <c r="BF67" i="26"/>
  <c r="BG67" i="26"/>
  <c r="BH67" i="26"/>
  <c r="BI67" i="26"/>
  <c r="BJ67" i="26"/>
  <c r="BK67" i="26"/>
  <c r="BL67" i="26"/>
  <c r="BF68" i="26"/>
  <c r="BG68" i="26"/>
  <c r="BH68" i="26"/>
  <c r="BI68" i="26"/>
  <c r="BJ68" i="26"/>
  <c r="BK68" i="26"/>
  <c r="BL68" i="26"/>
  <c r="BF69" i="26"/>
  <c r="BG69" i="26"/>
  <c r="BH69" i="26"/>
  <c r="BI69" i="26"/>
  <c r="BJ69" i="26"/>
  <c r="BK69" i="26"/>
  <c r="BL69" i="26"/>
  <c r="BF70" i="26"/>
  <c r="BG70" i="26"/>
  <c r="BH70" i="26"/>
  <c r="BI70" i="26"/>
  <c r="BJ70" i="26"/>
  <c r="BK70" i="26"/>
  <c r="BL70" i="26"/>
  <c r="BF71" i="26"/>
  <c r="BG71" i="26"/>
  <c r="BH71" i="26"/>
  <c r="BI71" i="26"/>
  <c r="BJ71" i="26"/>
  <c r="BK71" i="26"/>
  <c r="BL71" i="26"/>
  <c r="BF72" i="26"/>
  <c r="BG72" i="26"/>
  <c r="BH72" i="26"/>
  <c r="BI72" i="26"/>
  <c r="BJ72" i="26"/>
  <c r="BK72" i="26"/>
  <c r="BL72" i="26"/>
  <c r="BF73" i="26"/>
  <c r="BG73" i="26"/>
  <c r="BH73" i="26"/>
  <c r="BI73" i="26"/>
  <c r="BJ73" i="26"/>
  <c r="BK73" i="26"/>
  <c r="BL73" i="26"/>
  <c r="BF74" i="26"/>
  <c r="BG74" i="26"/>
  <c r="BH74" i="26"/>
  <c r="BI74" i="26"/>
  <c r="BJ74" i="26"/>
  <c r="BK74" i="26"/>
  <c r="BL74" i="26"/>
  <c r="BF75" i="26"/>
  <c r="BG75" i="26"/>
  <c r="BH75" i="26"/>
  <c r="BI75" i="26"/>
  <c r="BJ75" i="26"/>
  <c r="BK75" i="26"/>
  <c r="BL75" i="26"/>
  <c r="BF76" i="26"/>
  <c r="BG76" i="26"/>
  <c r="BH76" i="26"/>
  <c r="BI76" i="26"/>
  <c r="BJ76" i="26"/>
  <c r="BK76" i="26"/>
  <c r="BL76" i="26"/>
  <c r="BF77" i="26"/>
  <c r="BG77" i="26"/>
  <c r="BH77" i="26"/>
  <c r="BI77" i="26"/>
  <c r="BJ77" i="26"/>
  <c r="BK77" i="26"/>
  <c r="BL77" i="26"/>
  <c r="BF78" i="26"/>
  <c r="BG78" i="26"/>
  <c r="BH78" i="26"/>
  <c r="BI78" i="26"/>
  <c r="BJ78" i="26"/>
  <c r="BK78" i="26"/>
  <c r="BL78" i="26"/>
  <c r="BF79" i="26"/>
  <c r="BG79" i="26"/>
  <c r="BH79" i="26"/>
  <c r="BI79" i="26"/>
  <c r="BJ79" i="26"/>
  <c r="BK79" i="26"/>
  <c r="BL79" i="26"/>
  <c r="BF80" i="26"/>
  <c r="BG80" i="26"/>
  <c r="BH80" i="26"/>
  <c r="BI80" i="26"/>
  <c r="BJ80" i="26"/>
  <c r="BK80" i="26"/>
  <c r="BL80" i="26"/>
  <c r="BF81" i="26"/>
  <c r="BG81" i="26"/>
  <c r="BH81" i="26"/>
  <c r="BI81" i="26"/>
  <c r="BJ81" i="26"/>
  <c r="BK81" i="26"/>
  <c r="BL81" i="26"/>
  <c r="BF82" i="26"/>
  <c r="BG82" i="26"/>
  <c r="BH82" i="26"/>
  <c r="BI82" i="26"/>
  <c r="BJ82" i="26"/>
  <c r="BK82" i="26"/>
  <c r="BL82" i="26"/>
  <c r="BF83" i="26"/>
  <c r="BG83" i="26"/>
  <c r="BH83" i="26"/>
  <c r="BI83" i="26"/>
  <c r="BJ83" i="26"/>
  <c r="BK83" i="26"/>
  <c r="BL83" i="26"/>
  <c r="BF84" i="26"/>
  <c r="BG84" i="26"/>
  <c r="BH84" i="26"/>
  <c r="BI84" i="26"/>
  <c r="BJ84" i="26"/>
  <c r="BK84" i="26"/>
  <c r="BL84" i="26"/>
  <c r="BF85" i="26"/>
  <c r="BG85" i="26"/>
  <c r="BH85" i="26"/>
  <c r="BI85" i="26"/>
  <c r="BJ85" i="26"/>
  <c r="BK85" i="26"/>
  <c r="BL85" i="26"/>
  <c r="BF86" i="26"/>
  <c r="BG86" i="26"/>
  <c r="BH86" i="26"/>
  <c r="BI86" i="26"/>
  <c r="BJ86" i="26"/>
  <c r="BK86" i="26"/>
  <c r="BL86" i="26"/>
  <c r="BF87" i="26"/>
  <c r="BG87" i="26"/>
  <c r="BH87" i="26"/>
  <c r="BI87" i="26"/>
  <c r="BJ87" i="26"/>
  <c r="BK87" i="26"/>
  <c r="BL87" i="26"/>
  <c r="BF88" i="26"/>
  <c r="BG88" i="26"/>
  <c r="BH88" i="26"/>
  <c r="BI88" i="26"/>
  <c r="BJ88" i="26"/>
  <c r="BK88" i="26"/>
  <c r="BL88" i="26"/>
  <c r="BF89" i="26"/>
  <c r="BG89" i="26"/>
  <c r="BH89" i="26"/>
  <c r="BI89" i="26"/>
  <c r="BJ89" i="26"/>
  <c r="BK89" i="26"/>
  <c r="BL89" i="26"/>
  <c r="BF90" i="26"/>
  <c r="BG90" i="26"/>
  <c r="BH90" i="26"/>
  <c r="BI90" i="26"/>
  <c r="BJ90" i="26"/>
  <c r="BK90" i="26"/>
  <c r="BL90" i="26"/>
  <c r="BF91" i="26"/>
  <c r="BG91" i="26"/>
  <c r="BH91" i="26"/>
  <c r="BI91" i="26"/>
  <c r="BJ91" i="26"/>
  <c r="BK91" i="26"/>
  <c r="BL91" i="26"/>
  <c r="BF92" i="26"/>
  <c r="BG92" i="26"/>
  <c r="BH92" i="26"/>
  <c r="BI92" i="26"/>
  <c r="BJ92" i="26"/>
  <c r="BK92" i="26"/>
  <c r="BL92" i="26"/>
  <c r="BF93" i="26"/>
  <c r="BG93" i="26"/>
  <c r="BH93" i="26"/>
  <c r="BI93" i="26"/>
  <c r="BJ93" i="26"/>
  <c r="BK93" i="26"/>
  <c r="BL93" i="26"/>
  <c r="BF94" i="26"/>
  <c r="BG94" i="26"/>
  <c r="BH94" i="26"/>
  <c r="BI94" i="26"/>
  <c r="BJ94" i="26"/>
  <c r="BK94" i="26"/>
  <c r="BL94" i="26"/>
  <c r="BF95" i="26"/>
  <c r="BG95" i="26"/>
  <c r="BH95" i="26"/>
  <c r="BI95" i="26"/>
  <c r="BJ95" i="26"/>
  <c r="BK95" i="26"/>
  <c r="BL95" i="26"/>
  <c r="BF96" i="26"/>
  <c r="BG96" i="26"/>
  <c r="BH96" i="26"/>
  <c r="BI96" i="26"/>
  <c r="BJ96" i="26"/>
  <c r="BK96" i="26"/>
  <c r="BL96" i="26"/>
  <c r="BF97" i="26"/>
  <c r="BG97" i="26"/>
  <c r="BH97" i="26"/>
  <c r="BI97" i="26"/>
  <c r="BJ97" i="26"/>
  <c r="BK97" i="26"/>
  <c r="BL97" i="26"/>
  <c r="BF98" i="26"/>
  <c r="BG98" i="26"/>
  <c r="BH98" i="26"/>
  <c r="BI98" i="26"/>
  <c r="BJ98" i="26"/>
  <c r="BK98" i="26"/>
  <c r="BL98" i="26"/>
  <c r="BF99" i="26"/>
  <c r="BG99" i="26"/>
  <c r="BH99" i="26"/>
  <c r="BI99" i="26"/>
  <c r="BJ99" i="26"/>
  <c r="BK99" i="26"/>
  <c r="BL99" i="26"/>
  <c r="BF100" i="26"/>
  <c r="BG100" i="26"/>
  <c r="BH100" i="26"/>
  <c r="BI100" i="26"/>
  <c r="BJ100" i="26"/>
  <c r="BK100" i="26"/>
  <c r="BL100" i="26"/>
  <c r="BF101" i="26"/>
  <c r="BG101" i="26"/>
  <c r="BH101" i="26"/>
  <c r="BI101" i="26"/>
  <c r="BJ101" i="26"/>
  <c r="BK101" i="26"/>
  <c r="BL101" i="26"/>
  <c r="BF102" i="26"/>
  <c r="BG102" i="26"/>
  <c r="BH102" i="26"/>
  <c r="BI102" i="26"/>
  <c r="BJ102" i="26"/>
  <c r="BK102" i="26"/>
  <c r="BL102" i="26"/>
  <c r="BF103" i="26"/>
  <c r="BG103" i="26"/>
  <c r="BH103" i="26"/>
  <c r="BI103" i="26"/>
  <c r="BJ103" i="26"/>
  <c r="BK103" i="26"/>
  <c r="BL103" i="26"/>
  <c r="BF104" i="26"/>
  <c r="BG104" i="26"/>
  <c r="BH104" i="26"/>
  <c r="BI104" i="26"/>
  <c r="BJ104" i="26"/>
  <c r="BK104" i="26"/>
  <c r="BL104" i="26"/>
  <c r="BF105" i="26"/>
  <c r="BG105" i="26"/>
  <c r="BH105" i="26"/>
  <c r="BI105" i="26"/>
  <c r="BJ105" i="26"/>
  <c r="BK105" i="26"/>
  <c r="BL105" i="26"/>
  <c r="BF106" i="26"/>
  <c r="BG106" i="26"/>
  <c r="BH106" i="26"/>
  <c r="BI106" i="26"/>
  <c r="BJ106" i="26"/>
  <c r="BK106" i="26"/>
  <c r="BL106" i="26"/>
  <c r="BF107" i="26"/>
  <c r="BG107" i="26"/>
  <c r="BH107" i="26"/>
  <c r="BI107" i="26"/>
  <c r="BJ107" i="26"/>
  <c r="BK107" i="26"/>
  <c r="BL107" i="26"/>
  <c r="BF108" i="26"/>
  <c r="BG108" i="26"/>
  <c r="BH108" i="26"/>
  <c r="BI108" i="26"/>
  <c r="BJ108" i="26"/>
  <c r="BK108" i="26"/>
  <c r="BL108" i="26"/>
  <c r="BF109" i="26"/>
  <c r="BG109" i="26"/>
  <c r="BH109" i="26"/>
  <c r="BI109" i="26"/>
  <c r="BJ109" i="26"/>
  <c r="BK109" i="26"/>
  <c r="BL109" i="26"/>
  <c r="AT32" i="26"/>
  <c r="AU32" i="26"/>
  <c r="AV32" i="26"/>
  <c r="AW32" i="26"/>
  <c r="AX32" i="26"/>
  <c r="AY32" i="26"/>
  <c r="AZ32" i="26"/>
  <c r="BA32" i="26"/>
  <c r="BB32" i="26"/>
  <c r="BC32" i="26"/>
  <c r="AT33" i="26"/>
  <c r="AU33" i="26"/>
  <c r="AV33" i="26"/>
  <c r="AW33" i="26"/>
  <c r="AX33" i="26"/>
  <c r="AY33" i="26"/>
  <c r="AZ33" i="26"/>
  <c r="BA33" i="26"/>
  <c r="BB33" i="26"/>
  <c r="BC33" i="26"/>
  <c r="AT34" i="26"/>
  <c r="AU34" i="26"/>
  <c r="AV34" i="26"/>
  <c r="AW34" i="26"/>
  <c r="AX34" i="26"/>
  <c r="AY34" i="26"/>
  <c r="AZ34" i="26"/>
  <c r="BA34" i="26"/>
  <c r="BB34" i="26"/>
  <c r="BC34" i="26"/>
  <c r="AT35" i="26"/>
  <c r="AU35" i="26"/>
  <c r="AV35" i="26"/>
  <c r="AW35" i="26"/>
  <c r="AX35" i="26"/>
  <c r="AY35" i="26"/>
  <c r="AZ35" i="26"/>
  <c r="BA35" i="26"/>
  <c r="BB35" i="26"/>
  <c r="BC35" i="26"/>
  <c r="AT36" i="26"/>
  <c r="AU36" i="26"/>
  <c r="AV36" i="26"/>
  <c r="AW36" i="26"/>
  <c r="AX36" i="26"/>
  <c r="AY36" i="26"/>
  <c r="AZ36" i="26"/>
  <c r="BA36" i="26"/>
  <c r="BB36" i="26"/>
  <c r="BC36" i="26"/>
  <c r="AT37" i="26"/>
  <c r="AU37" i="26"/>
  <c r="AV37" i="26"/>
  <c r="AW37" i="26"/>
  <c r="AX37" i="26"/>
  <c r="AY37" i="26"/>
  <c r="AZ37" i="26"/>
  <c r="BA37" i="26"/>
  <c r="BB37" i="26"/>
  <c r="BC37" i="26"/>
  <c r="AT38" i="26"/>
  <c r="AU38" i="26"/>
  <c r="AV38" i="26"/>
  <c r="AW38" i="26"/>
  <c r="AX38" i="26"/>
  <c r="AY38" i="26"/>
  <c r="AZ38" i="26"/>
  <c r="BA38" i="26"/>
  <c r="BB38" i="26"/>
  <c r="BC38" i="26"/>
  <c r="AT39" i="26"/>
  <c r="AU39" i="26"/>
  <c r="AV39" i="26"/>
  <c r="AW39" i="26"/>
  <c r="AX39" i="26"/>
  <c r="AY39" i="26"/>
  <c r="AZ39" i="26"/>
  <c r="BA39" i="26"/>
  <c r="BB39" i="26"/>
  <c r="BC39" i="26"/>
  <c r="AT40" i="26"/>
  <c r="AU40" i="26"/>
  <c r="AV40" i="26"/>
  <c r="AW40" i="26"/>
  <c r="AX40" i="26"/>
  <c r="AY40" i="26"/>
  <c r="AZ40" i="26"/>
  <c r="BA40" i="26"/>
  <c r="BB40" i="26"/>
  <c r="BC40" i="26"/>
  <c r="AT41" i="26"/>
  <c r="AU41" i="26"/>
  <c r="AV41" i="26"/>
  <c r="AW41" i="26"/>
  <c r="AX41" i="26"/>
  <c r="AY41" i="26"/>
  <c r="AZ41" i="26"/>
  <c r="BA41" i="26"/>
  <c r="BB41" i="26"/>
  <c r="BC41" i="26"/>
  <c r="AT42" i="26"/>
  <c r="AU42" i="26"/>
  <c r="AV42" i="26"/>
  <c r="AW42" i="26"/>
  <c r="AX42" i="26"/>
  <c r="AY42" i="26"/>
  <c r="AZ42" i="26"/>
  <c r="BA42" i="26"/>
  <c r="BB42" i="26"/>
  <c r="BC42" i="26"/>
  <c r="AT43" i="26"/>
  <c r="AU43" i="26"/>
  <c r="AV43" i="26"/>
  <c r="AW43" i="26"/>
  <c r="AX43" i="26"/>
  <c r="AY43" i="26"/>
  <c r="AZ43" i="26"/>
  <c r="BA43" i="26"/>
  <c r="BB43" i="26"/>
  <c r="BC43" i="26"/>
  <c r="AT44" i="26"/>
  <c r="AU44" i="26"/>
  <c r="AV44" i="26"/>
  <c r="AW44" i="26"/>
  <c r="AX44" i="26"/>
  <c r="AY44" i="26"/>
  <c r="AZ44" i="26"/>
  <c r="BA44" i="26"/>
  <c r="BB44" i="26"/>
  <c r="BC44" i="26"/>
  <c r="AT45" i="26"/>
  <c r="AU45" i="26"/>
  <c r="AV45" i="26"/>
  <c r="AW45" i="26"/>
  <c r="AX45" i="26"/>
  <c r="AY45" i="26"/>
  <c r="AZ45" i="26"/>
  <c r="BA45" i="26"/>
  <c r="BB45" i="26"/>
  <c r="BC45" i="26"/>
  <c r="AT46" i="26"/>
  <c r="AU46" i="26"/>
  <c r="AV46" i="26"/>
  <c r="AW46" i="26"/>
  <c r="AX46" i="26"/>
  <c r="AY46" i="26"/>
  <c r="AZ46" i="26"/>
  <c r="BA46" i="26"/>
  <c r="BB46" i="26"/>
  <c r="BC46" i="26"/>
  <c r="AT47" i="26"/>
  <c r="AU47" i="26"/>
  <c r="AV47" i="26"/>
  <c r="AW47" i="26"/>
  <c r="AX47" i="26"/>
  <c r="AY47" i="26"/>
  <c r="AZ47" i="26"/>
  <c r="BA47" i="26"/>
  <c r="BB47" i="26"/>
  <c r="BC47" i="26"/>
  <c r="AT48" i="26"/>
  <c r="AU48" i="26"/>
  <c r="AV48" i="26"/>
  <c r="AW48" i="26"/>
  <c r="AX48" i="26"/>
  <c r="AY48" i="26"/>
  <c r="AZ48" i="26"/>
  <c r="BA48" i="26"/>
  <c r="BB48" i="26"/>
  <c r="BC48" i="26"/>
  <c r="AT49" i="26"/>
  <c r="AU49" i="26"/>
  <c r="AV49" i="26"/>
  <c r="AW49" i="26"/>
  <c r="AX49" i="26"/>
  <c r="AY49" i="26"/>
  <c r="AZ49" i="26"/>
  <c r="BA49" i="26"/>
  <c r="BB49" i="26"/>
  <c r="BC49" i="26"/>
  <c r="AT50" i="26"/>
  <c r="AU50" i="26"/>
  <c r="AV50" i="26"/>
  <c r="AW50" i="26"/>
  <c r="AX50" i="26"/>
  <c r="AY50" i="26"/>
  <c r="AZ50" i="26"/>
  <c r="BA50" i="26"/>
  <c r="BB50" i="26"/>
  <c r="BC50" i="26"/>
  <c r="AT51" i="26"/>
  <c r="AU51" i="26"/>
  <c r="AV51" i="26"/>
  <c r="AW51" i="26"/>
  <c r="AX51" i="26"/>
  <c r="AY51" i="26"/>
  <c r="AZ51" i="26"/>
  <c r="BA51" i="26"/>
  <c r="BB51" i="26"/>
  <c r="BC51" i="26"/>
  <c r="AT52" i="26"/>
  <c r="AU52" i="26"/>
  <c r="AV52" i="26"/>
  <c r="AW52" i="26"/>
  <c r="AX52" i="26"/>
  <c r="AY52" i="26"/>
  <c r="AZ52" i="26"/>
  <c r="BA52" i="26"/>
  <c r="BB52" i="26"/>
  <c r="BC52" i="26"/>
  <c r="AT53" i="26"/>
  <c r="AU53" i="26"/>
  <c r="AV53" i="26"/>
  <c r="AW53" i="26"/>
  <c r="AX53" i="26"/>
  <c r="AY53" i="26"/>
  <c r="AZ53" i="26"/>
  <c r="BA53" i="26"/>
  <c r="BB53" i="26"/>
  <c r="BC53" i="26"/>
  <c r="AT54" i="26"/>
  <c r="AU54" i="26"/>
  <c r="AV54" i="26"/>
  <c r="AW54" i="26"/>
  <c r="AX54" i="26"/>
  <c r="AY54" i="26"/>
  <c r="AZ54" i="26"/>
  <c r="BA54" i="26"/>
  <c r="BB54" i="26"/>
  <c r="BC54" i="26"/>
  <c r="AT55" i="26"/>
  <c r="AU55" i="26"/>
  <c r="AV55" i="26"/>
  <c r="AW55" i="26"/>
  <c r="AX55" i="26"/>
  <c r="AY55" i="26"/>
  <c r="AZ55" i="26"/>
  <c r="BA55" i="26"/>
  <c r="BB55" i="26"/>
  <c r="BC55" i="26"/>
  <c r="AT56" i="26"/>
  <c r="AU56" i="26"/>
  <c r="AV56" i="26"/>
  <c r="AW56" i="26"/>
  <c r="AX56" i="26"/>
  <c r="AY56" i="26"/>
  <c r="AZ56" i="26"/>
  <c r="BA56" i="26"/>
  <c r="BB56" i="26"/>
  <c r="BC56" i="26"/>
  <c r="AT57" i="26"/>
  <c r="AU57" i="26"/>
  <c r="AV57" i="26"/>
  <c r="AW57" i="26"/>
  <c r="AX57" i="26"/>
  <c r="AY57" i="26"/>
  <c r="AZ57" i="26"/>
  <c r="BA57" i="26"/>
  <c r="BB57" i="26"/>
  <c r="BC57" i="26"/>
  <c r="AT58" i="26"/>
  <c r="AU58" i="26"/>
  <c r="AV58" i="26"/>
  <c r="AW58" i="26"/>
  <c r="AX58" i="26"/>
  <c r="AY58" i="26"/>
  <c r="AZ58" i="26"/>
  <c r="BA58" i="26"/>
  <c r="BB58" i="26"/>
  <c r="BC58" i="26"/>
  <c r="AT59" i="26"/>
  <c r="AU59" i="26"/>
  <c r="AV59" i="26"/>
  <c r="AW59" i="26"/>
  <c r="AX59" i="26"/>
  <c r="AY59" i="26"/>
  <c r="AZ59" i="26"/>
  <c r="BA59" i="26"/>
  <c r="BB59" i="26"/>
  <c r="BC59" i="26"/>
  <c r="AT60" i="26"/>
  <c r="AU60" i="26"/>
  <c r="AV60" i="26"/>
  <c r="AW60" i="26"/>
  <c r="AX60" i="26"/>
  <c r="AY60" i="26"/>
  <c r="AZ60" i="26"/>
  <c r="BA60" i="26"/>
  <c r="BB60" i="26"/>
  <c r="BC60" i="26"/>
  <c r="AT61" i="26"/>
  <c r="AU61" i="26"/>
  <c r="AV61" i="26"/>
  <c r="AW61" i="26"/>
  <c r="AX61" i="26"/>
  <c r="AY61" i="26"/>
  <c r="AZ61" i="26"/>
  <c r="BA61" i="26"/>
  <c r="BB61" i="26"/>
  <c r="BC61" i="26"/>
  <c r="AT62" i="26"/>
  <c r="AU62" i="26"/>
  <c r="AV62" i="26"/>
  <c r="AW62" i="26"/>
  <c r="AX62" i="26"/>
  <c r="AY62" i="26"/>
  <c r="AZ62" i="26"/>
  <c r="BA62" i="26"/>
  <c r="BB62" i="26"/>
  <c r="BC62" i="26"/>
  <c r="AT63" i="26"/>
  <c r="AU63" i="26"/>
  <c r="AV63" i="26"/>
  <c r="AW63" i="26"/>
  <c r="AX63" i="26"/>
  <c r="AY63" i="26"/>
  <c r="AZ63" i="26"/>
  <c r="BA63" i="26"/>
  <c r="BB63" i="26"/>
  <c r="BC63" i="26"/>
  <c r="AT64" i="26"/>
  <c r="AU64" i="26"/>
  <c r="AV64" i="26"/>
  <c r="AW64" i="26"/>
  <c r="AX64" i="26"/>
  <c r="AY64" i="26"/>
  <c r="AZ64" i="26"/>
  <c r="BA64" i="26"/>
  <c r="BB64" i="26"/>
  <c r="BC64" i="26"/>
  <c r="AT65" i="26"/>
  <c r="AU65" i="26"/>
  <c r="AV65" i="26"/>
  <c r="AW65" i="26"/>
  <c r="AX65" i="26"/>
  <c r="AY65" i="26"/>
  <c r="AZ65" i="26"/>
  <c r="BA65" i="26"/>
  <c r="BB65" i="26"/>
  <c r="BC65" i="26"/>
  <c r="AT66" i="26"/>
  <c r="AU66" i="26"/>
  <c r="AV66" i="26"/>
  <c r="AW66" i="26"/>
  <c r="AX66" i="26"/>
  <c r="AY66" i="26"/>
  <c r="AZ66" i="26"/>
  <c r="BA66" i="26"/>
  <c r="BB66" i="26"/>
  <c r="BC66" i="26"/>
  <c r="AT67" i="26"/>
  <c r="AU67" i="26"/>
  <c r="AV67" i="26"/>
  <c r="AW67" i="26"/>
  <c r="AX67" i="26"/>
  <c r="AY67" i="26"/>
  <c r="AZ67" i="26"/>
  <c r="BA67" i="26"/>
  <c r="BB67" i="26"/>
  <c r="BC67" i="26"/>
  <c r="AT68" i="26"/>
  <c r="AU68" i="26"/>
  <c r="AV68" i="26"/>
  <c r="AW68" i="26"/>
  <c r="AX68" i="26"/>
  <c r="AY68" i="26"/>
  <c r="AZ68" i="26"/>
  <c r="BA68" i="26"/>
  <c r="BB68" i="26"/>
  <c r="BC68" i="26"/>
  <c r="AT69" i="26"/>
  <c r="AU69" i="26"/>
  <c r="AV69" i="26"/>
  <c r="AW69" i="26"/>
  <c r="AX69" i="26"/>
  <c r="AY69" i="26"/>
  <c r="AZ69" i="26"/>
  <c r="BA69" i="26"/>
  <c r="BB69" i="26"/>
  <c r="BC69" i="26"/>
  <c r="AT70" i="26"/>
  <c r="AU70" i="26"/>
  <c r="AV70" i="26"/>
  <c r="AW70" i="26"/>
  <c r="AX70" i="26"/>
  <c r="AY70" i="26"/>
  <c r="AZ70" i="26"/>
  <c r="BA70" i="26"/>
  <c r="BB70" i="26"/>
  <c r="BC70" i="26"/>
  <c r="AT71" i="26"/>
  <c r="AU71" i="26"/>
  <c r="AV71" i="26"/>
  <c r="AW71" i="26"/>
  <c r="AX71" i="26"/>
  <c r="AY71" i="26"/>
  <c r="AZ71" i="26"/>
  <c r="BA71" i="26"/>
  <c r="BB71" i="26"/>
  <c r="BC71" i="26"/>
  <c r="AT72" i="26"/>
  <c r="AU72" i="26"/>
  <c r="AV72" i="26"/>
  <c r="AW72" i="26"/>
  <c r="AX72" i="26"/>
  <c r="AY72" i="26"/>
  <c r="AZ72" i="26"/>
  <c r="BA72" i="26"/>
  <c r="BB72" i="26"/>
  <c r="BC72" i="26"/>
  <c r="AT73" i="26"/>
  <c r="AU73" i="26"/>
  <c r="AV73" i="26"/>
  <c r="AW73" i="26"/>
  <c r="AX73" i="26"/>
  <c r="AY73" i="26"/>
  <c r="AZ73" i="26"/>
  <c r="BA73" i="26"/>
  <c r="BB73" i="26"/>
  <c r="BC73" i="26"/>
  <c r="AT74" i="26"/>
  <c r="AU74" i="26"/>
  <c r="AV74" i="26"/>
  <c r="AW74" i="26"/>
  <c r="AX74" i="26"/>
  <c r="AY74" i="26"/>
  <c r="AZ74" i="26"/>
  <c r="BA74" i="26"/>
  <c r="BB74" i="26"/>
  <c r="BC74" i="26"/>
  <c r="AT75" i="26"/>
  <c r="AU75" i="26"/>
  <c r="AV75" i="26"/>
  <c r="AW75" i="26"/>
  <c r="AX75" i="26"/>
  <c r="AY75" i="26"/>
  <c r="AZ75" i="26"/>
  <c r="BA75" i="26"/>
  <c r="BB75" i="26"/>
  <c r="BC75" i="26"/>
  <c r="AT76" i="26"/>
  <c r="AU76" i="26"/>
  <c r="AV76" i="26"/>
  <c r="AW76" i="26"/>
  <c r="AX76" i="26"/>
  <c r="AY76" i="26"/>
  <c r="AZ76" i="26"/>
  <c r="BA76" i="26"/>
  <c r="BB76" i="26"/>
  <c r="BC76" i="26"/>
  <c r="AT77" i="26"/>
  <c r="AU77" i="26"/>
  <c r="AV77" i="26"/>
  <c r="AW77" i="26"/>
  <c r="AX77" i="26"/>
  <c r="AY77" i="26"/>
  <c r="AZ77" i="26"/>
  <c r="BA77" i="26"/>
  <c r="BB77" i="26"/>
  <c r="BC77" i="26"/>
  <c r="AT78" i="26"/>
  <c r="AU78" i="26"/>
  <c r="AV78" i="26"/>
  <c r="AW78" i="26"/>
  <c r="AX78" i="26"/>
  <c r="AY78" i="26"/>
  <c r="AZ78" i="26"/>
  <c r="BA78" i="26"/>
  <c r="BB78" i="26"/>
  <c r="BC78" i="26"/>
  <c r="AT79" i="26"/>
  <c r="AU79" i="26"/>
  <c r="AV79" i="26"/>
  <c r="AW79" i="26"/>
  <c r="AX79" i="26"/>
  <c r="AY79" i="26"/>
  <c r="AZ79" i="26"/>
  <c r="BA79" i="26"/>
  <c r="BB79" i="26"/>
  <c r="BC79" i="26"/>
  <c r="AT80" i="26"/>
  <c r="AU80" i="26"/>
  <c r="AV80" i="26"/>
  <c r="AW80" i="26"/>
  <c r="AX80" i="26"/>
  <c r="AY80" i="26"/>
  <c r="AZ80" i="26"/>
  <c r="BA80" i="26"/>
  <c r="BB80" i="26"/>
  <c r="BC80" i="26"/>
  <c r="AT81" i="26"/>
  <c r="AU81" i="26"/>
  <c r="AV81" i="26"/>
  <c r="AW81" i="26"/>
  <c r="AX81" i="26"/>
  <c r="AY81" i="26"/>
  <c r="AZ81" i="26"/>
  <c r="BA81" i="26"/>
  <c r="BB81" i="26"/>
  <c r="BC81" i="26"/>
  <c r="AT82" i="26"/>
  <c r="AU82" i="26"/>
  <c r="AV82" i="26"/>
  <c r="AW82" i="26"/>
  <c r="AX82" i="26"/>
  <c r="AY82" i="26"/>
  <c r="AZ82" i="26"/>
  <c r="BA82" i="26"/>
  <c r="BB82" i="26"/>
  <c r="BC82" i="26"/>
  <c r="AT83" i="26"/>
  <c r="AU83" i="26"/>
  <c r="AV83" i="26"/>
  <c r="AW83" i="26"/>
  <c r="AX83" i="26"/>
  <c r="AY83" i="26"/>
  <c r="AZ83" i="26"/>
  <c r="BA83" i="26"/>
  <c r="BB83" i="26"/>
  <c r="BC83" i="26"/>
  <c r="AT84" i="26"/>
  <c r="AU84" i="26"/>
  <c r="AV84" i="26"/>
  <c r="AW84" i="26"/>
  <c r="AX84" i="26"/>
  <c r="AY84" i="26"/>
  <c r="AZ84" i="26"/>
  <c r="BA84" i="26"/>
  <c r="BB84" i="26"/>
  <c r="BC84" i="26"/>
  <c r="AT85" i="26"/>
  <c r="AU85" i="26"/>
  <c r="AV85" i="26"/>
  <c r="AW85" i="26"/>
  <c r="AX85" i="26"/>
  <c r="AY85" i="26"/>
  <c r="AZ85" i="26"/>
  <c r="BA85" i="26"/>
  <c r="BB85" i="26"/>
  <c r="BC85" i="26"/>
  <c r="AT86" i="26"/>
  <c r="AU86" i="26"/>
  <c r="AV86" i="26"/>
  <c r="AW86" i="26"/>
  <c r="AX86" i="26"/>
  <c r="AY86" i="26"/>
  <c r="AZ86" i="26"/>
  <c r="BA86" i="26"/>
  <c r="BB86" i="26"/>
  <c r="BC86" i="26"/>
  <c r="AT87" i="26"/>
  <c r="AU87" i="26"/>
  <c r="AV87" i="26"/>
  <c r="AW87" i="26"/>
  <c r="AX87" i="26"/>
  <c r="AY87" i="26"/>
  <c r="AZ87" i="26"/>
  <c r="BA87" i="26"/>
  <c r="BB87" i="26"/>
  <c r="BC87" i="26"/>
  <c r="AT88" i="26"/>
  <c r="AU88" i="26"/>
  <c r="AV88" i="26"/>
  <c r="AW88" i="26"/>
  <c r="AX88" i="26"/>
  <c r="AY88" i="26"/>
  <c r="AZ88" i="26"/>
  <c r="BA88" i="26"/>
  <c r="BB88" i="26"/>
  <c r="BC88" i="26"/>
  <c r="AT89" i="26"/>
  <c r="AU89" i="26"/>
  <c r="AV89" i="26"/>
  <c r="AW89" i="26"/>
  <c r="AX89" i="26"/>
  <c r="AY89" i="26"/>
  <c r="AZ89" i="26"/>
  <c r="BA89" i="26"/>
  <c r="BB89" i="26"/>
  <c r="BC89" i="26"/>
  <c r="AT90" i="26"/>
  <c r="AU90" i="26"/>
  <c r="AV90" i="26"/>
  <c r="AW90" i="26"/>
  <c r="AX90" i="26"/>
  <c r="AY90" i="26"/>
  <c r="AZ90" i="26"/>
  <c r="BA90" i="26"/>
  <c r="BB90" i="26"/>
  <c r="BC90" i="26"/>
  <c r="AT91" i="26"/>
  <c r="AU91" i="26"/>
  <c r="AV91" i="26"/>
  <c r="AW91" i="26"/>
  <c r="AX91" i="26"/>
  <c r="AY91" i="26"/>
  <c r="AZ91" i="26"/>
  <c r="BA91" i="26"/>
  <c r="BB91" i="26"/>
  <c r="BC91" i="26"/>
  <c r="AT92" i="26"/>
  <c r="AU92" i="26"/>
  <c r="AV92" i="26"/>
  <c r="AW92" i="26"/>
  <c r="AX92" i="26"/>
  <c r="AY92" i="26"/>
  <c r="AZ92" i="26"/>
  <c r="BA92" i="26"/>
  <c r="BB92" i="26"/>
  <c r="BC92" i="26"/>
  <c r="AT93" i="26"/>
  <c r="AU93" i="26"/>
  <c r="AV93" i="26"/>
  <c r="AW93" i="26"/>
  <c r="AX93" i="26"/>
  <c r="AY93" i="26"/>
  <c r="AZ93" i="26"/>
  <c r="BA93" i="26"/>
  <c r="BB93" i="26"/>
  <c r="BC93" i="26"/>
  <c r="AT94" i="26"/>
  <c r="AU94" i="26"/>
  <c r="AV94" i="26"/>
  <c r="AW94" i="26"/>
  <c r="AX94" i="26"/>
  <c r="AY94" i="26"/>
  <c r="AZ94" i="26"/>
  <c r="BA94" i="26"/>
  <c r="BB94" i="26"/>
  <c r="BC94" i="26"/>
  <c r="AT95" i="26"/>
  <c r="AU95" i="26"/>
  <c r="AV95" i="26"/>
  <c r="AW95" i="26"/>
  <c r="AX95" i="26"/>
  <c r="AY95" i="26"/>
  <c r="AZ95" i="26"/>
  <c r="BA95" i="26"/>
  <c r="BB95" i="26"/>
  <c r="BC95" i="26"/>
  <c r="AT96" i="26"/>
  <c r="AU96" i="26"/>
  <c r="AV96" i="26"/>
  <c r="AW96" i="26"/>
  <c r="AX96" i="26"/>
  <c r="AY96" i="26"/>
  <c r="AZ96" i="26"/>
  <c r="BA96" i="26"/>
  <c r="BB96" i="26"/>
  <c r="BC96" i="26"/>
  <c r="AT97" i="26"/>
  <c r="AU97" i="26"/>
  <c r="AV97" i="26"/>
  <c r="AW97" i="26"/>
  <c r="AX97" i="26"/>
  <c r="AY97" i="26"/>
  <c r="AZ97" i="26"/>
  <c r="BA97" i="26"/>
  <c r="BB97" i="26"/>
  <c r="BC97" i="26"/>
  <c r="AT98" i="26"/>
  <c r="AU98" i="26"/>
  <c r="AV98" i="26"/>
  <c r="AW98" i="26"/>
  <c r="AX98" i="26"/>
  <c r="AY98" i="26"/>
  <c r="AZ98" i="26"/>
  <c r="BA98" i="26"/>
  <c r="BB98" i="26"/>
  <c r="BC98" i="26"/>
  <c r="AT99" i="26"/>
  <c r="AU99" i="26"/>
  <c r="AV99" i="26"/>
  <c r="AW99" i="26"/>
  <c r="AX99" i="26"/>
  <c r="AY99" i="26"/>
  <c r="AZ99" i="26"/>
  <c r="BA99" i="26"/>
  <c r="BB99" i="26"/>
  <c r="BC99" i="26"/>
  <c r="AT100" i="26"/>
  <c r="AU100" i="26"/>
  <c r="AV100" i="26"/>
  <c r="AW100" i="26"/>
  <c r="AX100" i="26"/>
  <c r="AY100" i="26"/>
  <c r="AZ100" i="26"/>
  <c r="BA100" i="26"/>
  <c r="BB100" i="26"/>
  <c r="BC100" i="26"/>
  <c r="AT101" i="26"/>
  <c r="AU101" i="26"/>
  <c r="AV101" i="26"/>
  <c r="AW101" i="26"/>
  <c r="AX101" i="26"/>
  <c r="AY101" i="26"/>
  <c r="AZ101" i="26"/>
  <c r="BA101" i="26"/>
  <c r="BB101" i="26"/>
  <c r="BC101" i="26"/>
  <c r="AT102" i="26"/>
  <c r="AU102" i="26"/>
  <c r="AV102" i="26"/>
  <c r="AW102" i="26"/>
  <c r="AX102" i="26"/>
  <c r="AY102" i="26"/>
  <c r="AZ102" i="26"/>
  <c r="BA102" i="26"/>
  <c r="BB102" i="26"/>
  <c r="BC102" i="26"/>
  <c r="AT103" i="26"/>
  <c r="AU103" i="26"/>
  <c r="AV103" i="26"/>
  <c r="AW103" i="26"/>
  <c r="AX103" i="26"/>
  <c r="AY103" i="26"/>
  <c r="AZ103" i="26"/>
  <c r="BA103" i="26"/>
  <c r="BB103" i="26"/>
  <c r="BC103" i="26"/>
  <c r="AT104" i="26"/>
  <c r="AU104" i="26"/>
  <c r="AV104" i="26"/>
  <c r="AW104" i="26"/>
  <c r="AX104" i="26"/>
  <c r="AY104" i="26"/>
  <c r="AZ104" i="26"/>
  <c r="BA104" i="26"/>
  <c r="BB104" i="26"/>
  <c r="BC104" i="26"/>
  <c r="AT105" i="26"/>
  <c r="AU105" i="26"/>
  <c r="AV105" i="26"/>
  <c r="AW105" i="26"/>
  <c r="AX105" i="26"/>
  <c r="AY105" i="26"/>
  <c r="AZ105" i="26"/>
  <c r="BA105" i="26"/>
  <c r="BB105" i="26"/>
  <c r="BC105" i="26"/>
  <c r="AT106" i="26"/>
  <c r="AU106" i="26"/>
  <c r="AV106" i="26"/>
  <c r="AW106" i="26"/>
  <c r="AX106" i="26"/>
  <c r="AY106" i="26"/>
  <c r="AZ106" i="26"/>
  <c r="BA106" i="26"/>
  <c r="BB106" i="26"/>
  <c r="BC106" i="26"/>
  <c r="AT107" i="26"/>
  <c r="AU107" i="26"/>
  <c r="AV107" i="26"/>
  <c r="AW107" i="26"/>
  <c r="AX107" i="26"/>
  <c r="AY107" i="26"/>
  <c r="AZ107" i="26"/>
  <c r="BA107" i="26"/>
  <c r="BB107" i="26"/>
  <c r="BC107" i="26"/>
  <c r="AT108" i="26"/>
  <c r="AU108" i="26"/>
  <c r="AV108" i="26"/>
  <c r="AW108" i="26"/>
  <c r="AX108" i="26"/>
  <c r="AY108" i="26"/>
  <c r="AZ108" i="26"/>
  <c r="BA108" i="26"/>
  <c r="BB108" i="26"/>
  <c r="BC108" i="26"/>
  <c r="AT109" i="26"/>
  <c r="AU109" i="26"/>
  <c r="AV109" i="26"/>
  <c r="AW109" i="26"/>
  <c r="AX109" i="26"/>
  <c r="AY109" i="26"/>
  <c r="AZ109" i="26"/>
  <c r="BA109" i="26"/>
  <c r="BB109" i="26"/>
  <c r="BC109" i="26"/>
  <c r="AT110" i="26"/>
  <c r="AU110" i="26"/>
  <c r="AV110" i="26"/>
  <c r="AW110" i="26"/>
  <c r="AX110" i="26"/>
  <c r="AY110" i="26"/>
  <c r="AZ110" i="26"/>
  <c r="BA110" i="26"/>
  <c r="BB110" i="26"/>
  <c r="BC110" i="26"/>
  <c r="BD3" i="26"/>
  <c r="D12" i="41"/>
  <c r="BD101" i="26" l="1"/>
  <c r="BD37" i="26"/>
  <c r="BD85" i="26"/>
  <c r="BD69" i="26"/>
  <c r="BD53" i="26"/>
  <c r="BD61" i="26"/>
  <c r="BD57" i="26"/>
  <c r="BD105" i="26"/>
  <c r="BD97" i="26"/>
  <c r="BD86" i="26"/>
  <c r="BD45" i="26"/>
  <c r="BD41" i="26"/>
  <c r="BD33" i="26"/>
  <c r="BD107" i="26"/>
  <c r="BD93" i="26"/>
  <c r="BD89" i="26"/>
  <c r="BD81" i="26"/>
  <c r="BD49" i="26"/>
  <c r="BD109" i="26"/>
  <c r="BD77" i="26"/>
  <c r="BD73" i="26"/>
  <c r="BD65" i="26"/>
  <c r="BD98" i="26"/>
  <c r="BD96" i="26"/>
  <c r="BD87" i="26"/>
  <c r="BD82" i="26"/>
  <c r="BD80" i="26"/>
  <c r="BD71" i="26"/>
  <c r="BD66" i="26"/>
  <c r="BD64" i="26"/>
  <c r="BD55" i="26"/>
  <c r="BD50" i="26"/>
  <c r="BD48" i="26"/>
  <c r="BD39" i="26"/>
  <c r="BD34" i="26"/>
  <c r="BD32" i="26"/>
  <c r="BD100" i="26"/>
  <c r="BD84" i="26"/>
  <c r="BD70" i="26"/>
  <c r="BD68" i="26"/>
  <c r="BD54" i="26"/>
  <c r="BD38" i="26"/>
  <c r="BD110" i="26"/>
  <c r="BD108" i="26"/>
  <c r="BD99" i="26"/>
  <c r="BD94" i="26"/>
  <c r="BD92" i="26"/>
  <c r="BD83" i="26"/>
  <c r="BD78" i="26"/>
  <c r="BD76" i="26"/>
  <c r="BD67" i="26"/>
  <c r="BD62" i="26"/>
  <c r="BD60" i="26"/>
  <c r="BD51" i="26"/>
  <c r="BD46" i="26"/>
  <c r="BD44" i="26"/>
  <c r="BD35" i="26"/>
  <c r="BD102" i="26"/>
  <c r="BD91" i="26"/>
  <c r="BD75" i="26"/>
  <c r="BD59" i="26"/>
  <c r="BD52" i="26"/>
  <c r="BD43" i="26"/>
  <c r="BD36" i="26"/>
  <c r="BD103" i="26"/>
  <c r="BD106" i="26"/>
  <c r="BD104" i="26"/>
  <c r="BD95" i="26"/>
  <c r="BD90" i="26"/>
  <c r="BD88" i="26"/>
  <c r="BD79" i="26"/>
  <c r="BD74" i="26"/>
  <c r="BD72" i="26"/>
  <c r="BD63" i="26"/>
  <c r="BD58" i="26"/>
  <c r="BD56" i="26"/>
  <c r="BD47" i="26"/>
  <c r="BD42" i="26"/>
  <c r="BD40" i="26"/>
  <c r="AS6" i="15" l="1"/>
  <c r="AS5" i="15"/>
  <c r="AS4" i="15"/>
  <c r="A4" i="18" l="1"/>
  <c r="A5" i="18"/>
  <c r="A6" i="18"/>
  <c r="A7" i="18"/>
  <c r="A8" i="18"/>
  <c r="A9" i="18"/>
  <c r="A10" i="18"/>
  <c r="A11" i="18"/>
  <c r="A12" i="18"/>
  <c r="A13" i="18"/>
  <c r="A14" i="18"/>
  <c r="A15" i="18"/>
  <c r="A16" i="18"/>
  <c r="A10" i="67" l="1"/>
  <c r="A28" i="67" s="1"/>
  <c r="A48" i="67" s="1"/>
  <c r="B41" i="41"/>
  <c r="B40" i="41"/>
  <c r="B39" i="41"/>
  <c r="B38" i="41"/>
  <c r="C38" i="41" s="1"/>
  <c r="B37" i="41"/>
  <c r="B36" i="41"/>
  <c r="B35" i="41"/>
  <c r="B34" i="41"/>
  <c r="C34" i="41" s="1"/>
  <c r="B32" i="41"/>
  <c r="A9" i="67" s="1"/>
  <c r="A27" i="67" s="1"/>
  <c r="C31" i="41"/>
  <c r="C36" i="41"/>
  <c r="C33" i="41"/>
  <c r="C40" i="41"/>
  <c r="C41" i="41"/>
  <c r="C37" i="41"/>
  <c r="C35" i="41"/>
  <c r="C39" i="41"/>
  <c r="A18" i="67" l="1"/>
  <c r="A36" i="67" s="1"/>
  <c r="A56" i="67" s="1"/>
  <c r="A78" i="67" s="1"/>
  <c r="A97" i="67" s="1"/>
  <c r="A119" i="67" s="1"/>
  <c r="A139" i="67" s="1"/>
  <c r="A161" i="67" s="1"/>
  <c r="A186" i="67" s="1"/>
  <c r="A213" i="67" s="1"/>
  <c r="A245" i="67" s="1"/>
  <c r="A15" i="67"/>
  <c r="A33" i="67" s="1"/>
  <c r="A53" i="67" s="1"/>
  <c r="A11" i="67"/>
  <c r="A29" i="67" s="1"/>
  <c r="A49" i="67" s="1"/>
  <c r="A14" i="67"/>
  <c r="A32" i="67" s="1"/>
  <c r="A52" i="67" s="1"/>
  <c r="A17" i="67"/>
  <c r="A35" i="67" s="1"/>
  <c r="A55" i="67" s="1"/>
  <c r="A13" i="67"/>
  <c r="A31" i="67" s="1"/>
  <c r="A51" i="67" s="1"/>
  <c r="A16" i="67"/>
  <c r="A34" i="67" s="1"/>
  <c r="A54" i="67" s="1"/>
  <c r="A12" i="67"/>
  <c r="A30" i="67" s="1"/>
  <c r="A50" i="67" s="1"/>
  <c r="C32" i="41"/>
  <c r="AV4" i="1" l="1"/>
  <c r="AV5" i="1"/>
  <c r="AV6" i="1"/>
  <c r="AV7" i="1"/>
  <c r="AV8" i="1"/>
  <c r="AV9" i="1"/>
  <c r="AV10" i="1"/>
  <c r="AV11" i="1"/>
  <c r="AV12" i="1"/>
  <c r="AV13" i="1"/>
  <c r="AV14" i="1"/>
  <c r="AV15" i="1"/>
  <c r="AV16" i="1"/>
  <c r="AW4" i="44"/>
  <c r="AW5" i="44"/>
  <c r="AW6" i="44"/>
  <c r="AW7" i="44"/>
  <c r="AW8" i="44"/>
  <c r="AW9" i="44"/>
  <c r="AW10" i="44"/>
  <c r="AW11" i="44"/>
  <c r="AW12" i="44"/>
  <c r="AW13" i="44"/>
  <c r="AW14" i="44"/>
  <c r="AW15" i="44"/>
  <c r="AW16" i="44"/>
  <c r="AV4" i="44"/>
  <c r="B2" i="77" s="1"/>
  <c r="C2" i="77" s="1"/>
  <c r="AV5" i="44"/>
  <c r="B3" i="77" s="1"/>
  <c r="C3" i="77" s="1"/>
  <c r="AV6" i="44"/>
  <c r="B4" i="77" s="1"/>
  <c r="C4" i="77" s="1"/>
  <c r="AV7" i="44"/>
  <c r="B5" i="77" s="1"/>
  <c r="C5" i="77" s="1"/>
  <c r="AV8" i="44"/>
  <c r="B6" i="77" s="1"/>
  <c r="C6" i="77" s="1"/>
  <c r="AV9" i="44"/>
  <c r="B7" i="77" s="1"/>
  <c r="C7" i="77" s="1"/>
  <c r="AV10" i="44"/>
  <c r="B8" i="77" s="1"/>
  <c r="C8" i="77" s="1"/>
  <c r="AV11" i="44"/>
  <c r="B9" i="77" s="1"/>
  <c r="C9" i="77" s="1"/>
  <c r="AV12" i="44"/>
  <c r="B10" i="77" s="1"/>
  <c r="C10" i="77" s="1"/>
  <c r="AV13" i="44"/>
  <c r="B11" i="77" s="1"/>
  <c r="C11" i="77" s="1"/>
  <c r="AV14" i="44"/>
  <c r="B12" i="77" s="1"/>
  <c r="C12" i="77" s="1"/>
  <c r="AV15" i="44"/>
  <c r="B13" i="77" s="1"/>
  <c r="C13" i="77" s="1"/>
  <c r="AV16" i="44"/>
  <c r="B14" i="77" s="1"/>
  <c r="C14" i="77" s="1"/>
  <c r="O3" i="23"/>
  <c r="E3" i="23"/>
  <c r="O3" i="22"/>
  <c r="E3" i="22"/>
  <c r="O3" i="21"/>
  <c r="E3" i="21"/>
  <c r="O3" i="20"/>
  <c r="E3" i="20"/>
  <c r="O3" i="18"/>
  <c r="E3" i="18"/>
  <c r="O3" i="1"/>
  <c r="O3" i="24" s="1"/>
  <c r="E3" i="1"/>
  <c r="E3" i="24" s="1"/>
  <c r="AU4" i="1" l="1"/>
  <c r="AU5" i="1"/>
  <c r="AU6" i="1"/>
  <c r="AU7" i="1"/>
  <c r="AU8" i="1"/>
  <c r="AU9" i="1"/>
  <c r="AU10" i="1"/>
  <c r="AU11" i="1"/>
  <c r="AU12" i="1"/>
  <c r="AU13" i="1"/>
  <c r="AU14" i="1"/>
  <c r="AU15" i="1"/>
  <c r="AU16" i="1"/>
  <c r="AV4" i="20"/>
  <c r="AV5" i="20"/>
  <c r="AV6" i="20"/>
  <c r="AV7" i="20"/>
  <c r="AV8" i="20"/>
  <c r="AV9" i="20"/>
  <c r="AV10" i="20"/>
  <c r="AV11" i="20"/>
  <c r="AV12" i="20"/>
  <c r="AV13" i="20"/>
  <c r="AV14" i="20"/>
  <c r="AV15" i="20"/>
  <c r="AV16" i="20"/>
  <c r="AU4" i="20"/>
  <c r="AU5" i="20"/>
  <c r="AU6" i="20"/>
  <c r="AU7" i="20"/>
  <c r="AU8" i="20"/>
  <c r="AU9" i="20"/>
  <c r="AU10" i="20"/>
  <c r="AU11" i="20"/>
  <c r="AU12" i="20"/>
  <c r="AU14" i="20"/>
  <c r="AU15" i="20"/>
  <c r="AU16" i="20"/>
  <c r="AV4" i="22"/>
  <c r="AV4" i="15" s="1"/>
  <c r="AV5" i="22"/>
  <c r="AV6" i="22"/>
  <c r="AU4" i="22"/>
  <c r="AU5" i="22"/>
  <c r="AU6" i="22"/>
  <c r="AV4" i="18"/>
  <c r="AV5" i="18"/>
  <c r="AV6" i="18"/>
  <c r="AV7" i="18"/>
  <c r="AV7" i="15" s="1"/>
  <c r="AV8" i="18"/>
  <c r="AV8" i="15" s="1"/>
  <c r="AV9" i="18"/>
  <c r="AV9" i="15" s="1"/>
  <c r="AV10" i="18"/>
  <c r="AV11" i="18"/>
  <c r="AV12" i="18"/>
  <c r="AV12" i="15" s="1"/>
  <c r="AV13" i="18"/>
  <c r="AV13" i="15" s="1"/>
  <c r="AV14" i="18"/>
  <c r="AV15" i="18"/>
  <c r="AV16" i="18"/>
  <c r="AV16" i="15" s="1"/>
  <c r="AU4" i="18"/>
  <c r="AU5" i="18"/>
  <c r="AU6" i="18"/>
  <c r="AU7" i="18"/>
  <c r="AU8" i="18"/>
  <c r="AU9" i="18"/>
  <c r="AU10" i="18"/>
  <c r="AU11" i="18"/>
  <c r="AU12" i="18"/>
  <c r="AU13" i="18"/>
  <c r="AU14" i="18"/>
  <c r="AU15" i="18"/>
  <c r="AU16" i="18"/>
  <c r="AV6" i="15" l="1"/>
  <c r="AU11" i="15"/>
  <c r="D9" i="77" s="1"/>
  <c r="E9" i="77" s="1"/>
  <c r="AV15" i="15"/>
  <c r="AV5" i="15"/>
  <c r="AV11" i="15"/>
  <c r="AV10" i="15"/>
  <c r="AU14" i="15"/>
  <c r="D12" i="77" s="1"/>
  <c r="E12" i="77" s="1"/>
  <c r="AU6" i="15"/>
  <c r="D4" i="77" s="1"/>
  <c r="E4" i="77" s="1"/>
  <c r="AV14" i="15"/>
  <c r="AU12" i="15"/>
  <c r="D10" i="77" s="1"/>
  <c r="E10" i="77" s="1"/>
  <c r="AU4" i="15"/>
  <c r="D2" i="77" s="1"/>
  <c r="E2" i="77" s="1"/>
  <c r="AU13" i="15"/>
  <c r="D11" i="77" s="1"/>
  <c r="E11" i="77" s="1"/>
  <c r="AU10" i="15"/>
  <c r="D8" i="77" s="1"/>
  <c r="E8" i="77" s="1"/>
  <c r="AU9" i="15"/>
  <c r="D7" i="77" s="1"/>
  <c r="E7" i="77" s="1"/>
  <c r="AU5" i="15"/>
  <c r="D3" i="77" s="1"/>
  <c r="E3" i="77" s="1"/>
  <c r="AU16" i="15"/>
  <c r="D14" i="77" s="1"/>
  <c r="E14" i="77" s="1"/>
  <c r="AU8" i="15"/>
  <c r="D6" i="77" s="1"/>
  <c r="E6" i="77" s="1"/>
  <c r="AU15" i="15"/>
  <c r="D13" i="77" s="1"/>
  <c r="E13" i="77" s="1"/>
  <c r="AU7" i="15"/>
  <c r="D5" i="77" s="1"/>
  <c r="E5" i="77" s="1"/>
  <c r="AT4" i="22" l="1"/>
  <c r="AW4" i="22"/>
  <c r="AX4" i="22"/>
  <c r="AY4" i="22"/>
  <c r="AZ4" i="22"/>
  <c r="BA4" i="22"/>
  <c r="BB4" i="22"/>
  <c r="BC4" i="22"/>
  <c r="AT5" i="22"/>
  <c r="AW5" i="22"/>
  <c r="AX5" i="22"/>
  <c r="AY5" i="22"/>
  <c r="AZ5" i="22"/>
  <c r="BA5" i="22"/>
  <c r="BB5" i="22"/>
  <c r="BC5" i="22"/>
  <c r="AT6" i="22"/>
  <c r="AW6" i="22"/>
  <c r="AX6" i="22"/>
  <c r="AY6" i="22"/>
  <c r="AZ6" i="22"/>
  <c r="BA6" i="22"/>
  <c r="BB6" i="22"/>
  <c r="BC6" i="22"/>
  <c r="C4" i="15" l="1"/>
  <c r="C5" i="15"/>
  <c r="C6" i="15"/>
  <c r="C7" i="15"/>
  <c r="C8" i="15"/>
  <c r="C9" i="15"/>
  <c r="C10" i="15"/>
  <c r="C11" i="15"/>
  <c r="C12" i="15"/>
  <c r="C13" i="15"/>
  <c r="C14" i="15"/>
  <c r="C15" i="15"/>
  <c r="C16" i="15"/>
  <c r="A4" i="15"/>
  <c r="A5" i="15"/>
  <c r="A6" i="15"/>
  <c r="A7" i="15"/>
  <c r="A8" i="15"/>
  <c r="A9" i="15"/>
  <c r="A10" i="15"/>
  <c r="A11" i="15"/>
  <c r="A12" i="15"/>
  <c r="A13" i="15"/>
  <c r="A14" i="15"/>
  <c r="A15" i="15"/>
  <c r="A16" i="15"/>
  <c r="B15" i="15"/>
  <c r="B16" i="15"/>
  <c r="B4" i="15"/>
  <c r="B5" i="15"/>
  <c r="B6" i="15"/>
  <c r="B7" i="15"/>
  <c r="B8" i="15"/>
  <c r="B9" i="15"/>
  <c r="B10" i="15"/>
  <c r="B11" i="15"/>
  <c r="B12" i="15"/>
  <c r="B13" i="15"/>
  <c r="B14" i="15"/>
  <c r="A4" i="1"/>
  <c r="BL16" i="21" l="1"/>
  <c r="BK16" i="21"/>
  <c r="BJ16" i="21"/>
  <c r="BI16" i="21"/>
  <c r="BH16" i="21"/>
  <c r="BG16" i="21"/>
  <c r="BF16" i="21"/>
  <c r="BL15" i="21"/>
  <c r="BK15" i="21"/>
  <c r="BJ15" i="21"/>
  <c r="BI15" i="21"/>
  <c r="BH15" i="21"/>
  <c r="BG15" i="21"/>
  <c r="BF15" i="21"/>
  <c r="BL14" i="21"/>
  <c r="BK14" i="21"/>
  <c r="BJ14" i="21"/>
  <c r="BI14" i="21"/>
  <c r="BH14" i="21"/>
  <c r="BG14" i="21"/>
  <c r="BF14" i="21"/>
  <c r="BL13" i="21"/>
  <c r="BK13" i="21"/>
  <c r="BJ13" i="21"/>
  <c r="BI13" i="21"/>
  <c r="BH13" i="21"/>
  <c r="BG13" i="21"/>
  <c r="BF13" i="21"/>
  <c r="BL12" i="21"/>
  <c r="BK12" i="21"/>
  <c r="BJ12" i="21"/>
  <c r="BI12" i="21"/>
  <c r="BH12" i="21"/>
  <c r="BG12" i="21"/>
  <c r="BF12" i="21"/>
  <c r="BL11" i="21"/>
  <c r="BK11" i="21"/>
  <c r="BJ11" i="21"/>
  <c r="BI11" i="21"/>
  <c r="BH11" i="21"/>
  <c r="BG11" i="21"/>
  <c r="BF11" i="21"/>
  <c r="BL10" i="21"/>
  <c r="BK10" i="21"/>
  <c r="BJ10" i="21"/>
  <c r="BI10" i="21"/>
  <c r="BH10" i="21"/>
  <c r="BG10" i="21"/>
  <c r="BF10" i="21"/>
  <c r="BL9" i="21"/>
  <c r="BK9" i="21"/>
  <c r="BJ9" i="21"/>
  <c r="BI9" i="21"/>
  <c r="BH9" i="21"/>
  <c r="BG9" i="21"/>
  <c r="BF9" i="21"/>
  <c r="BL8" i="21"/>
  <c r="BK8" i="21"/>
  <c r="BJ8" i="21"/>
  <c r="BI8" i="21"/>
  <c r="BH8" i="21"/>
  <c r="BG8" i="21"/>
  <c r="BF8" i="21"/>
  <c r="BL7" i="21"/>
  <c r="BK7" i="21"/>
  <c r="BJ7" i="21"/>
  <c r="BI7" i="21"/>
  <c r="BH7" i="21"/>
  <c r="BG7" i="21"/>
  <c r="BF7" i="21"/>
  <c r="BL6" i="21"/>
  <c r="BK6" i="21"/>
  <c r="BJ6" i="21"/>
  <c r="BI6" i="21"/>
  <c r="BH6" i="21"/>
  <c r="BG6" i="21"/>
  <c r="BF6" i="21"/>
  <c r="BL5" i="21"/>
  <c r="BK5" i="21"/>
  <c r="BJ5" i="21"/>
  <c r="BI5" i="21"/>
  <c r="BH5" i="21"/>
  <c r="BG5" i="21"/>
  <c r="BF5" i="21"/>
  <c r="BL4" i="21"/>
  <c r="BK4" i="21"/>
  <c r="BJ4" i="21"/>
  <c r="BI4" i="21"/>
  <c r="BH4" i="21"/>
  <c r="BG4" i="21"/>
  <c r="BF4" i="21"/>
  <c r="BD3" i="21"/>
  <c r="BC3" i="21"/>
  <c r="BB3" i="21"/>
  <c r="BA3" i="21"/>
  <c r="AZ3" i="21"/>
  <c r="AY3" i="21"/>
  <c r="AX3" i="21"/>
  <c r="AW3" i="21"/>
  <c r="AV3" i="21"/>
  <c r="AT3" i="21"/>
  <c r="AS3" i="21"/>
  <c r="AR3" i="21"/>
  <c r="AQ3" i="21"/>
  <c r="AP3" i="21"/>
  <c r="AO3" i="21"/>
  <c r="AN3" i="21"/>
  <c r="AM3" i="21"/>
  <c r="AL3" i="21"/>
  <c r="AK3" i="21"/>
  <c r="AJ3" i="21"/>
  <c r="AI3" i="21"/>
  <c r="AH3" i="21"/>
  <c r="AG3" i="21"/>
  <c r="AF3" i="21"/>
  <c r="AE3" i="21"/>
  <c r="AD3" i="21"/>
  <c r="AC3" i="21"/>
  <c r="AB3" i="21"/>
  <c r="AA3" i="21"/>
  <c r="Z3" i="21"/>
  <c r="Y3" i="21"/>
  <c r="X3" i="21"/>
  <c r="W3" i="21"/>
  <c r="V3" i="21"/>
  <c r="U3" i="21"/>
  <c r="T3" i="21"/>
  <c r="S3" i="21"/>
  <c r="R3" i="21"/>
  <c r="Q3" i="21"/>
  <c r="P3" i="21"/>
  <c r="N3" i="21"/>
  <c r="M3" i="21"/>
  <c r="L3" i="21"/>
  <c r="K3" i="21"/>
  <c r="J3" i="21"/>
  <c r="I3" i="21"/>
  <c r="H3" i="21"/>
  <c r="G3" i="21"/>
  <c r="F3" i="21"/>
  <c r="D3" i="21"/>
  <c r="BL16" i="20"/>
  <c r="BK16" i="20"/>
  <c r="BJ16" i="20"/>
  <c r="BI16" i="20"/>
  <c r="BH16" i="20"/>
  <c r="BG16" i="20"/>
  <c r="BF16" i="20"/>
  <c r="BC16" i="20"/>
  <c r="BB16" i="20"/>
  <c r="BA16" i="20"/>
  <c r="AZ16" i="20"/>
  <c r="AY16" i="20"/>
  <c r="AX16" i="20"/>
  <c r="AW16" i="20"/>
  <c r="AT16" i="20"/>
  <c r="C16" i="20"/>
  <c r="B16" i="20"/>
  <c r="A16" i="20"/>
  <c r="BL15" i="20"/>
  <c r="BK15" i="20"/>
  <c r="BJ15" i="20"/>
  <c r="BI15" i="20"/>
  <c r="BH15" i="20"/>
  <c r="BG15" i="20"/>
  <c r="BF15" i="20"/>
  <c r="BC15" i="20"/>
  <c r="BB15" i="20"/>
  <c r="BA15" i="20"/>
  <c r="AZ15" i="20"/>
  <c r="AY15" i="20"/>
  <c r="AX15" i="20"/>
  <c r="AW15" i="20"/>
  <c r="AT15" i="20"/>
  <c r="C15" i="20"/>
  <c r="B15" i="20"/>
  <c r="A15" i="20"/>
  <c r="BL14" i="20"/>
  <c r="BK14" i="20"/>
  <c r="BJ14" i="20"/>
  <c r="BI14" i="20"/>
  <c r="BH14" i="20"/>
  <c r="BG14" i="20"/>
  <c r="BF14" i="20"/>
  <c r="BC14" i="20"/>
  <c r="BB14" i="20"/>
  <c r="BA14" i="20"/>
  <c r="AZ14" i="20"/>
  <c r="AY14" i="20"/>
  <c r="AX14" i="20"/>
  <c r="AW14" i="20"/>
  <c r="AT14" i="20"/>
  <c r="C14" i="20"/>
  <c r="B14" i="20"/>
  <c r="A14" i="20"/>
  <c r="BL13" i="20"/>
  <c r="BK13" i="20"/>
  <c r="BJ13" i="20"/>
  <c r="BI13" i="20"/>
  <c r="BH13" i="20"/>
  <c r="BG13" i="20"/>
  <c r="BF13" i="20"/>
  <c r="BC13" i="20"/>
  <c r="BB13" i="20"/>
  <c r="BA13" i="20"/>
  <c r="AZ13" i="20"/>
  <c r="AY13" i="20"/>
  <c r="AX13" i="20"/>
  <c r="AW13" i="20"/>
  <c r="AT13" i="20"/>
  <c r="C13" i="20"/>
  <c r="B13" i="20"/>
  <c r="A13" i="20"/>
  <c r="BL12" i="20"/>
  <c r="BK12" i="20"/>
  <c r="BJ12" i="20"/>
  <c r="BI12" i="20"/>
  <c r="BH12" i="20"/>
  <c r="BG12" i="20"/>
  <c r="BF12" i="20"/>
  <c r="BC12" i="20"/>
  <c r="BB12" i="20"/>
  <c r="BA12" i="20"/>
  <c r="AZ12" i="20"/>
  <c r="AY12" i="20"/>
  <c r="AX12" i="20"/>
  <c r="AW12" i="20"/>
  <c r="AT12" i="20"/>
  <c r="C12" i="20"/>
  <c r="B12" i="20"/>
  <c r="A12" i="20"/>
  <c r="BL11" i="20"/>
  <c r="BK11" i="20"/>
  <c r="BJ11" i="20"/>
  <c r="BI11" i="20"/>
  <c r="BH11" i="20"/>
  <c r="BG11" i="20"/>
  <c r="BF11" i="20"/>
  <c r="BC11" i="20"/>
  <c r="BB11" i="20"/>
  <c r="BA11" i="20"/>
  <c r="AZ11" i="20"/>
  <c r="AY11" i="20"/>
  <c r="AX11" i="20"/>
  <c r="AW11" i="20"/>
  <c r="AT11" i="20"/>
  <c r="C11" i="20"/>
  <c r="B11" i="20"/>
  <c r="A11" i="20"/>
  <c r="BL10" i="20"/>
  <c r="BK10" i="20"/>
  <c r="BJ10" i="20"/>
  <c r="BI10" i="20"/>
  <c r="BH10" i="20"/>
  <c r="BG10" i="20"/>
  <c r="BF10" i="20"/>
  <c r="BC10" i="20"/>
  <c r="BB10" i="20"/>
  <c r="BA10" i="20"/>
  <c r="AZ10" i="20"/>
  <c r="AY10" i="20"/>
  <c r="AX10" i="20"/>
  <c r="AW10" i="20"/>
  <c r="AT10" i="20"/>
  <c r="C10" i="20"/>
  <c r="B10" i="20"/>
  <c r="A10" i="20"/>
  <c r="BL9" i="20"/>
  <c r="BK9" i="20"/>
  <c r="BJ9" i="20"/>
  <c r="BI9" i="20"/>
  <c r="BH9" i="20"/>
  <c r="BG9" i="20"/>
  <c r="BF9" i="20"/>
  <c r="BC9" i="20"/>
  <c r="BB9" i="20"/>
  <c r="BA9" i="20"/>
  <c r="AZ9" i="20"/>
  <c r="AY9" i="20"/>
  <c r="AX9" i="20"/>
  <c r="AW9" i="20"/>
  <c r="AT9" i="20"/>
  <c r="C9" i="20"/>
  <c r="B9" i="20"/>
  <c r="A9" i="20"/>
  <c r="BL8" i="20"/>
  <c r="BK8" i="20"/>
  <c r="BJ8" i="20"/>
  <c r="BI8" i="20"/>
  <c r="BH8" i="20"/>
  <c r="BG8" i="20"/>
  <c r="BF8" i="20"/>
  <c r="BC8" i="20"/>
  <c r="BB8" i="20"/>
  <c r="BA8" i="20"/>
  <c r="AZ8" i="20"/>
  <c r="AY8" i="20"/>
  <c r="AX8" i="20"/>
  <c r="AW8" i="20"/>
  <c r="AT8" i="20"/>
  <c r="C8" i="20"/>
  <c r="B8" i="20"/>
  <c r="A8" i="20"/>
  <c r="BL7" i="20"/>
  <c r="BK7" i="20"/>
  <c r="BJ7" i="20"/>
  <c r="BI7" i="20"/>
  <c r="BH7" i="20"/>
  <c r="BG7" i="20"/>
  <c r="BF7" i="20"/>
  <c r="BC7" i="20"/>
  <c r="BB7" i="20"/>
  <c r="BA7" i="20"/>
  <c r="AZ7" i="20"/>
  <c r="AY7" i="20"/>
  <c r="AX7" i="20"/>
  <c r="AW7" i="20"/>
  <c r="AT7" i="20"/>
  <c r="C7" i="20"/>
  <c r="B7" i="20"/>
  <c r="A7" i="20"/>
  <c r="BL6" i="20"/>
  <c r="BK6" i="20"/>
  <c r="BJ6" i="20"/>
  <c r="BI6" i="20"/>
  <c r="BH6" i="20"/>
  <c r="BG6" i="20"/>
  <c r="BF6" i="20"/>
  <c r="BC6" i="20"/>
  <c r="BB6" i="20"/>
  <c r="BA6" i="20"/>
  <c r="AZ6" i="20"/>
  <c r="AY6" i="20"/>
  <c r="AX6" i="20"/>
  <c r="AW6" i="20"/>
  <c r="AT6" i="20"/>
  <c r="C6" i="20"/>
  <c r="B6" i="20"/>
  <c r="A6" i="20"/>
  <c r="BL5" i="20"/>
  <c r="BK5" i="20"/>
  <c r="BJ5" i="20"/>
  <c r="BI5" i="20"/>
  <c r="BH5" i="20"/>
  <c r="BG5" i="20"/>
  <c r="BF5" i="20"/>
  <c r="BC5" i="20"/>
  <c r="BB5" i="20"/>
  <c r="BA5" i="20"/>
  <c r="AZ5" i="20"/>
  <c r="AY5" i="20"/>
  <c r="AX5" i="20"/>
  <c r="AW5" i="20"/>
  <c r="AT5" i="20"/>
  <c r="C5" i="20"/>
  <c r="B5" i="20"/>
  <c r="A5" i="20"/>
  <c r="BL4" i="20"/>
  <c r="BK4" i="20"/>
  <c r="BJ4" i="20"/>
  <c r="BI4" i="20"/>
  <c r="BH4" i="20"/>
  <c r="BG4" i="20"/>
  <c r="BF4" i="20"/>
  <c r="BC4" i="20"/>
  <c r="BB4" i="20"/>
  <c r="BA4" i="20"/>
  <c r="AZ4" i="20"/>
  <c r="AY4" i="20"/>
  <c r="AX4" i="20"/>
  <c r="AW4" i="20"/>
  <c r="AT4" i="20"/>
  <c r="C4" i="20"/>
  <c r="B4" i="20"/>
  <c r="A4" i="20"/>
  <c r="BD3" i="20"/>
  <c r="BC3" i="20"/>
  <c r="BB3" i="20"/>
  <c r="BA3" i="20"/>
  <c r="AZ3" i="20"/>
  <c r="AY3" i="20"/>
  <c r="AX3" i="20"/>
  <c r="AW3" i="20"/>
  <c r="AV3" i="20"/>
  <c r="AT3" i="20"/>
  <c r="AS3" i="20"/>
  <c r="AR3" i="20"/>
  <c r="AQ3" i="20"/>
  <c r="AP3" i="20"/>
  <c r="AO3" i="20"/>
  <c r="AN3" i="20"/>
  <c r="AM3" i="20"/>
  <c r="AL3" i="20"/>
  <c r="AK3" i="20"/>
  <c r="AJ3" i="20"/>
  <c r="AI3" i="20"/>
  <c r="AH3" i="20"/>
  <c r="AG3" i="20"/>
  <c r="AF3" i="20"/>
  <c r="AE3" i="20"/>
  <c r="AD3" i="20"/>
  <c r="AC3" i="20"/>
  <c r="AB3" i="20"/>
  <c r="AA3" i="20"/>
  <c r="Z3" i="20"/>
  <c r="Y3" i="20"/>
  <c r="X3" i="20"/>
  <c r="W3" i="20"/>
  <c r="V3" i="20"/>
  <c r="U3" i="20"/>
  <c r="T3" i="20"/>
  <c r="S3" i="20"/>
  <c r="R3" i="20"/>
  <c r="Q3" i="20"/>
  <c r="P3" i="20"/>
  <c r="N3" i="20"/>
  <c r="M3" i="20"/>
  <c r="L3" i="20"/>
  <c r="K3" i="20"/>
  <c r="J3" i="20"/>
  <c r="I3" i="20"/>
  <c r="H3" i="20"/>
  <c r="G3" i="20"/>
  <c r="F3" i="20"/>
  <c r="D3" i="20"/>
  <c r="C15" i="41"/>
  <c r="BD5" i="20" l="1"/>
  <c r="BD9" i="20"/>
  <c r="BD13" i="20"/>
  <c r="BD12" i="20"/>
  <c r="BD16" i="20"/>
  <c r="BD7" i="20"/>
  <c r="BD11" i="20"/>
  <c r="BD15" i="20"/>
  <c r="BD4" i="20"/>
  <c r="BD8" i="20"/>
  <c r="BD6" i="20"/>
  <c r="BD10" i="20"/>
  <c r="BD14" i="20"/>
  <c r="BC16" i="18" l="1"/>
  <c r="BB16" i="18"/>
  <c r="BA16" i="18"/>
  <c r="AZ16" i="18"/>
  <c r="AY16" i="18"/>
  <c r="AX16" i="18"/>
  <c r="AW16" i="18"/>
  <c r="AT16" i="18"/>
  <c r="BC15" i="18"/>
  <c r="BB15" i="18"/>
  <c r="BA15" i="18"/>
  <c r="AZ15" i="18"/>
  <c r="AY15" i="18"/>
  <c r="AX15" i="18"/>
  <c r="AW15" i="18"/>
  <c r="AT15" i="18"/>
  <c r="BC14" i="18"/>
  <c r="BB14" i="18"/>
  <c r="BA14" i="18"/>
  <c r="AZ14" i="18"/>
  <c r="AY14" i="18"/>
  <c r="AX14" i="18"/>
  <c r="AW14" i="18"/>
  <c r="AT14" i="18"/>
  <c r="BC13" i="18"/>
  <c r="BB13" i="18"/>
  <c r="BA13" i="18"/>
  <c r="AZ13" i="18"/>
  <c r="AY13" i="18"/>
  <c r="AX13" i="18"/>
  <c r="AW13" i="18"/>
  <c r="AT13" i="18"/>
  <c r="BC12" i="18"/>
  <c r="BB12" i="18"/>
  <c r="BA12" i="18"/>
  <c r="AZ12" i="18"/>
  <c r="AY12" i="18"/>
  <c r="AX12" i="18"/>
  <c r="AW12" i="18"/>
  <c r="AT12" i="18"/>
  <c r="BC11" i="18"/>
  <c r="BB11" i="18"/>
  <c r="BA11" i="18"/>
  <c r="AZ11" i="18"/>
  <c r="AY11" i="18"/>
  <c r="AX11" i="18"/>
  <c r="AW11" i="18"/>
  <c r="AT11" i="18"/>
  <c r="BC10" i="18"/>
  <c r="BB10" i="18"/>
  <c r="BA10" i="18"/>
  <c r="AZ10" i="18"/>
  <c r="AY10" i="18"/>
  <c r="AX10" i="18"/>
  <c r="AW10" i="18"/>
  <c r="AT10" i="18"/>
  <c r="BC9" i="18"/>
  <c r="BB9" i="18"/>
  <c r="BA9" i="18"/>
  <c r="AZ9" i="18"/>
  <c r="AY9" i="18"/>
  <c r="AX9" i="18"/>
  <c r="AW9" i="18"/>
  <c r="AT9" i="18"/>
  <c r="BC8" i="18"/>
  <c r="BB8" i="18"/>
  <c r="BA8" i="18"/>
  <c r="AZ8" i="18"/>
  <c r="AY8" i="18"/>
  <c r="AX8" i="18"/>
  <c r="AW8" i="18"/>
  <c r="AT8" i="18"/>
  <c r="BC7" i="18"/>
  <c r="BB7" i="18"/>
  <c r="BA7" i="18"/>
  <c r="AZ7" i="18"/>
  <c r="AY7" i="18"/>
  <c r="AX7" i="18"/>
  <c r="AW7" i="18"/>
  <c r="AT7" i="18"/>
  <c r="BC6" i="18"/>
  <c r="BB6" i="18"/>
  <c r="BA6" i="18"/>
  <c r="AZ6" i="18"/>
  <c r="AY6" i="18"/>
  <c r="AX6" i="18"/>
  <c r="AW6" i="18"/>
  <c r="AT6" i="18"/>
  <c r="BC5" i="18"/>
  <c r="BB5" i="18"/>
  <c r="BA5" i="18"/>
  <c r="AZ5" i="18"/>
  <c r="AY5" i="18"/>
  <c r="AX5" i="18"/>
  <c r="AW5" i="18"/>
  <c r="AT5" i="18"/>
  <c r="BC4" i="18"/>
  <c r="BB4" i="18"/>
  <c r="BA4" i="18"/>
  <c r="AZ4" i="18"/>
  <c r="AY4" i="18"/>
  <c r="AX4" i="18"/>
  <c r="AW4" i="18"/>
  <c r="AT4" i="18"/>
  <c r="D3" i="18"/>
  <c r="F3" i="18"/>
  <c r="G3" i="18"/>
  <c r="H3" i="18"/>
  <c r="I3" i="18"/>
  <c r="J3" i="18"/>
  <c r="K3" i="18"/>
  <c r="L3" i="18"/>
  <c r="M3" i="18"/>
  <c r="N3" i="18"/>
  <c r="P3" i="18"/>
  <c r="Q3" i="18"/>
  <c r="R3" i="18"/>
  <c r="S3" i="18"/>
  <c r="T3" i="18"/>
  <c r="U3" i="18"/>
  <c r="V3" i="18"/>
  <c r="W3" i="18"/>
  <c r="X3" i="18"/>
  <c r="Y3" i="18"/>
  <c r="Z3" i="18"/>
  <c r="AA3" i="18"/>
  <c r="AB3" i="18"/>
  <c r="AC3" i="18"/>
  <c r="AD3" i="18"/>
  <c r="AE3" i="18"/>
  <c r="AF3" i="18"/>
  <c r="AG3" i="18"/>
  <c r="AH3" i="18"/>
  <c r="AI3" i="18"/>
  <c r="AJ3" i="18"/>
  <c r="AK3" i="18"/>
  <c r="AL3" i="18"/>
  <c r="AM3" i="18"/>
  <c r="AN3" i="18"/>
  <c r="AO3" i="18"/>
  <c r="AP3" i="18"/>
  <c r="AQ3" i="18"/>
  <c r="AR3" i="18"/>
  <c r="AS3" i="18"/>
  <c r="AT3" i="18"/>
  <c r="AV3" i="18"/>
  <c r="AW3" i="18"/>
  <c r="AX3" i="18"/>
  <c r="AY3" i="18"/>
  <c r="AZ3" i="18"/>
  <c r="BA3" i="18"/>
  <c r="BB3" i="18"/>
  <c r="BC3" i="18"/>
  <c r="B4" i="18"/>
  <c r="C4" i="18"/>
  <c r="B5" i="18"/>
  <c r="C5" i="18"/>
  <c r="B6" i="18"/>
  <c r="C6" i="18"/>
  <c r="B7" i="18"/>
  <c r="C7" i="18"/>
  <c r="B8" i="18"/>
  <c r="C8" i="18"/>
  <c r="B9" i="18"/>
  <c r="C9" i="18"/>
  <c r="B10" i="18"/>
  <c r="C10" i="18"/>
  <c r="B11" i="18"/>
  <c r="C11" i="18"/>
  <c r="B12" i="18"/>
  <c r="C12" i="18"/>
  <c r="B13" i="18"/>
  <c r="C13" i="18"/>
  <c r="B14" i="18"/>
  <c r="C14" i="18"/>
  <c r="B15" i="18"/>
  <c r="C15" i="18"/>
  <c r="B16" i="18"/>
  <c r="C16" i="18"/>
  <c r="E231" i="69"/>
  <c r="E232" i="69" s="1"/>
  <c r="E233" i="69" s="1"/>
  <c r="E234" i="69" s="1"/>
  <c r="E235" i="69" s="1"/>
  <c r="E236" i="69" s="1"/>
  <c r="E237" i="69" s="1"/>
  <c r="E238" i="69" s="1"/>
  <c r="E239" i="69" s="1"/>
  <c r="E240" i="69" s="1"/>
  <c r="E211" i="69"/>
  <c r="E212" i="69" s="1"/>
  <c r="E213" i="69" s="1"/>
  <c r="E214" i="69" s="1"/>
  <c r="E215" i="69" s="1"/>
  <c r="E216" i="69" s="1"/>
  <c r="E217" i="69" s="1"/>
  <c r="E218" i="69" s="1"/>
  <c r="E219" i="69" s="1"/>
  <c r="E220" i="69" s="1"/>
  <c r="E189" i="69"/>
  <c r="E190" i="69" s="1"/>
  <c r="E191" i="69" s="1"/>
  <c r="E192" i="69" s="1"/>
  <c r="E193" i="69" s="1"/>
  <c r="E194" i="69" s="1"/>
  <c r="E195" i="69" s="1"/>
  <c r="E196" i="69" s="1"/>
  <c r="E197" i="69" s="1"/>
  <c r="E198" i="69" s="1"/>
  <c r="E168" i="69"/>
  <c r="E169" i="69" s="1"/>
  <c r="E170" i="69" s="1"/>
  <c r="E171" i="69" s="1"/>
  <c r="E172" i="69" s="1"/>
  <c r="E173" i="69" s="1"/>
  <c r="E174" i="69" s="1"/>
  <c r="E175" i="69" s="1"/>
  <c r="E176" i="69" s="1"/>
  <c r="E177" i="69" s="1"/>
  <c r="E147" i="69"/>
  <c r="E148" i="69" s="1"/>
  <c r="E149" i="69" s="1"/>
  <c r="E150" i="69" s="1"/>
  <c r="E151" i="69" s="1"/>
  <c r="E152" i="69" s="1"/>
  <c r="E153" i="69" s="1"/>
  <c r="E154" i="69" s="1"/>
  <c r="E155" i="69" s="1"/>
  <c r="E156" i="69" s="1"/>
  <c r="E128" i="69"/>
  <c r="E129" i="69" s="1"/>
  <c r="E130" i="69" s="1"/>
  <c r="E131" i="69" s="1"/>
  <c r="E132" i="69" s="1"/>
  <c r="E133" i="69" s="1"/>
  <c r="E134" i="69" s="1"/>
  <c r="E135" i="69" s="1"/>
  <c r="E136" i="69" s="1"/>
  <c r="E137" i="69" s="1"/>
  <c r="E106" i="69"/>
  <c r="E107" i="69" s="1"/>
  <c r="E108" i="69" s="1"/>
  <c r="E109" i="69" s="1"/>
  <c r="E110" i="69" s="1"/>
  <c r="E111" i="69" s="1"/>
  <c r="E112" i="69" s="1"/>
  <c r="E113" i="69" s="1"/>
  <c r="E114" i="69" s="1"/>
  <c r="E115" i="69" s="1"/>
  <c r="E87" i="69"/>
  <c r="E88" i="69" s="1"/>
  <c r="E89" i="69" s="1"/>
  <c r="E90" i="69" s="1"/>
  <c r="E91" i="69" s="1"/>
  <c r="E92" i="69" s="1"/>
  <c r="E93" i="69" s="1"/>
  <c r="E94" i="69" s="1"/>
  <c r="E95" i="69" s="1"/>
  <c r="E96" i="69" s="1"/>
  <c r="E66" i="69"/>
  <c r="E67" i="69" s="1"/>
  <c r="E68" i="69" s="1"/>
  <c r="E69" i="69" s="1"/>
  <c r="E70" i="69" s="1"/>
  <c r="E71" i="69" s="1"/>
  <c r="E72" i="69" s="1"/>
  <c r="E73" i="69" s="1"/>
  <c r="E74" i="69" s="1"/>
  <c r="E75" i="69" s="1"/>
  <c r="I3" i="69"/>
  <c r="J230" i="69" s="1"/>
  <c r="H3" i="69"/>
  <c r="H86" i="69" s="1"/>
  <c r="A251" i="69"/>
  <c r="A229" i="69"/>
  <c r="A253" i="69"/>
  <c r="AL253" i="69" s="1"/>
  <c r="AO252" i="69"/>
  <c r="AN252" i="69"/>
  <c r="AM252" i="69"/>
  <c r="AL252" i="69"/>
  <c r="A231" i="69"/>
  <c r="AL231" i="69" s="1"/>
  <c r="AO230" i="69"/>
  <c r="AN230" i="69"/>
  <c r="AM230" i="69"/>
  <c r="AL230" i="69"/>
  <c r="A209" i="69"/>
  <c r="V209" i="69" s="1"/>
  <c r="A187" i="69"/>
  <c r="V187" i="69" s="1"/>
  <c r="A166" i="69"/>
  <c r="V167" i="69" s="1"/>
  <c r="A145" i="69"/>
  <c r="V146" i="69" s="1"/>
  <c r="A126" i="69"/>
  <c r="V126" i="69" s="1"/>
  <c r="A104" i="69"/>
  <c r="V105" i="69" s="1"/>
  <c r="A85" i="69"/>
  <c r="V85" i="69" s="1"/>
  <c r="A64" i="69"/>
  <c r="V64" i="69" s="1"/>
  <c r="A43" i="69"/>
  <c r="V43" i="69" s="1"/>
  <c r="A24" i="69"/>
  <c r="V23" i="69" s="1"/>
  <c r="A5" i="69"/>
  <c r="V6" i="69" s="1"/>
  <c r="A269" i="68"/>
  <c r="V269" i="68" s="1"/>
  <c r="A187" i="68"/>
  <c r="V187" i="68" s="1"/>
  <c r="A167" i="68"/>
  <c r="V166" i="68" s="1"/>
  <c r="A146" i="68"/>
  <c r="V145" i="68" s="1"/>
  <c r="A125" i="68"/>
  <c r="V125" i="68" s="1"/>
  <c r="A105" i="68"/>
  <c r="V105" i="68" s="1"/>
  <c r="A85" i="68"/>
  <c r="V84" i="68" s="1"/>
  <c r="A64" i="68"/>
  <c r="V64" i="68" s="1"/>
  <c r="V289" i="68"/>
  <c r="V310" i="68"/>
  <c r="V330" i="68"/>
  <c r="V392" i="68"/>
  <c r="V371" i="68"/>
  <c r="V351" i="68"/>
  <c r="B444" i="68"/>
  <c r="V454" i="68"/>
  <c r="V433" i="68"/>
  <c r="V413" i="68"/>
  <c r="A43" i="68"/>
  <c r="V43" i="68" s="1"/>
  <c r="J44" i="68"/>
  <c r="I44" i="68"/>
  <c r="H44" i="68"/>
  <c r="J27" i="68"/>
  <c r="H27" i="68"/>
  <c r="I27" i="68"/>
  <c r="A26" i="68"/>
  <c r="V23" i="68" s="1"/>
  <c r="V6" i="68"/>
  <c r="H65" i="69" l="1"/>
  <c r="J86" i="69"/>
  <c r="BD4" i="18"/>
  <c r="BD12" i="18"/>
  <c r="BD8" i="18"/>
  <c r="BD16" i="18"/>
  <c r="I146" i="69"/>
  <c r="I230" i="69"/>
  <c r="I167" i="69"/>
  <c r="I65" i="69"/>
  <c r="I105" i="69"/>
  <c r="I188" i="69"/>
  <c r="I127" i="69"/>
  <c r="I210" i="69"/>
  <c r="J65" i="69"/>
  <c r="H44" i="69"/>
  <c r="I86" i="69"/>
  <c r="H105" i="69"/>
  <c r="H127" i="69"/>
  <c r="H146" i="69"/>
  <c r="H167" i="69"/>
  <c r="H188" i="69"/>
  <c r="H210" i="69"/>
  <c r="H230" i="69"/>
  <c r="J105" i="69"/>
  <c r="J127" i="69"/>
  <c r="J146" i="69"/>
  <c r="J167" i="69"/>
  <c r="J188" i="69"/>
  <c r="J210" i="69"/>
  <c r="V251" i="69"/>
  <c r="AL251" i="69"/>
  <c r="V229" i="69"/>
  <c r="AL229" i="69"/>
  <c r="BD5" i="18"/>
  <c r="BD9" i="18"/>
  <c r="BD13" i="18"/>
  <c r="BD6" i="18"/>
  <c r="BD10" i="18"/>
  <c r="BD14" i="18"/>
  <c r="BD7" i="18"/>
  <c r="BD11" i="18"/>
  <c r="BD15" i="18"/>
  <c r="C547" i="68"/>
  <c r="B547" i="68"/>
  <c r="C546" i="68"/>
  <c r="B546" i="68"/>
  <c r="C545" i="68"/>
  <c r="B545" i="68"/>
  <c r="C544" i="68"/>
  <c r="B544" i="68"/>
  <c r="C543" i="68"/>
  <c r="B543" i="68"/>
  <c r="C542" i="68"/>
  <c r="B542" i="68"/>
  <c r="C541" i="68"/>
  <c r="B541" i="68"/>
  <c r="C540" i="68"/>
  <c r="B540" i="68"/>
  <c r="C539" i="68"/>
  <c r="B539" i="68"/>
  <c r="A538" i="68"/>
  <c r="C526" i="68"/>
  <c r="B526" i="68"/>
  <c r="C525" i="68"/>
  <c r="B525" i="68"/>
  <c r="C524" i="68"/>
  <c r="B524" i="68"/>
  <c r="C523" i="68"/>
  <c r="B523" i="68"/>
  <c r="C522" i="68"/>
  <c r="B522" i="68"/>
  <c r="C521" i="68"/>
  <c r="B521" i="68"/>
  <c r="C520" i="68"/>
  <c r="B520" i="68"/>
  <c r="C519" i="68"/>
  <c r="B519" i="68"/>
  <c r="C518" i="68"/>
  <c r="B518" i="68"/>
  <c r="A517" i="68"/>
  <c r="D495" i="68"/>
  <c r="D496" i="68" s="1"/>
  <c r="D502" i="68" s="1"/>
  <c r="D497" i="68" s="1"/>
  <c r="D501" i="68" s="1"/>
  <c r="D498" i="68" s="1"/>
  <c r="D499" i="68" s="1"/>
  <c r="D500" i="68" s="1"/>
  <c r="D503" i="68" s="1"/>
  <c r="A495" i="68"/>
  <c r="A475" i="68"/>
  <c r="A455" i="68"/>
  <c r="A435" i="68"/>
  <c r="A414" i="68"/>
  <c r="A394" i="68"/>
  <c r="A372" i="68"/>
  <c r="C363" i="68"/>
  <c r="A354" i="68"/>
  <c r="A332" i="68"/>
  <c r="A312" i="68"/>
  <c r="A291" i="68"/>
  <c r="A271" i="68"/>
  <c r="C258" i="68"/>
  <c r="C257" i="68"/>
  <c r="C256" i="68"/>
  <c r="C255" i="68"/>
  <c r="C254" i="68"/>
  <c r="C253" i="68"/>
  <c r="C252" i="68"/>
  <c r="C251" i="68"/>
  <c r="E250" i="68"/>
  <c r="E251" i="68" s="1"/>
  <c r="E257" i="68" s="1"/>
  <c r="E252" i="68" s="1"/>
  <c r="E256" i="68" s="1"/>
  <c r="E253" i="68" s="1"/>
  <c r="E254" i="68" s="1"/>
  <c r="E255" i="68" s="1"/>
  <c r="E258" i="68" s="1"/>
  <c r="A250" i="68"/>
  <c r="C238" i="68"/>
  <c r="C237" i="68"/>
  <c r="C236" i="68"/>
  <c r="C235" i="68"/>
  <c r="C234" i="68"/>
  <c r="C233" i="68"/>
  <c r="C232" i="68"/>
  <c r="C231" i="68"/>
  <c r="E230" i="68"/>
  <c r="E231" i="68" s="1"/>
  <c r="E237" i="68" s="1"/>
  <c r="E232" i="68" s="1"/>
  <c r="E236" i="68" s="1"/>
  <c r="E233" i="68" s="1"/>
  <c r="E234" i="68" s="1"/>
  <c r="E235" i="68" s="1"/>
  <c r="E238" i="68" s="1"/>
  <c r="A230" i="68"/>
  <c r="C218" i="68"/>
  <c r="C217" i="68"/>
  <c r="C216" i="68"/>
  <c r="C215" i="68"/>
  <c r="C214" i="68"/>
  <c r="C213" i="68"/>
  <c r="C212" i="68"/>
  <c r="C211" i="68"/>
  <c r="E210" i="68"/>
  <c r="E211" i="68" s="1"/>
  <c r="E217" i="68" s="1"/>
  <c r="E212" i="68" s="1"/>
  <c r="E216" i="68" s="1"/>
  <c r="E213" i="68" s="1"/>
  <c r="E214" i="68" s="1"/>
  <c r="E215" i="68" s="1"/>
  <c r="E218" i="68" s="1"/>
  <c r="A210" i="68"/>
  <c r="A189" i="68"/>
  <c r="A169" i="68"/>
  <c r="A148" i="68"/>
  <c r="A127" i="68"/>
  <c r="A107" i="68"/>
  <c r="A87" i="68"/>
  <c r="A66" i="68"/>
  <c r="A45" i="68"/>
  <c r="A28" i="68"/>
  <c r="A7" i="68"/>
  <c r="V4" i="68"/>
  <c r="V3" i="68"/>
  <c r="I3" i="68"/>
  <c r="J494" i="68" s="1"/>
  <c r="H3" i="68"/>
  <c r="V1" i="68"/>
  <c r="A211" i="69"/>
  <c r="AL211" i="69" s="1"/>
  <c r="A189" i="69"/>
  <c r="AL189" i="69" s="1"/>
  <c r="AO174" i="69"/>
  <c r="AO173" i="69"/>
  <c r="A168" i="69"/>
  <c r="AL168" i="69" s="1"/>
  <c r="A147" i="69"/>
  <c r="AL147" i="69" s="1"/>
  <c r="A128" i="69"/>
  <c r="AL128" i="69" s="1"/>
  <c r="A106" i="69"/>
  <c r="AL106" i="69" s="1"/>
  <c r="A87" i="69"/>
  <c r="AL87" i="69" s="1"/>
  <c r="A66" i="69"/>
  <c r="AL66" i="69" s="1"/>
  <c r="E45" i="69"/>
  <c r="E46" i="69" s="1"/>
  <c r="E47" i="69" s="1"/>
  <c r="E48" i="69" s="1"/>
  <c r="E49" i="69" s="1"/>
  <c r="E50" i="69" s="1"/>
  <c r="E51" i="69" s="1"/>
  <c r="E52" i="69" s="1"/>
  <c r="E53" i="69" s="1"/>
  <c r="E54" i="69" s="1"/>
  <c r="A45" i="69"/>
  <c r="AL45" i="69" s="1"/>
  <c r="AO34" i="69"/>
  <c r="AO30" i="69"/>
  <c r="AO29" i="69"/>
  <c r="A26" i="69"/>
  <c r="AL26" i="69" s="1"/>
  <c r="AO14" i="69"/>
  <c r="AO10" i="69"/>
  <c r="A7" i="69"/>
  <c r="AL7" i="69" s="1"/>
  <c r="V4" i="69"/>
  <c r="V3" i="69"/>
  <c r="V1" i="69"/>
  <c r="AO210" i="69"/>
  <c r="AN210" i="69"/>
  <c r="AM210" i="69"/>
  <c r="AL210" i="69"/>
  <c r="AL209" i="69"/>
  <c r="AO188" i="69"/>
  <c r="AN188" i="69"/>
  <c r="AM188" i="69"/>
  <c r="AL188" i="69"/>
  <c r="AL187" i="69"/>
  <c r="AO167" i="69"/>
  <c r="AN167" i="69"/>
  <c r="AL167" i="69"/>
  <c r="AL166" i="69"/>
  <c r="AP146" i="69"/>
  <c r="AO146" i="69"/>
  <c r="AL146" i="69"/>
  <c r="AL145" i="69"/>
  <c r="AP127" i="69"/>
  <c r="AO127" i="69"/>
  <c r="AL127" i="69"/>
  <c r="AL126" i="69"/>
  <c r="AP105" i="69"/>
  <c r="AO105" i="69"/>
  <c r="AL105" i="69"/>
  <c r="AL104" i="69"/>
  <c r="AP86" i="69"/>
  <c r="AO86" i="69"/>
  <c r="AL86" i="69"/>
  <c r="AL85" i="69"/>
  <c r="AP65" i="69"/>
  <c r="AO65" i="69"/>
  <c r="AL65" i="69"/>
  <c r="AL64" i="69"/>
  <c r="AL54" i="69"/>
  <c r="AP44" i="69"/>
  <c r="AO44" i="69"/>
  <c r="AL44" i="69"/>
  <c r="AL43" i="69"/>
  <c r="AP35" i="69"/>
  <c r="AO35" i="69"/>
  <c r="AO33" i="69"/>
  <c r="AO28" i="69"/>
  <c r="F27" i="69"/>
  <c r="F28" i="69" s="1"/>
  <c r="F29" i="69" s="1"/>
  <c r="F30" i="69" s="1"/>
  <c r="F31" i="69" s="1"/>
  <c r="F32" i="69" s="1"/>
  <c r="F33" i="69" s="1"/>
  <c r="F34" i="69" s="1"/>
  <c r="F35" i="69" s="1"/>
  <c r="AO25" i="69"/>
  <c r="AN25" i="69"/>
  <c r="AL25" i="69"/>
  <c r="J25" i="69"/>
  <c r="I25" i="69"/>
  <c r="H25" i="69"/>
  <c r="AL24" i="69"/>
  <c r="AP16" i="69"/>
  <c r="AO16" i="69"/>
  <c r="AO8" i="69"/>
  <c r="F8" i="69"/>
  <c r="F9" i="69" s="1"/>
  <c r="F10" i="69" s="1"/>
  <c r="F11" i="69" s="1"/>
  <c r="F12" i="69" s="1"/>
  <c r="F13" i="69" s="1"/>
  <c r="F14" i="69" s="1"/>
  <c r="F15" i="69" s="1"/>
  <c r="F16" i="69" s="1"/>
  <c r="AO6" i="69"/>
  <c r="AN6" i="69"/>
  <c r="AL6" i="69"/>
  <c r="J6" i="69"/>
  <c r="I6" i="69"/>
  <c r="H6" i="69"/>
  <c r="AL5" i="69"/>
  <c r="D475" i="68"/>
  <c r="D476" i="68" s="1"/>
  <c r="D482" i="68" s="1"/>
  <c r="D477" i="68" s="1"/>
  <c r="D481" i="68" s="1"/>
  <c r="D478" i="68" s="1"/>
  <c r="D479" i="68" s="1"/>
  <c r="D480" i="68" s="1"/>
  <c r="D483" i="68" s="1"/>
  <c r="I474" i="68"/>
  <c r="H474" i="68"/>
  <c r="E455" i="68"/>
  <c r="E456" i="68" s="1"/>
  <c r="E457" i="68" s="1"/>
  <c r="E458" i="68" s="1"/>
  <c r="E459" i="68" s="1"/>
  <c r="E460" i="68" s="1"/>
  <c r="E461" i="68" s="1"/>
  <c r="E462" i="68" s="1"/>
  <c r="E463" i="68" s="1"/>
  <c r="J454" i="68"/>
  <c r="I454" i="68"/>
  <c r="H454" i="68"/>
  <c r="D435" i="68"/>
  <c r="D436" i="68" s="1"/>
  <c r="D437" i="68" s="1"/>
  <c r="D438" i="68" s="1"/>
  <c r="D439" i="68" s="1"/>
  <c r="D440" i="68" s="1"/>
  <c r="D441" i="68" s="1"/>
  <c r="D442" i="68" s="1"/>
  <c r="D443" i="68" s="1"/>
  <c r="D444" i="68" s="1"/>
  <c r="J434" i="68"/>
  <c r="I434" i="68"/>
  <c r="H434" i="68"/>
  <c r="E414" i="68"/>
  <c r="E415" i="68" s="1"/>
  <c r="E416" i="68" s="1"/>
  <c r="E417" i="68" s="1"/>
  <c r="E418" i="68" s="1"/>
  <c r="E419" i="68" s="1"/>
  <c r="E420" i="68" s="1"/>
  <c r="E421" i="68" s="1"/>
  <c r="E422" i="68" s="1"/>
  <c r="J413" i="68"/>
  <c r="I413" i="68"/>
  <c r="H413" i="68"/>
  <c r="V251" i="68"/>
  <c r="B250" i="68"/>
  <c r="V231" i="68"/>
  <c r="B230" i="68"/>
  <c r="V211" i="68"/>
  <c r="B210" i="68"/>
  <c r="G545" i="68" l="1"/>
  <c r="G526" i="68"/>
  <c r="G522" i="68"/>
  <c r="B538" i="68"/>
  <c r="G520" i="68"/>
  <c r="G524" i="68"/>
  <c r="G543" i="68"/>
  <c r="AO176" i="69"/>
  <c r="AO177" i="69"/>
  <c r="AO172" i="69"/>
  <c r="G525" i="68"/>
  <c r="G546" i="68"/>
  <c r="AO170" i="69"/>
  <c r="G544" i="68"/>
  <c r="AO7" i="69"/>
  <c r="AO9" i="69"/>
  <c r="AO26" i="69"/>
  <c r="AO13" i="69"/>
  <c r="AO168" i="69"/>
  <c r="C230" i="68"/>
  <c r="G547" i="68"/>
  <c r="I494" i="68"/>
  <c r="H494" i="68"/>
  <c r="G521" i="68"/>
  <c r="G541" i="68"/>
  <c r="AO12" i="69"/>
  <c r="C210" i="68"/>
  <c r="C250" i="68"/>
  <c r="G523" i="68"/>
  <c r="B517" i="68"/>
  <c r="G518" i="68"/>
  <c r="C517" i="68"/>
  <c r="G539" i="68"/>
  <c r="G519" i="68"/>
  <c r="J44" i="69"/>
  <c r="AO15" i="69"/>
  <c r="G540" i="68"/>
  <c r="G542" i="68"/>
  <c r="C538" i="68"/>
  <c r="AO11" i="69"/>
  <c r="AO31" i="69"/>
  <c r="AO27" i="69"/>
  <c r="AO32" i="69"/>
  <c r="AO171" i="69"/>
  <c r="I44" i="69"/>
  <c r="AO169" i="69"/>
  <c r="AO175" i="69"/>
  <c r="G517" i="68" l="1"/>
  <c r="V519" i="68" s="1"/>
  <c r="V518" i="68" s="1"/>
  <c r="G538" i="68"/>
  <c r="V540" i="68" s="1"/>
  <c r="V539" i="68" s="1"/>
  <c r="A235" i="67" l="1"/>
  <c r="A203" i="67"/>
  <c r="A176" i="67"/>
  <c r="A151" i="67"/>
  <c r="A129" i="67"/>
  <c r="A109" i="67"/>
  <c r="A87" i="67"/>
  <c r="A68" i="67"/>
  <c r="A46" i="67"/>
  <c r="A26" i="67"/>
  <c r="A8" i="67"/>
  <c r="H4" i="67"/>
  <c r="F4" i="67"/>
  <c r="D4" i="67"/>
  <c r="B4" i="67"/>
  <c r="H3" i="67"/>
  <c r="F3" i="67"/>
  <c r="AU4" i="44"/>
  <c r="AX4" i="44"/>
  <c r="AY4" i="44"/>
  <c r="AZ4" i="44"/>
  <c r="BA4" i="44"/>
  <c r="BB4" i="44"/>
  <c r="BC4" i="44"/>
  <c r="BD4" i="44"/>
  <c r="AU5" i="44"/>
  <c r="AX5" i="44"/>
  <c r="AY5" i="44"/>
  <c r="AZ5" i="44"/>
  <c r="BA5" i="44"/>
  <c r="BB5" i="44"/>
  <c r="BC5" i="44"/>
  <c r="BD5" i="44"/>
  <c r="AU6" i="44"/>
  <c r="AX6" i="44"/>
  <c r="AY6" i="44"/>
  <c r="AZ6" i="44"/>
  <c r="BA6" i="44"/>
  <c r="BB6" i="44"/>
  <c r="BC6" i="44"/>
  <c r="BD6" i="44"/>
  <c r="AU7" i="44"/>
  <c r="AX7" i="44"/>
  <c r="AY7" i="44"/>
  <c r="AZ7" i="44"/>
  <c r="BA7" i="44"/>
  <c r="BB7" i="44"/>
  <c r="BC7" i="44"/>
  <c r="BD7" i="44"/>
  <c r="AU8" i="44"/>
  <c r="AX8" i="44"/>
  <c r="AY8" i="44"/>
  <c r="AZ8" i="44"/>
  <c r="BA8" i="44"/>
  <c r="BB8" i="44"/>
  <c r="BC8" i="44"/>
  <c r="BD8" i="44"/>
  <c r="AU9" i="44"/>
  <c r="AX9" i="44"/>
  <c r="AY9" i="44"/>
  <c r="AZ9" i="44"/>
  <c r="BA9" i="44"/>
  <c r="BB9" i="44"/>
  <c r="BC9" i="44"/>
  <c r="BD9" i="44"/>
  <c r="AU10" i="44"/>
  <c r="AX10" i="44"/>
  <c r="AY10" i="44"/>
  <c r="AZ10" i="44"/>
  <c r="BA10" i="44"/>
  <c r="BB10" i="44"/>
  <c r="BC10" i="44"/>
  <c r="BD10" i="44"/>
  <c r="AU11" i="44"/>
  <c r="AX11" i="44"/>
  <c r="AY11" i="44"/>
  <c r="AZ11" i="44"/>
  <c r="BA11" i="44"/>
  <c r="BB11" i="44"/>
  <c r="BC11" i="44"/>
  <c r="BD11" i="44"/>
  <c r="AU12" i="44"/>
  <c r="AX12" i="44"/>
  <c r="AY12" i="44"/>
  <c r="AZ12" i="44"/>
  <c r="BA12" i="44"/>
  <c r="BB12" i="44"/>
  <c r="BC12" i="44"/>
  <c r="BD12" i="44"/>
  <c r="AU13" i="44"/>
  <c r="AX13" i="44"/>
  <c r="AY13" i="44"/>
  <c r="AZ13" i="44"/>
  <c r="BA13" i="44"/>
  <c r="BB13" i="44"/>
  <c r="BC13" i="44"/>
  <c r="BD13" i="44"/>
  <c r="AU14" i="44"/>
  <c r="AX14" i="44"/>
  <c r="AY14" i="44"/>
  <c r="AZ14" i="44"/>
  <c r="BA14" i="44"/>
  <c r="BB14" i="44"/>
  <c r="BC14" i="44"/>
  <c r="BD14" i="44"/>
  <c r="AU15" i="44"/>
  <c r="AX15" i="44"/>
  <c r="AY15" i="44"/>
  <c r="AZ15" i="44"/>
  <c r="BA15" i="44"/>
  <c r="BB15" i="44"/>
  <c r="BC15" i="44"/>
  <c r="BD15" i="44"/>
  <c r="AU16" i="44"/>
  <c r="AX16" i="44"/>
  <c r="AY16" i="44"/>
  <c r="AZ16" i="44"/>
  <c r="BA16" i="44"/>
  <c r="BB16" i="44"/>
  <c r="BC16" i="44"/>
  <c r="BD16" i="44"/>
  <c r="B8" i="68"/>
  <c r="C8" i="68" s="1"/>
  <c r="B9" i="68"/>
  <c r="C9" i="68" s="1"/>
  <c r="B10" i="68"/>
  <c r="C10" i="68" s="1"/>
  <c r="B11" i="68"/>
  <c r="C11" i="68" s="1"/>
  <c r="B12" i="68"/>
  <c r="C12" i="68" s="1"/>
  <c r="B13" i="68"/>
  <c r="C13" i="68" s="1"/>
  <c r="B14" i="68"/>
  <c r="C14" i="68" s="1"/>
  <c r="B15" i="68"/>
  <c r="C15" i="68" s="1"/>
  <c r="B16" i="68"/>
  <c r="C16" i="68" s="1"/>
  <c r="B29" i="68"/>
  <c r="C29" i="68" s="1"/>
  <c r="B30" i="68"/>
  <c r="C30" i="68" s="1"/>
  <c r="B31" i="68"/>
  <c r="C31" i="68" s="1"/>
  <c r="B32" i="68"/>
  <c r="C32" i="68" s="1"/>
  <c r="B33" i="68"/>
  <c r="C33" i="68" s="1"/>
  <c r="B34" i="68"/>
  <c r="C34" i="68" s="1"/>
  <c r="B35" i="68"/>
  <c r="C35" i="68" s="1"/>
  <c r="B36" i="68"/>
  <c r="C36" i="68" s="1"/>
  <c r="B37" i="68"/>
  <c r="C37" i="68" s="1"/>
  <c r="B46" i="68"/>
  <c r="B47" i="68"/>
  <c r="B48" i="68"/>
  <c r="B49" i="68"/>
  <c r="B50" i="68"/>
  <c r="B51" i="68"/>
  <c r="B52" i="68"/>
  <c r="B53" i="68"/>
  <c r="B54" i="68"/>
  <c r="B67" i="68"/>
  <c r="C67" i="68" s="1"/>
  <c r="B68" i="68"/>
  <c r="B69" i="68"/>
  <c r="B70" i="68"/>
  <c r="B71" i="68"/>
  <c r="B72" i="68"/>
  <c r="B73" i="68"/>
  <c r="B74" i="68"/>
  <c r="B75" i="68"/>
  <c r="B88" i="68"/>
  <c r="B89" i="68"/>
  <c r="B90" i="68"/>
  <c r="B91" i="68"/>
  <c r="B92" i="68"/>
  <c r="B93" i="68"/>
  <c r="B94" i="68"/>
  <c r="B95" i="68"/>
  <c r="B96" i="68"/>
  <c r="B108" i="68"/>
  <c r="B109" i="68"/>
  <c r="B110" i="68"/>
  <c r="B111" i="68"/>
  <c r="B112" i="68"/>
  <c r="B113" i="68"/>
  <c r="B114" i="68"/>
  <c r="B115" i="68"/>
  <c r="B116" i="68"/>
  <c r="B128" i="68"/>
  <c r="B129" i="68"/>
  <c r="B130" i="68"/>
  <c r="B131" i="68"/>
  <c r="B132" i="68"/>
  <c r="B133" i="68"/>
  <c r="B134" i="68"/>
  <c r="B135" i="68"/>
  <c r="B136" i="68"/>
  <c r="B149" i="68"/>
  <c r="B150" i="68"/>
  <c r="B151" i="68"/>
  <c r="B152" i="68"/>
  <c r="B153" i="68"/>
  <c r="B154" i="68"/>
  <c r="B155" i="68"/>
  <c r="B156" i="68"/>
  <c r="B157" i="68"/>
  <c r="B170" i="68"/>
  <c r="B171" i="68"/>
  <c r="B172" i="68"/>
  <c r="B173" i="68"/>
  <c r="B174" i="68"/>
  <c r="B175" i="68"/>
  <c r="B176" i="68"/>
  <c r="B177" i="68"/>
  <c r="B178" i="68"/>
  <c r="B190" i="68"/>
  <c r="B191" i="68"/>
  <c r="C191" i="68" s="1"/>
  <c r="B192" i="68"/>
  <c r="C192" i="68" s="1"/>
  <c r="B193" i="68"/>
  <c r="C193" i="68" s="1"/>
  <c r="B194" i="68"/>
  <c r="C194" i="68" s="1"/>
  <c r="B195" i="68"/>
  <c r="C195" i="68" s="1"/>
  <c r="B196" i="68"/>
  <c r="C196" i="68" s="1"/>
  <c r="B197" i="68"/>
  <c r="C197" i="68" s="1"/>
  <c r="B198" i="68"/>
  <c r="B272" i="68"/>
  <c r="B273" i="68"/>
  <c r="B274" i="68"/>
  <c r="B275" i="68"/>
  <c r="B276" i="68"/>
  <c r="B277" i="68"/>
  <c r="B278" i="68"/>
  <c r="B279" i="68"/>
  <c r="B280" i="68"/>
  <c r="B8" i="69"/>
  <c r="C8" i="69" s="1"/>
  <c r="B9" i="69"/>
  <c r="C9" i="69" s="1"/>
  <c r="B10" i="69"/>
  <c r="C10" i="69" s="1"/>
  <c r="B11" i="69"/>
  <c r="C11" i="69" s="1"/>
  <c r="B12" i="69"/>
  <c r="C12" i="69" s="1"/>
  <c r="B13" i="69"/>
  <c r="C13" i="69" s="1"/>
  <c r="B14" i="69"/>
  <c r="C14" i="69" s="1"/>
  <c r="B15" i="69"/>
  <c r="C15" i="69" s="1"/>
  <c r="B16" i="69"/>
  <c r="C16" i="69" s="1"/>
  <c r="B27" i="69"/>
  <c r="B28" i="69"/>
  <c r="C28" i="69" s="1"/>
  <c r="B29" i="69"/>
  <c r="C29" i="69" s="1"/>
  <c r="B30" i="69"/>
  <c r="C30" i="69" s="1"/>
  <c r="B31" i="69"/>
  <c r="C31" i="69" s="1"/>
  <c r="B32" i="69"/>
  <c r="C32" i="69" s="1"/>
  <c r="B33" i="69"/>
  <c r="C33" i="69" s="1"/>
  <c r="B34" i="69"/>
  <c r="C34" i="69" s="1"/>
  <c r="B35" i="69"/>
  <c r="C35" i="69" s="1"/>
  <c r="B46" i="69"/>
  <c r="B47" i="69"/>
  <c r="B48" i="69"/>
  <c r="B49" i="69"/>
  <c r="B50" i="69"/>
  <c r="B51" i="69"/>
  <c r="B52" i="69"/>
  <c r="B53" i="69"/>
  <c r="B54" i="69"/>
  <c r="B67" i="69"/>
  <c r="B68" i="69"/>
  <c r="B69" i="69"/>
  <c r="B70" i="69"/>
  <c r="B71" i="69"/>
  <c r="B72" i="69"/>
  <c r="B73" i="69"/>
  <c r="B74" i="69"/>
  <c r="B75" i="69"/>
  <c r="B88" i="69"/>
  <c r="B89" i="69"/>
  <c r="B90" i="69"/>
  <c r="B91" i="69"/>
  <c r="B92" i="69"/>
  <c r="B93" i="69"/>
  <c r="B94" i="69"/>
  <c r="B95" i="69"/>
  <c r="B96" i="69"/>
  <c r="B107" i="69"/>
  <c r="C107" i="69" s="1"/>
  <c r="B108" i="69"/>
  <c r="C108" i="69" s="1"/>
  <c r="B109" i="69"/>
  <c r="C109" i="69" s="1"/>
  <c r="B110" i="69"/>
  <c r="C110" i="69" s="1"/>
  <c r="B111" i="69"/>
  <c r="C111" i="69" s="1"/>
  <c r="B112" i="69"/>
  <c r="C112" i="69" s="1"/>
  <c r="B113" i="69"/>
  <c r="C113" i="69" s="1"/>
  <c r="B114" i="69"/>
  <c r="C114" i="69" s="1"/>
  <c r="B115" i="69"/>
  <c r="B129" i="69"/>
  <c r="C129" i="69" s="1"/>
  <c r="B130" i="69"/>
  <c r="C130" i="69" s="1"/>
  <c r="B131" i="69"/>
  <c r="C131" i="69" s="1"/>
  <c r="B132" i="69"/>
  <c r="C132" i="69" s="1"/>
  <c r="B133" i="69"/>
  <c r="C133" i="69" s="1"/>
  <c r="B134" i="69"/>
  <c r="C134" i="69" s="1"/>
  <c r="B135" i="69"/>
  <c r="C135" i="69" s="1"/>
  <c r="B136" i="69"/>
  <c r="C136" i="69" s="1"/>
  <c r="B137" i="69"/>
  <c r="C137" i="69" s="1"/>
  <c r="B148" i="69"/>
  <c r="C148" i="69" s="1"/>
  <c r="B149" i="69"/>
  <c r="C149" i="69" s="1"/>
  <c r="B150" i="69"/>
  <c r="C150" i="69" s="1"/>
  <c r="B151" i="69"/>
  <c r="C151" i="69" s="1"/>
  <c r="B152" i="69"/>
  <c r="C152" i="69" s="1"/>
  <c r="B153" i="69"/>
  <c r="C153" i="69" s="1"/>
  <c r="B154" i="69"/>
  <c r="C154" i="69" s="1"/>
  <c r="B155" i="69"/>
  <c r="C155" i="69" s="1"/>
  <c r="B156" i="69"/>
  <c r="B169" i="69"/>
  <c r="C169" i="69" s="1"/>
  <c r="B170" i="69"/>
  <c r="C170" i="69" s="1"/>
  <c r="B171" i="69"/>
  <c r="C171" i="69" s="1"/>
  <c r="B172" i="69"/>
  <c r="C172" i="69" s="1"/>
  <c r="B173" i="69"/>
  <c r="C173" i="69" s="1"/>
  <c r="B174" i="69"/>
  <c r="C174" i="69" s="1"/>
  <c r="B175" i="69"/>
  <c r="C175" i="69" s="1"/>
  <c r="B176" i="69"/>
  <c r="C176" i="69" s="1"/>
  <c r="B177" i="69"/>
  <c r="B190" i="69"/>
  <c r="C190" i="69" s="1"/>
  <c r="B191" i="69"/>
  <c r="C191" i="69" s="1"/>
  <c r="B192" i="69"/>
  <c r="C192" i="69" s="1"/>
  <c r="B193" i="69"/>
  <c r="C193" i="69" s="1"/>
  <c r="B194" i="69"/>
  <c r="C194" i="69" s="1"/>
  <c r="B195" i="69"/>
  <c r="C195" i="69" s="1"/>
  <c r="B196" i="69"/>
  <c r="C196" i="69" s="1"/>
  <c r="B197" i="69"/>
  <c r="C197" i="69" s="1"/>
  <c r="B198" i="69"/>
  <c r="B212" i="69"/>
  <c r="C212" i="69" s="1"/>
  <c r="B213" i="69"/>
  <c r="C213" i="69" s="1"/>
  <c r="B214" i="69"/>
  <c r="C214" i="69" s="1"/>
  <c r="B215" i="69"/>
  <c r="C215" i="69" s="1"/>
  <c r="B216" i="69"/>
  <c r="C216" i="69" s="1"/>
  <c r="B217" i="69"/>
  <c r="C217" i="69" s="1"/>
  <c r="B218" i="69"/>
  <c r="C218" i="69" s="1"/>
  <c r="B219" i="69"/>
  <c r="C219" i="69" s="1"/>
  <c r="B220" i="69"/>
  <c r="B232" i="69"/>
  <c r="B233" i="69"/>
  <c r="B234" i="69"/>
  <c r="B235" i="69"/>
  <c r="B236" i="69"/>
  <c r="B237" i="69"/>
  <c r="B238" i="69"/>
  <c r="B239" i="69"/>
  <c r="B240" i="69"/>
  <c r="B254" i="69"/>
  <c r="B255" i="69"/>
  <c r="B256" i="69"/>
  <c r="B257" i="69"/>
  <c r="B258" i="69"/>
  <c r="B259" i="69"/>
  <c r="B260" i="69"/>
  <c r="B261" i="69"/>
  <c r="B262" i="69"/>
  <c r="C33" i="67" l="1"/>
  <c r="C17" i="67"/>
  <c r="C260" i="69"/>
  <c r="AN260" i="69" s="1"/>
  <c r="AM260" i="69"/>
  <c r="C220" i="69"/>
  <c r="AM220" i="69"/>
  <c r="C262" i="69"/>
  <c r="AN262" i="69" s="1"/>
  <c r="AM262" i="69"/>
  <c r="AM254" i="69"/>
  <c r="C254" i="69"/>
  <c r="B253" i="69"/>
  <c r="C96" i="69"/>
  <c r="AM96" i="69"/>
  <c r="C88" i="69"/>
  <c r="AM88" i="69"/>
  <c r="B87" i="69"/>
  <c r="C68" i="69"/>
  <c r="AM68" i="69"/>
  <c r="C48" i="69"/>
  <c r="AM48" i="69"/>
  <c r="C277" i="68"/>
  <c r="C177" i="68"/>
  <c r="C157" i="68"/>
  <c r="C149" i="68"/>
  <c r="B148" i="68"/>
  <c r="B127" i="68"/>
  <c r="C129" i="68"/>
  <c r="C110" i="68"/>
  <c r="C91" i="68"/>
  <c r="C71" i="68"/>
  <c r="C233" i="69"/>
  <c r="AM233" i="69"/>
  <c r="C261" i="69"/>
  <c r="AN261" i="69" s="1"/>
  <c r="AM261" i="69"/>
  <c r="C240" i="69"/>
  <c r="AM240" i="69"/>
  <c r="B231" i="69"/>
  <c r="AM231" i="69" s="1"/>
  <c r="AM232" i="69"/>
  <c r="C232" i="69"/>
  <c r="C95" i="69"/>
  <c r="AM95" i="69"/>
  <c r="C75" i="69"/>
  <c r="AM75" i="69"/>
  <c r="C67" i="69"/>
  <c r="AM67" i="69"/>
  <c r="B66" i="69"/>
  <c r="C47" i="69"/>
  <c r="AM47" i="69"/>
  <c r="C276" i="68"/>
  <c r="C176" i="68"/>
  <c r="C156" i="68"/>
  <c r="C136" i="68"/>
  <c r="C128" i="68"/>
  <c r="B107" i="68"/>
  <c r="C109" i="68"/>
  <c r="C90" i="68"/>
  <c r="C70" i="68"/>
  <c r="C175" i="68"/>
  <c r="C155" i="68"/>
  <c r="C135" i="68"/>
  <c r="C116" i="68"/>
  <c r="C108" i="68"/>
  <c r="C89" i="68"/>
  <c r="C69" i="68"/>
  <c r="C239" i="69"/>
  <c r="AM239" i="69"/>
  <c r="C46" i="69"/>
  <c r="AM46" i="69"/>
  <c r="B45" i="69"/>
  <c r="AM259" i="69"/>
  <c r="C259" i="69"/>
  <c r="AN259" i="69" s="1"/>
  <c r="AM238" i="69"/>
  <c r="C238" i="69"/>
  <c r="C198" i="69"/>
  <c r="AM198" i="69"/>
  <c r="C93" i="69"/>
  <c r="AM93" i="69"/>
  <c r="C73" i="69"/>
  <c r="AM73" i="69"/>
  <c r="C53" i="69"/>
  <c r="AM53" i="69"/>
  <c r="AM35" i="69"/>
  <c r="C27" i="69"/>
  <c r="B26" i="69"/>
  <c r="C274" i="68"/>
  <c r="C174" i="68"/>
  <c r="C154" i="68"/>
  <c r="C134" i="68"/>
  <c r="C115" i="68"/>
  <c r="C96" i="68"/>
  <c r="C88" i="68"/>
  <c r="B87" i="68"/>
  <c r="C68" i="68"/>
  <c r="C258" i="69"/>
  <c r="AN258" i="69" s="1"/>
  <c r="AM258" i="69"/>
  <c r="C237" i="69"/>
  <c r="AM237" i="69"/>
  <c r="C177" i="69"/>
  <c r="AM177" i="69"/>
  <c r="C92" i="69"/>
  <c r="AM92" i="69"/>
  <c r="C72" i="69"/>
  <c r="AM72" i="69"/>
  <c r="C52" i="69"/>
  <c r="AM52" i="69"/>
  <c r="AM16" i="69"/>
  <c r="C273" i="68"/>
  <c r="C173" i="68"/>
  <c r="C153" i="68"/>
  <c r="C133" i="68"/>
  <c r="C114" i="68"/>
  <c r="C95" i="68"/>
  <c r="C75" i="68"/>
  <c r="C257" i="69"/>
  <c r="AN257" i="69" s="1"/>
  <c r="AM257" i="69"/>
  <c r="AM236" i="69"/>
  <c r="C236" i="69"/>
  <c r="C156" i="69"/>
  <c r="AM156" i="69"/>
  <c r="C91" i="69"/>
  <c r="AM91" i="69"/>
  <c r="C71" i="69"/>
  <c r="AM71" i="69"/>
  <c r="C51" i="69"/>
  <c r="AM51" i="69"/>
  <c r="C280" i="68"/>
  <c r="B271" i="68"/>
  <c r="C272" i="68"/>
  <c r="C172" i="68"/>
  <c r="C152" i="68"/>
  <c r="C132" i="68"/>
  <c r="C113" i="68"/>
  <c r="C94" i="68"/>
  <c r="C74" i="68"/>
  <c r="C54" i="68"/>
  <c r="C74" i="69"/>
  <c r="AM74" i="69"/>
  <c r="C275" i="68"/>
  <c r="C256" i="69"/>
  <c r="AN256" i="69" s="1"/>
  <c r="AM256" i="69"/>
  <c r="C235" i="69"/>
  <c r="AM235" i="69"/>
  <c r="AN137" i="69"/>
  <c r="C90" i="69"/>
  <c r="AM90" i="69"/>
  <c r="C70" i="69"/>
  <c r="AM70" i="69"/>
  <c r="C50" i="69"/>
  <c r="AM50" i="69"/>
  <c r="C279" i="68"/>
  <c r="C198" i="68"/>
  <c r="B189" i="68"/>
  <c r="C190" i="68"/>
  <c r="C171" i="68"/>
  <c r="C151" i="68"/>
  <c r="C131" i="68"/>
  <c r="C112" i="68"/>
  <c r="C93" i="68"/>
  <c r="C73" i="68"/>
  <c r="C94" i="69"/>
  <c r="AM94" i="69"/>
  <c r="C54" i="69"/>
  <c r="AM54" i="69"/>
  <c r="AM255" i="69"/>
  <c r="C255" i="69"/>
  <c r="AN255" i="69" s="1"/>
  <c r="AM234" i="69"/>
  <c r="C234" i="69"/>
  <c r="C115" i="69"/>
  <c r="AM115" i="69"/>
  <c r="C89" i="69"/>
  <c r="AM89" i="69"/>
  <c r="C69" i="69"/>
  <c r="AM69" i="69"/>
  <c r="C49" i="69"/>
  <c r="AM49" i="69"/>
  <c r="C278" i="68"/>
  <c r="C178" i="68"/>
  <c r="C170" i="68"/>
  <c r="B169" i="68"/>
  <c r="C150" i="68"/>
  <c r="C130" i="68"/>
  <c r="C111" i="68"/>
  <c r="C92" i="68"/>
  <c r="C72" i="68"/>
  <c r="BE16" i="44"/>
  <c r="BE12" i="44"/>
  <c r="BE8" i="44"/>
  <c r="BE14" i="44"/>
  <c r="BE10" i="44"/>
  <c r="BE6" i="44"/>
  <c r="BE4" i="44"/>
  <c r="BE13" i="44"/>
  <c r="BE9" i="44"/>
  <c r="BE5" i="44"/>
  <c r="BE15" i="44"/>
  <c r="BE11" i="44"/>
  <c r="BE7" i="44"/>
  <c r="AT4" i="1"/>
  <c r="AT4" i="15" s="1"/>
  <c r="AW4" i="1"/>
  <c r="AW4" i="15" s="1"/>
  <c r="AX4" i="1"/>
  <c r="AX4" i="15" s="1"/>
  <c r="AY4" i="1"/>
  <c r="AY4" i="15" s="1"/>
  <c r="AZ4" i="1"/>
  <c r="AZ4" i="15" s="1"/>
  <c r="BA4" i="1"/>
  <c r="BA4" i="15" s="1"/>
  <c r="BB4" i="1"/>
  <c r="BB4" i="15" s="1"/>
  <c r="BC4" i="1"/>
  <c r="BC4" i="15" s="1"/>
  <c r="AT5" i="1"/>
  <c r="AT5" i="15" s="1"/>
  <c r="AW5" i="1"/>
  <c r="AW5" i="15" s="1"/>
  <c r="AX5" i="1"/>
  <c r="AX5" i="15" s="1"/>
  <c r="AY5" i="1"/>
  <c r="AY5" i="15" s="1"/>
  <c r="AZ5" i="1"/>
  <c r="AZ5" i="15" s="1"/>
  <c r="BA5" i="1"/>
  <c r="BA5" i="15" s="1"/>
  <c r="BB5" i="1"/>
  <c r="BB5" i="15" s="1"/>
  <c r="BC5" i="1"/>
  <c r="BC5" i="15" s="1"/>
  <c r="AT6" i="1"/>
  <c r="AT6" i="15" s="1"/>
  <c r="AW6" i="1"/>
  <c r="AW6" i="15" s="1"/>
  <c r="AX6" i="1"/>
  <c r="AX6" i="15" s="1"/>
  <c r="AY6" i="1"/>
  <c r="AY6" i="15" s="1"/>
  <c r="AZ6" i="1"/>
  <c r="AZ6" i="15" s="1"/>
  <c r="BA6" i="1"/>
  <c r="BA6" i="15" s="1"/>
  <c r="BB6" i="1"/>
  <c r="BB6" i="15" s="1"/>
  <c r="BC6" i="1"/>
  <c r="BC6" i="15" s="1"/>
  <c r="AT7" i="1"/>
  <c r="AT7" i="15" s="1"/>
  <c r="AW7" i="1"/>
  <c r="AW7" i="15" s="1"/>
  <c r="AX7" i="1"/>
  <c r="AX7" i="15" s="1"/>
  <c r="AY7" i="1"/>
  <c r="AY7" i="15" s="1"/>
  <c r="AZ7" i="1"/>
  <c r="AZ7" i="15" s="1"/>
  <c r="BA7" i="1"/>
  <c r="BA7" i="15" s="1"/>
  <c r="BB7" i="1"/>
  <c r="BB7" i="15" s="1"/>
  <c r="BC7" i="1"/>
  <c r="BC7" i="15" s="1"/>
  <c r="AT8" i="1"/>
  <c r="AT8" i="15" s="1"/>
  <c r="AW8" i="1"/>
  <c r="AW8" i="15" s="1"/>
  <c r="AX8" i="1"/>
  <c r="AX8" i="15" s="1"/>
  <c r="AY8" i="1"/>
  <c r="AY8" i="15" s="1"/>
  <c r="AZ8" i="1"/>
  <c r="AZ8" i="15" s="1"/>
  <c r="BA8" i="1"/>
  <c r="BA8" i="15" s="1"/>
  <c r="BB8" i="1"/>
  <c r="BB8" i="15" s="1"/>
  <c r="BC8" i="1"/>
  <c r="BC8" i="15" s="1"/>
  <c r="AT9" i="1"/>
  <c r="AT9" i="15" s="1"/>
  <c r="AW9" i="1"/>
  <c r="AW9" i="15" s="1"/>
  <c r="AX9" i="1"/>
  <c r="AX9" i="15" s="1"/>
  <c r="AY9" i="1"/>
  <c r="AY9" i="15" s="1"/>
  <c r="AZ9" i="1"/>
  <c r="AZ9" i="15" s="1"/>
  <c r="BA9" i="1"/>
  <c r="BA9" i="15" s="1"/>
  <c r="BB9" i="1"/>
  <c r="BB9" i="15" s="1"/>
  <c r="BC9" i="1"/>
  <c r="BC9" i="15" s="1"/>
  <c r="AT10" i="1"/>
  <c r="AT10" i="15" s="1"/>
  <c r="AW10" i="1"/>
  <c r="AW10" i="15" s="1"/>
  <c r="AX10" i="1"/>
  <c r="AX10" i="15" s="1"/>
  <c r="AY10" i="1"/>
  <c r="AY10" i="15" s="1"/>
  <c r="AZ10" i="1"/>
  <c r="AZ10" i="15" s="1"/>
  <c r="BA10" i="1"/>
  <c r="BA10" i="15" s="1"/>
  <c r="BB10" i="1"/>
  <c r="BB10" i="15" s="1"/>
  <c r="BC10" i="1"/>
  <c r="BC10" i="15" s="1"/>
  <c r="AT11" i="1"/>
  <c r="AT11" i="15" s="1"/>
  <c r="AW11" i="1"/>
  <c r="AW11" i="15" s="1"/>
  <c r="AX11" i="1"/>
  <c r="AX11" i="15" s="1"/>
  <c r="AY11" i="1"/>
  <c r="AY11" i="15" s="1"/>
  <c r="AZ11" i="1"/>
  <c r="AZ11" i="15" s="1"/>
  <c r="BA11" i="1"/>
  <c r="BA11" i="15" s="1"/>
  <c r="BB11" i="1"/>
  <c r="BB11" i="15" s="1"/>
  <c r="BC11" i="1"/>
  <c r="BC11" i="15" s="1"/>
  <c r="AT12" i="1"/>
  <c r="AT12" i="15" s="1"/>
  <c r="AW12" i="1"/>
  <c r="AW12" i="15" s="1"/>
  <c r="AX12" i="1"/>
  <c r="AX12" i="15" s="1"/>
  <c r="AY12" i="1"/>
  <c r="AY12" i="15" s="1"/>
  <c r="AZ12" i="1"/>
  <c r="AZ12" i="15" s="1"/>
  <c r="BA12" i="1"/>
  <c r="BA12" i="15" s="1"/>
  <c r="BB12" i="1"/>
  <c r="BB12" i="15" s="1"/>
  <c r="BC12" i="1"/>
  <c r="BC12" i="15" s="1"/>
  <c r="AT13" i="1"/>
  <c r="AT13" i="15" s="1"/>
  <c r="AW13" i="1"/>
  <c r="AW13" i="15" s="1"/>
  <c r="AX13" i="1"/>
  <c r="AX13" i="15" s="1"/>
  <c r="AY13" i="1"/>
  <c r="AY13" i="15" s="1"/>
  <c r="AZ13" i="1"/>
  <c r="AZ13" i="15" s="1"/>
  <c r="BA13" i="1"/>
  <c r="BA13" i="15" s="1"/>
  <c r="BB13" i="1"/>
  <c r="BB13" i="15" s="1"/>
  <c r="BC13" i="1"/>
  <c r="BC13" i="15" s="1"/>
  <c r="AT14" i="1"/>
  <c r="AT14" i="15" s="1"/>
  <c r="AW14" i="1"/>
  <c r="AW14" i="15" s="1"/>
  <c r="AX14" i="1"/>
  <c r="AX14" i="15" s="1"/>
  <c r="AY14" i="1"/>
  <c r="AY14" i="15" s="1"/>
  <c r="AZ14" i="1"/>
  <c r="AZ14" i="15" s="1"/>
  <c r="BA14" i="1"/>
  <c r="BA14" i="15" s="1"/>
  <c r="BB14" i="1"/>
  <c r="BB14" i="15" s="1"/>
  <c r="BC14" i="1"/>
  <c r="BC14" i="15" s="1"/>
  <c r="AT15" i="1"/>
  <c r="AT15" i="15" s="1"/>
  <c r="AW15" i="1"/>
  <c r="AW15" i="15" s="1"/>
  <c r="AX15" i="1"/>
  <c r="AX15" i="15" s="1"/>
  <c r="AY15" i="1"/>
  <c r="AY15" i="15" s="1"/>
  <c r="AZ15" i="1"/>
  <c r="AZ15" i="15" s="1"/>
  <c r="BA15" i="1"/>
  <c r="BA15" i="15" s="1"/>
  <c r="BB15" i="1"/>
  <c r="BB15" i="15" s="1"/>
  <c r="BC15" i="1"/>
  <c r="BC15" i="15" s="1"/>
  <c r="AT16" i="1"/>
  <c r="AT16" i="15" s="1"/>
  <c r="AW16" i="1"/>
  <c r="AW16" i="15" s="1"/>
  <c r="AX16" i="1"/>
  <c r="AX16" i="15" s="1"/>
  <c r="AY16" i="1"/>
  <c r="AY16" i="15" s="1"/>
  <c r="AZ16" i="1"/>
  <c r="AZ16" i="15" s="1"/>
  <c r="BA16" i="1"/>
  <c r="BA16" i="15" s="1"/>
  <c r="BB16" i="1"/>
  <c r="BB16" i="15" s="1"/>
  <c r="BC16" i="1"/>
  <c r="BC16" i="15" s="1"/>
  <c r="B4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BD10" i="15" l="1"/>
  <c r="BD6" i="15"/>
  <c r="BD11" i="15"/>
  <c r="BD16" i="15"/>
  <c r="BD14" i="15"/>
  <c r="BD13" i="15"/>
  <c r="BD12" i="15"/>
  <c r="BD9" i="15"/>
  <c r="BD8" i="15"/>
  <c r="BD5" i="15"/>
  <c r="BD4" i="15"/>
  <c r="BE4" i="15" s="1"/>
  <c r="BD15" i="15"/>
  <c r="BD7" i="15"/>
  <c r="C31" i="67"/>
  <c r="C12" i="67"/>
  <c r="C10" i="67"/>
  <c r="C16" i="67"/>
  <c r="D231" i="68"/>
  <c r="D292" i="68"/>
  <c r="D298" i="68"/>
  <c r="C32" i="67"/>
  <c r="C35" i="67"/>
  <c r="C30" i="67"/>
  <c r="C53" i="67"/>
  <c r="C36" i="67"/>
  <c r="C56" i="67"/>
  <c r="C34" i="67"/>
  <c r="C51" i="67"/>
  <c r="C29" i="67"/>
  <c r="C55" i="67"/>
  <c r="C28" i="67"/>
  <c r="C13" i="67"/>
  <c r="C54" i="67"/>
  <c r="C52" i="67"/>
  <c r="D254" i="68"/>
  <c r="G254" i="68" s="1"/>
  <c r="C18" i="67"/>
  <c r="C50" i="67"/>
  <c r="C48" i="67"/>
  <c r="C14" i="67"/>
  <c r="C15" i="67"/>
  <c r="C11" i="67"/>
  <c r="C117" i="67"/>
  <c r="C119" i="67"/>
  <c r="C118" i="67"/>
  <c r="C116" i="67"/>
  <c r="C114" i="67"/>
  <c r="C113" i="67"/>
  <c r="C112" i="67"/>
  <c r="C111" i="67"/>
  <c r="C206" i="67"/>
  <c r="C213" i="67"/>
  <c r="C208" i="67"/>
  <c r="C210" i="67"/>
  <c r="C209" i="67"/>
  <c r="C204" i="67"/>
  <c r="C205" i="67"/>
  <c r="C211" i="67"/>
  <c r="C212" i="67"/>
  <c r="C207" i="67"/>
  <c r="C132" i="67"/>
  <c r="C135" i="67"/>
  <c r="C131" i="67"/>
  <c r="C137" i="67"/>
  <c r="C138" i="67"/>
  <c r="C133" i="67"/>
  <c r="C139" i="67"/>
  <c r="C134" i="67"/>
  <c r="C136" i="67"/>
  <c r="C239" i="67"/>
  <c r="C238" i="67"/>
  <c r="C244" i="67"/>
  <c r="C245" i="67"/>
  <c r="C240" i="67"/>
  <c r="C241" i="67"/>
  <c r="C242" i="67"/>
  <c r="C237" i="67"/>
  <c r="C243" i="67"/>
  <c r="C72" i="67"/>
  <c r="C76" i="67"/>
  <c r="C77" i="67"/>
  <c r="C75" i="67"/>
  <c r="C71" i="67"/>
  <c r="C78" i="67"/>
  <c r="C70" i="67"/>
  <c r="C74" i="67"/>
  <c r="C73" i="67"/>
  <c r="C154" i="67"/>
  <c r="C153" i="67"/>
  <c r="C159" i="67"/>
  <c r="C160" i="67"/>
  <c r="C155" i="67"/>
  <c r="C161" i="67"/>
  <c r="C156" i="67"/>
  <c r="C158" i="67"/>
  <c r="C157" i="67"/>
  <c r="C90" i="67"/>
  <c r="C93" i="67"/>
  <c r="C89" i="67"/>
  <c r="C95" i="67"/>
  <c r="C96" i="67"/>
  <c r="C91" i="67"/>
  <c r="C97" i="67"/>
  <c r="C92" i="67"/>
  <c r="C94" i="67"/>
  <c r="C184" i="67"/>
  <c r="C185" i="67"/>
  <c r="C180" i="67"/>
  <c r="C186" i="67"/>
  <c r="C181" i="67"/>
  <c r="C183" i="67"/>
  <c r="C182" i="67"/>
  <c r="C179" i="67"/>
  <c r="C178" i="67"/>
  <c r="D293" i="68"/>
  <c r="D252" i="68"/>
  <c r="G252" i="68" s="1"/>
  <c r="D257" i="68"/>
  <c r="G257" i="68" s="1"/>
  <c r="AP255" i="69"/>
  <c r="AP261" i="69"/>
  <c r="C49" i="67"/>
  <c r="C189" i="68"/>
  <c r="AP260" i="69"/>
  <c r="AP258" i="69"/>
  <c r="AM214" i="69"/>
  <c r="AM196" i="69"/>
  <c r="AM195" i="69"/>
  <c r="AM219" i="69"/>
  <c r="AM194" i="69"/>
  <c r="AM218" i="69"/>
  <c r="AM193" i="69"/>
  <c r="AM217" i="69"/>
  <c r="AM197" i="69"/>
  <c r="AM213" i="69"/>
  <c r="AM192" i="69"/>
  <c r="AN215" i="69"/>
  <c r="AM216" i="69"/>
  <c r="AN70" i="69"/>
  <c r="AN235" i="69"/>
  <c r="AP235" i="69" s="1"/>
  <c r="AN51" i="69"/>
  <c r="AM45" i="69"/>
  <c r="AN96" i="69"/>
  <c r="AN89" i="69"/>
  <c r="AN236" i="69"/>
  <c r="AP236" i="69" s="1"/>
  <c r="AN53" i="69"/>
  <c r="C45" i="69"/>
  <c r="AN46" i="69"/>
  <c r="C107" i="68"/>
  <c r="AM66" i="69"/>
  <c r="C231" i="69"/>
  <c r="AN232" i="69"/>
  <c r="AP232" i="69" s="1"/>
  <c r="AN48" i="69"/>
  <c r="AN90" i="69"/>
  <c r="AP256" i="69"/>
  <c r="AN71" i="69"/>
  <c r="AN52" i="69"/>
  <c r="AN238" i="69"/>
  <c r="AP238" i="69" s="1"/>
  <c r="AN67" i="69"/>
  <c r="C66" i="69"/>
  <c r="AN233" i="69"/>
  <c r="AP233" i="69" s="1"/>
  <c r="C271" i="68"/>
  <c r="AN73" i="69"/>
  <c r="AN68" i="69"/>
  <c r="AN54" i="69"/>
  <c r="AN91" i="69"/>
  <c r="AN72" i="69"/>
  <c r="AN177" i="69"/>
  <c r="AQ177" i="69" s="1"/>
  <c r="AN237" i="69"/>
  <c r="AP237" i="69" s="1"/>
  <c r="AN75" i="69"/>
  <c r="AM253" i="69"/>
  <c r="AN220" i="69"/>
  <c r="AP220" i="69" s="1"/>
  <c r="AN49" i="69"/>
  <c r="AP257" i="69"/>
  <c r="AN93" i="69"/>
  <c r="AP259" i="69"/>
  <c r="C127" i="68"/>
  <c r="AN240" i="69"/>
  <c r="AP240" i="69" s="1"/>
  <c r="AM87" i="69"/>
  <c r="AN254" i="69"/>
  <c r="AP254" i="69" s="1"/>
  <c r="C253" i="69"/>
  <c r="AN253" i="69" s="1"/>
  <c r="AN115" i="69"/>
  <c r="AN234" i="69"/>
  <c r="AP234" i="69" s="1"/>
  <c r="AN94" i="69"/>
  <c r="AN50" i="69"/>
  <c r="AN92" i="69"/>
  <c r="AN198" i="69"/>
  <c r="AP198" i="69" s="1"/>
  <c r="AN239" i="69"/>
  <c r="AP239" i="69" s="1"/>
  <c r="AN95" i="69"/>
  <c r="C87" i="69"/>
  <c r="AN88" i="69"/>
  <c r="C169" i="68"/>
  <c r="AN69" i="69"/>
  <c r="AN74" i="69"/>
  <c r="AN156" i="69"/>
  <c r="C87" i="68"/>
  <c r="C148" i="68"/>
  <c r="AN47" i="69"/>
  <c r="AP262" i="69"/>
  <c r="BD13" i="1"/>
  <c r="BD5" i="1"/>
  <c r="D211" i="68"/>
  <c r="B415" i="68"/>
  <c r="C46" i="68"/>
  <c r="B45" i="68"/>
  <c r="B422" i="68"/>
  <c r="B418" i="68"/>
  <c r="C48" i="68"/>
  <c r="B419" i="68"/>
  <c r="B421" i="68"/>
  <c r="B417" i="68"/>
  <c r="C51" i="68"/>
  <c r="C49" i="68"/>
  <c r="C53" i="68"/>
  <c r="B420" i="68"/>
  <c r="B416" i="68"/>
  <c r="C50" i="68"/>
  <c r="C47" i="68"/>
  <c r="C52" i="68"/>
  <c r="AN197" i="69"/>
  <c r="AN217" i="69"/>
  <c r="AN194" i="69"/>
  <c r="AN190" i="69"/>
  <c r="AN218" i="69"/>
  <c r="AN214" i="69"/>
  <c r="AM215" i="69"/>
  <c r="AM190" i="69"/>
  <c r="AN213" i="69"/>
  <c r="AN196" i="69"/>
  <c r="AN192" i="69"/>
  <c r="AN216" i="69"/>
  <c r="AN212" i="69"/>
  <c r="C211" i="69"/>
  <c r="AN195" i="69"/>
  <c r="AN191" i="69"/>
  <c r="AN219" i="69"/>
  <c r="BD9" i="1"/>
  <c r="BD11" i="1"/>
  <c r="AM191" i="69"/>
  <c r="BD15" i="1"/>
  <c r="BD7" i="1"/>
  <c r="C189" i="69"/>
  <c r="BD6" i="1"/>
  <c r="BD16" i="1"/>
  <c r="BD8" i="1"/>
  <c r="BD14" i="1"/>
  <c r="BD10" i="1"/>
  <c r="BD12" i="1"/>
  <c r="BD4" i="1"/>
  <c r="C203" i="67" l="1"/>
  <c r="B203" i="67"/>
  <c r="B151" i="67"/>
  <c r="B129" i="67"/>
  <c r="C47" i="67"/>
  <c r="C46" i="67" s="1"/>
  <c r="B46" i="67"/>
  <c r="C27" i="67"/>
  <c r="C26" i="67" s="1"/>
  <c r="B26" i="67"/>
  <c r="C177" i="67"/>
  <c r="C176" i="67" s="1"/>
  <c r="B176" i="67"/>
  <c r="C88" i="67"/>
  <c r="C87" i="67" s="1"/>
  <c r="B87" i="67"/>
  <c r="C69" i="67"/>
  <c r="C68" i="67" s="1"/>
  <c r="B68" i="67"/>
  <c r="C236" i="67"/>
  <c r="C235" i="67" s="1"/>
  <c r="B235" i="67"/>
  <c r="C110" i="67"/>
  <c r="B109" i="67"/>
  <c r="C9" i="67"/>
  <c r="C8" i="67" s="1"/>
  <c r="B8" i="67"/>
  <c r="D294" i="68"/>
  <c r="D295" i="68"/>
  <c r="D297" i="68"/>
  <c r="D296" i="68"/>
  <c r="D299" i="68"/>
  <c r="D255" i="68"/>
  <c r="G255" i="68" s="1"/>
  <c r="I255" i="68" s="1"/>
  <c r="D251" i="68"/>
  <c r="G251" i="68" s="1"/>
  <c r="D258" i="68"/>
  <c r="G258" i="68" s="1"/>
  <c r="H258" i="68" s="1"/>
  <c r="D256" i="68"/>
  <c r="G256" i="68" s="1"/>
  <c r="H256" i="68" s="1"/>
  <c r="D253" i="68"/>
  <c r="G253" i="68" s="1"/>
  <c r="J253" i="68" s="1"/>
  <c r="D236" i="68"/>
  <c r="G236" i="68" s="1"/>
  <c r="I236" i="68" s="1"/>
  <c r="D213" i="68"/>
  <c r="G213" i="68" s="1"/>
  <c r="H213" i="68" s="1"/>
  <c r="D217" i="68"/>
  <c r="G217" i="68" s="1"/>
  <c r="I217" i="68" s="1"/>
  <c r="D234" i="68"/>
  <c r="G234" i="68" s="1"/>
  <c r="J234" i="68" s="1"/>
  <c r="D212" i="68"/>
  <c r="G212" i="68" s="1"/>
  <c r="J212" i="68" s="1"/>
  <c r="D238" i="68"/>
  <c r="G238" i="68" s="1"/>
  <c r="I238" i="68" s="1"/>
  <c r="D235" i="68"/>
  <c r="G235" i="68" s="1"/>
  <c r="H235" i="68" s="1"/>
  <c r="D214" i="68"/>
  <c r="G214" i="68" s="1"/>
  <c r="J214" i="68" s="1"/>
  <c r="D233" i="68"/>
  <c r="G233" i="68" s="1"/>
  <c r="H233" i="68" s="1"/>
  <c r="D218" i="68"/>
  <c r="G218" i="68" s="1"/>
  <c r="H218" i="68" s="1"/>
  <c r="D237" i="68"/>
  <c r="G237" i="68" s="1"/>
  <c r="J237" i="68" s="1"/>
  <c r="D215" i="68"/>
  <c r="G215" i="68" s="1"/>
  <c r="J215" i="68" s="1"/>
  <c r="H254" i="68"/>
  <c r="J254" i="68"/>
  <c r="H252" i="68"/>
  <c r="J252" i="68"/>
  <c r="I252" i="68"/>
  <c r="D232" i="68"/>
  <c r="G232" i="68" s="1"/>
  <c r="H257" i="68"/>
  <c r="J257" i="68"/>
  <c r="I257" i="68"/>
  <c r="D216" i="68"/>
  <c r="G216" i="68" s="1"/>
  <c r="I254" i="68"/>
  <c r="AP217" i="69"/>
  <c r="AP194" i="69"/>
  <c r="AP195" i="69"/>
  <c r="AP216" i="69"/>
  <c r="AP213" i="69"/>
  <c r="AP214" i="69"/>
  <c r="AP253" i="69"/>
  <c r="AP192" i="69"/>
  <c r="AP219" i="69"/>
  <c r="AP215" i="69"/>
  <c r="AP196" i="69"/>
  <c r="AP197" i="69"/>
  <c r="C152" i="67"/>
  <c r="C151" i="67" s="1"/>
  <c r="AP218" i="69"/>
  <c r="C115" i="67"/>
  <c r="AN87" i="69"/>
  <c r="AN231" i="69"/>
  <c r="AP231" i="69" s="1"/>
  <c r="B7" i="68"/>
  <c r="AN66" i="69"/>
  <c r="AN45" i="69"/>
  <c r="G231" i="68"/>
  <c r="G211" i="68"/>
  <c r="C417" i="68"/>
  <c r="B458" i="68"/>
  <c r="C458" i="68" s="1"/>
  <c r="AQ15" i="69"/>
  <c r="B414" i="68"/>
  <c r="B456" i="68"/>
  <c r="C456" i="68" s="1"/>
  <c r="C415" i="68"/>
  <c r="AQ9" i="69"/>
  <c r="AQ13" i="69"/>
  <c r="C419" i="68"/>
  <c r="B460" i="68"/>
  <c r="C460" i="68" s="1"/>
  <c r="C418" i="68"/>
  <c r="B459" i="68"/>
  <c r="C459" i="68" s="1"/>
  <c r="AQ12" i="69"/>
  <c r="C45" i="68"/>
  <c r="C416" i="68"/>
  <c r="B457" i="68"/>
  <c r="C420" i="68"/>
  <c r="B461" i="68"/>
  <c r="C461" i="68" s="1"/>
  <c r="AQ14" i="69"/>
  <c r="AQ11" i="69"/>
  <c r="C422" i="68"/>
  <c r="B463" i="68"/>
  <c r="C463" i="68" s="1"/>
  <c r="B7" i="69"/>
  <c r="AQ35" i="69"/>
  <c r="AQ10" i="69"/>
  <c r="B462" i="68"/>
  <c r="C462" i="68" s="1"/>
  <c r="C421" i="68"/>
  <c r="AQ16" i="69"/>
  <c r="AP191" i="69"/>
  <c r="AN189" i="69"/>
  <c r="B211" i="69"/>
  <c r="AM212" i="69"/>
  <c r="AP212" i="69" s="1"/>
  <c r="AN211" i="69"/>
  <c r="AP190" i="69"/>
  <c r="AN193" i="69"/>
  <c r="AP193" i="69" s="1"/>
  <c r="B189" i="69"/>
  <c r="C130" i="67"/>
  <c r="C129" i="67" s="1"/>
  <c r="C109" i="67" l="1"/>
  <c r="D291" i="68"/>
  <c r="J255" i="68"/>
  <c r="H255" i="68"/>
  <c r="I256" i="68"/>
  <c r="I253" i="68"/>
  <c r="H253" i="68"/>
  <c r="D250" i="68"/>
  <c r="G250" i="68" s="1"/>
  <c r="J250" i="68" s="1"/>
  <c r="I258" i="68"/>
  <c r="J256" i="68"/>
  <c r="J258" i="68"/>
  <c r="I212" i="68"/>
  <c r="H238" i="68"/>
  <c r="I218" i="68"/>
  <c r="I233" i="68"/>
  <c r="I213" i="68"/>
  <c r="J213" i="68"/>
  <c r="J238" i="68"/>
  <c r="J218" i="68"/>
  <c r="H237" i="68"/>
  <c r="J235" i="68"/>
  <c r="H212" i="68"/>
  <c r="I235" i="68"/>
  <c r="H217" i="68"/>
  <c r="J217" i="68"/>
  <c r="J236" i="68"/>
  <c r="I237" i="68"/>
  <c r="I214" i="68"/>
  <c r="H214" i="68"/>
  <c r="J233" i="68"/>
  <c r="H234" i="68"/>
  <c r="H236" i="68"/>
  <c r="I215" i="68"/>
  <c r="I234" i="68"/>
  <c r="H215" i="68"/>
  <c r="D230" i="68"/>
  <c r="G230" i="68" s="1"/>
  <c r="J230" i="68" s="1"/>
  <c r="D210" i="68"/>
  <c r="G210" i="68" s="1"/>
  <c r="I210" i="68" s="1"/>
  <c r="I232" i="68"/>
  <c r="H232" i="68"/>
  <c r="J232" i="68"/>
  <c r="J216" i="68"/>
  <c r="I216" i="68"/>
  <c r="H216" i="68"/>
  <c r="C7" i="68"/>
  <c r="J211" i="68"/>
  <c r="H211" i="68"/>
  <c r="I211" i="68"/>
  <c r="J251" i="68"/>
  <c r="I251" i="68"/>
  <c r="H251" i="68"/>
  <c r="H231" i="68"/>
  <c r="J231" i="68"/>
  <c r="I231" i="68"/>
  <c r="AM211" i="69"/>
  <c r="AP211" i="69" s="1"/>
  <c r="AM189" i="69"/>
  <c r="AP189" i="69" s="1"/>
  <c r="AM9" i="69"/>
  <c r="AM15" i="69"/>
  <c r="AM12" i="69"/>
  <c r="AM10" i="69"/>
  <c r="AM13" i="69"/>
  <c r="AM11" i="69"/>
  <c r="B455" i="68"/>
  <c r="C457" i="68"/>
  <c r="AM8" i="69"/>
  <c r="C7" i="69"/>
  <c r="AM14" i="69"/>
  <c r="C414" i="68"/>
  <c r="I250" i="68" l="1"/>
  <c r="H250" i="68"/>
  <c r="H230" i="68"/>
  <c r="I230" i="68"/>
  <c r="H210" i="68"/>
  <c r="J210" i="68"/>
  <c r="AM7" i="69"/>
  <c r="AQ7" i="69"/>
  <c r="C455" i="68"/>
  <c r="AQ8" i="69"/>
  <c r="AN150" i="69" l="1"/>
  <c r="AM150" i="69"/>
  <c r="AN153" i="69"/>
  <c r="AM153" i="69"/>
  <c r="AN149" i="69"/>
  <c r="AM149" i="69"/>
  <c r="AM152" i="69"/>
  <c r="AN152" i="69"/>
  <c r="AM148" i="69"/>
  <c r="B147" i="69"/>
  <c r="AN154" i="69"/>
  <c r="AM154" i="69"/>
  <c r="AM155" i="69"/>
  <c r="AN155" i="69"/>
  <c r="AM151" i="69"/>
  <c r="AN151" i="69"/>
  <c r="BD3" i="24"/>
  <c r="BD3" i="23"/>
  <c r="BD3" i="22"/>
  <c r="BD3" i="18"/>
  <c r="AN130" i="69" l="1"/>
  <c r="AN133" i="69"/>
  <c r="AQ29" i="69"/>
  <c r="AQ30" i="69"/>
  <c r="B128" i="69"/>
  <c r="AQ28" i="69"/>
  <c r="AQ34" i="69"/>
  <c r="AN148" i="69"/>
  <c r="C147" i="69"/>
  <c r="AN135" i="69"/>
  <c r="AN136" i="69"/>
  <c r="AN134" i="69"/>
  <c r="AQ33" i="69"/>
  <c r="AQ32" i="69"/>
  <c r="AQ31" i="69"/>
  <c r="AM147" i="69"/>
  <c r="AN131" i="69"/>
  <c r="AN132" i="69"/>
  <c r="AN147" i="69" l="1"/>
  <c r="AM34" i="69"/>
  <c r="AM30" i="69"/>
  <c r="AM27" i="69"/>
  <c r="C26" i="69"/>
  <c r="AM31" i="69"/>
  <c r="AM29" i="69"/>
  <c r="C128" i="69"/>
  <c r="AN129" i="69"/>
  <c r="AM32" i="69"/>
  <c r="AM33" i="69"/>
  <c r="AM28" i="69"/>
  <c r="AQ27" i="69" l="1"/>
  <c r="AM26" i="69"/>
  <c r="AQ26" i="69"/>
  <c r="AN128" i="69"/>
  <c r="B17" i="41"/>
  <c r="B18" i="41"/>
  <c r="C18" i="41" s="1"/>
  <c r="B19" i="41"/>
  <c r="C19" i="41" s="1"/>
  <c r="B20" i="41"/>
  <c r="B21" i="41"/>
  <c r="B22" i="41"/>
  <c r="C22" i="41" s="1"/>
  <c r="B23" i="41"/>
  <c r="C23" i="41" s="1"/>
  <c r="B24" i="41"/>
  <c r="C24" i="41" s="1"/>
  <c r="B16" i="41"/>
  <c r="B356" i="68"/>
  <c r="B396" i="68"/>
  <c r="C16" i="41"/>
  <c r="C20" i="41"/>
  <c r="C21" i="41"/>
  <c r="C17" i="41"/>
  <c r="B402" i="68" l="1"/>
  <c r="B401" i="68"/>
  <c r="C401" i="68" s="1"/>
  <c r="B362" i="68"/>
  <c r="C362" i="68" s="1"/>
  <c r="B400" i="68"/>
  <c r="C400" i="68" s="1"/>
  <c r="B361" i="68"/>
  <c r="C361" i="68" s="1"/>
  <c r="B399" i="68"/>
  <c r="C399" i="68" s="1"/>
  <c r="B360" i="68"/>
  <c r="C360" i="68" s="1"/>
  <c r="B398" i="68"/>
  <c r="C398" i="68" s="1"/>
  <c r="B359" i="68"/>
  <c r="C359" i="68" s="1"/>
  <c r="B397" i="68"/>
  <c r="C397" i="68" s="1"/>
  <c r="B358" i="68"/>
  <c r="C358" i="68" s="1"/>
  <c r="B357" i="68"/>
  <c r="C357" i="68" s="1"/>
  <c r="A232" i="69"/>
  <c r="AL232" i="69" s="1"/>
  <c r="A254" i="69"/>
  <c r="AL254" i="69" s="1"/>
  <c r="A237" i="69"/>
  <c r="AL237" i="69" s="1"/>
  <c r="A259" i="69"/>
  <c r="AL259" i="69" s="1"/>
  <c r="A233" i="69"/>
  <c r="AL233" i="69" s="1"/>
  <c r="A255" i="69"/>
  <c r="AL255" i="69" s="1"/>
  <c r="A198" i="69"/>
  <c r="AL198" i="69" s="1"/>
  <c r="A115" i="69"/>
  <c r="AL115" i="69" s="1"/>
  <c r="A423" i="68"/>
  <c r="A341" i="68"/>
  <c r="A198" i="68"/>
  <c r="A116" i="68"/>
  <c r="A240" i="69"/>
  <c r="AL240" i="69" s="1"/>
  <c r="A156" i="69"/>
  <c r="AL156" i="69" s="1"/>
  <c r="A75" i="69"/>
  <c r="AL75" i="69" s="1"/>
  <c r="A16" i="69"/>
  <c r="AL16" i="69" s="1"/>
  <c r="A464" i="68"/>
  <c r="A381" i="68"/>
  <c r="A300" i="68"/>
  <c r="A157" i="68"/>
  <c r="A75" i="68"/>
  <c r="A54" i="68"/>
  <c r="A177" i="69"/>
  <c r="AL177" i="69" s="1"/>
  <c r="A96" i="69"/>
  <c r="AL96" i="69" s="1"/>
  <c r="A35" i="69"/>
  <c r="AL35" i="69" s="1"/>
  <c r="A403" i="68"/>
  <c r="A321" i="68"/>
  <c r="A178" i="68"/>
  <c r="A96" i="68"/>
  <c r="A262" i="69"/>
  <c r="AL262" i="69" s="1"/>
  <c r="A220" i="69"/>
  <c r="AL220" i="69" s="1"/>
  <c r="A137" i="69"/>
  <c r="AL137" i="69" s="1"/>
  <c r="A54" i="69"/>
  <c r="AL53" i="69" s="1"/>
  <c r="A444" i="68"/>
  <c r="A363" i="68"/>
  <c r="A280" i="68"/>
  <c r="A136" i="68"/>
  <c r="A236" i="69"/>
  <c r="AL236" i="69" s="1"/>
  <c r="A258" i="69"/>
  <c r="AL258" i="69" s="1"/>
  <c r="A257" i="69"/>
  <c r="AL257" i="69" s="1"/>
  <c r="A235" i="69"/>
  <c r="AL235" i="69" s="1"/>
  <c r="A261" i="69"/>
  <c r="AL261" i="69" s="1"/>
  <c r="A53" i="69"/>
  <c r="A239" i="69"/>
  <c r="AL239" i="69" s="1"/>
  <c r="A260" i="69"/>
  <c r="AL260" i="69" s="1"/>
  <c r="A238" i="69"/>
  <c r="AL238" i="69" s="1"/>
  <c r="A256" i="69"/>
  <c r="AL256" i="69" s="1"/>
  <c r="A234" i="69"/>
  <c r="AL234" i="69" s="1"/>
  <c r="B395" i="68"/>
  <c r="B355" i="68"/>
  <c r="A502" i="68"/>
  <c r="A379" i="68"/>
  <c r="A14" i="68"/>
  <c r="A218" i="69"/>
  <c r="AL218" i="69" s="1"/>
  <c r="A175" i="69"/>
  <c r="AL175" i="69" s="1"/>
  <c r="A545" i="68"/>
  <c r="A524" i="68"/>
  <c r="A339" i="68"/>
  <c r="A298" i="68"/>
  <c r="A278" i="68"/>
  <c r="A237" i="68"/>
  <c r="A176" i="68"/>
  <c r="A134" i="68"/>
  <c r="A94" i="68"/>
  <c r="A35" i="68"/>
  <c r="A154" i="69"/>
  <c r="AL154" i="69" s="1"/>
  <c r="A482" i="68"/>
  <c r="A442" i="68"/>
  <c r="A401" i="68"/>
  <c r="A196" i="69"/>
  <c r="AL196" i="69" s="1"/>
  <c r="A462" i="68"/>
  <c r="A421" i="68"/>
  <c r="A361" i="68"/>
  <c r="A319" i="68"/>
  <c r="A257" i="68"/>
  <c r="A217" i="68"/>
  <c r="A196" i="68"/>
  <c r="A155" i="68"/>
  <c r="A114" i="68"/>
  <c r="A73" i="68"/>
  <c r="A52" i="68"/>
  <c r="A113" i="69"/>
  <c r="AL113" i="69" s="1"/>
  <c r="A135" i="69"/>
  <c r="AL135" i="69" s="1"/>
  <c r="A73" i="69"/>
  <c r="AL73" i="69" s="1"/>
  <c r="A94" i="69"/>
  <c r="AL94" i="69" s="1"/>
  <c r="A52" i="69"/>
  <c r="AL52" i="69" s="1"/>
  <c r="A33" i="69"/>
  <c r="AL33" i="69" s="1"/>
  <c r="A14" i="69"/>
  <c r="AL14" i="69" s="1"/>
  <c r="A496" i="68"/>
  <c r="A436" i="68"/>
  <c r="A373" i="68"/>
  <c r="A190" i="69"/>
  <c r="AL190" i="69" s="1"/>
  <c r="A415" i="68"/>
  <c r="A333" i="68"/>
  <c r="A292" i="68"/>
  <c r="A251" i="68"/>
  <c r="A211" i="68"/>
  <c r="A170" i="68"/>
  <c r="A128" i="68"/>
  <c r="A88" i="68"/>
  <c r="A46" i="68"/>
  <c r="A476" i="68"/>
  <c r="A395" i="68"/>
  <c r="A8" i="68"/>
  <c r="A212" i="69"/>
  <c r="AL212" i="69" s="1"/>
  <c r="A169" i="69"/>
  <c r="AL169" i="69" s="1"/>
  <c r="A539" i="68"/>
  <c r="A518" i="68"/>
  <c r="A456" i="68"/>
  <c r="A355" i="68"/>
  <c r="A313" i="68"/>
  <c r="A272" i="68"/>
  <c r="A231" i="68"/>
  <c r="A190" i="68"/>
  <c r="A149" i="68"/>
  <c r="A108" i="68"/>
  <c r="A67" i="68"/>
  <c r="A29" i="68"/>
  <c r="A148" i="69"/>
  <c r="AL148" i="69" s="1"/>
  <c r="A107" i="69"/>
  <c r="AL107" i="69" s="1"/>
  <c r="A46" i="69"/>
  <c r="AL46" i="69" s="1"/>
  <c r="A27" i="69"/>
  <c r="AL27" i="69" s="1"/>
  <c r="A8" i="69"/>
  <c r="AL8" i="69" s="1"/>
  <c r="A129" i="69"/>
  <c r="AL129" i="69" s="1"/>
  <c r="A67" i="69"/>
  <c r="AL67" i="69" s="1"/>
  <c r="A88" i="69"/>
  <c r="AL88" i="69" s="1"/>
  <c r="A544" i="68"/>
  <c r="A523" i="68"/>
  <c r="A481" i="68"/>
  <c r="A420" i="68"/>
  <c r="A400" i="68"/>
  <c r="A277" i="68"/>
  <c r="A236" i="68"/>
  <c r="A51" i="68"/>
  <c r="A461" i="68"/>
  <c r="A360" i="68"/>
  <c r="A318" i="68"/>
  <c r="A195" i="68"/>
  <c r="A154" i="68"/>
  <c r="A113" i="68"/>
  <c r="A72" i="68"/>
  <c r="A13" i="68"/>
  <c r="A217" i="69"/>
  <c r="AL217" i="69" s="1"/>
  <c r="A501" i="68"/>
  <c r="A378" i="68"/>
  <c r="A256" i="68"/>
  <c r="A216" i="68"/>
  <c r="A34" i="68"/>
  <c r="A441" i="68"/>
  <c r="A338" i="68"/>
  <c r="A297" i="68"/>
  <c r="A175" i="68"/>
  <c r="A133" i="68"/>
  <c r="A93" i="68"/>
  <c r="A195" i="69"/>
  <c r="AL195" i="69" s="1"/>
  <c r="A174" i="69"/>
  <c r="AL174" i="69" s="1"/>
  <c r="A153" i="69"/>
  <c r="AL153" i="69" s="1"/>
  <c r="A134" i="69"/>
  <c r="AL134" i="69" s="1"/>
  <c r="A32" i="69"/>
  <c r="AL32" i="69" s="1"/>
  <c r="A13" i="69"/>
  <c r="AL13" i="69" s="1"/>
  <c r="A112" i="69"/>
  <c r="AL112" i="69" s="1"/>
  <c r="A72" i="69"/>
  <c r="AL72" i="69" s="1"/>
  <c r="A51" i="69"/>
  <c r="AL51" i="69" s="1"/>
  <c r="A93" i="69"/>
  <c r="AL93" i="69" s="1"/>
  <c r="A37" i="68"/>
  <c r="A16" i="68"/>
  <c r="A547" i="68"/>
  <c r="A526" i="68"/>
  <c r="A500" i="68"/>
  <c r="A440" i="68"/>
  <c r="A377" i="68"/>
  <c r="A194" i="69"/>
  <c r="AL194" i="69" s="1"/>
  <c r="A419" i="68"/>
  <c r="A337" i="68"/>
  <c r="A296" i="68"/>
  <c r="A255" i="68"/>
  <c r="A215" i="68"/>
  <c r="A174" i="68"/>
  <c r="A132" i="68"/>
  <c r="A92" i="68"/>
  <c r="A50" i="68"/>
  <c r="A152" i="69"/>
  <c r="AL152" i="69" s="1"/>
  <c r="A480" i="68"/>
  <c r="A399" i="68"/>
  <c r="A12" i="68"/>
  <c r="A216" i="69"/>
  <c r="AL216" i="69" s="1"/>
  <c r="A173" i="69"/>
  <c r="AL173" i="69" s="1"/>
  <c r="A543" i="68"/>
  <c r="A522" i="68"/>
  <c r="A460" i="68"/>
  <c r="A359" i="68"/>
  <c r="A317" i="68"/>
  <c r="A276" i="68"/>
  <c r="A235" i="68"/>
  <c r="A194" i="68"/>
  <c r="A153" i="68"/>
  <c r="A112" i="68"/>
  <c r="A71" i="68"/>
  <c r="A33" i="68"/>
  <c r="A111" i="69"/>
  <c r="AL111" i="69" s="1"/>
  <c r="A50" i="69"/>
  <c r="AL50" i="69" s="1"/>
  <c r="A31" i="69"/>
  <c r="AL31" i="69" s="1"/>
  <c r="A12" i="69"/>
  <c r="AL12" i="69" s="1"/>
  <c r="A133" i="69"/>
  <c r="AL133" i="69" s="1"/>
  <c r="A71" i="69"/>
  <c r="AL71" i="69" s="1"/>
  <c r="A92" i="69"/>
  <c r="AL92" i="69" s="1"/>
  <c r="A483" i="68"/>
  <c r="A402" i="68"/>
  <c r="A258" i="68"/>
  <c r="A218" i="68"/>
  <c r="A36" i="68"/>
  <c r="A463" i="68"/>
  <c r="A443" i="68"/>
  <c r="A362" i="68"/>
  <c r="A320" i="68"/>
  <c r="A197" i="68"/>
  <c r="A156" i="68"/>
  <c r="A115" i="68"/>
  <c r="A74" i="68"/>
  <c r="A197" i="69"/>
  <c r="AL197" i="69" s="1"/>
  <c r="A176" i="69"/>
  <c r="AL176" i="69" s="1"/>
  <c r="A546" i="68"/>
  <c r="A525" i="68"/>
  <c r="A503" i="68"/>
  <c r="A422" i="68"/>
  <c r="A380" i="68"/>
  <c r="A279" i="68"/>
  <c r="A238" i="68"/>
  <c r="A53" i="68"/>
  <c r="A340" i="68"/>
  <c r="A299" i="68"/>
  <c r="A177" i="68"/>
  <c r="A135" i="68"/>
  <c r="A95" i="68"/>
  <c r="A15" i="68"/>
  <c r="A219" i="69"/>
  <c r="AL219" i="69" s="1"/>
  <c r="A155" i="69"/>
  <c r="AL155" i="69" s="1"/>
  <c r="A136" i="69"/>
  <c r="AL136" i="69" s="1"/>
  <c r="A114" i="69"/>
  <c r="AL114" i="69" s="1"/>
  <c r="A74" i="69"/>
  <c r="AL74" i="69" s="1"/>
  <c r="A34" i="69"/>
  <c r="AL34" i="69" s="1"/>
  <c r="A15" i="69"/>
  <c r="AL15" i="69" s="1"/>
  <c r="A95" i="69"/>
  <c r="AL95" i="69" s="1"/>
  <c r="A479" i="68"/>
  <c r="A398" i="68"/>
  <c r="A254" i="68"/>
  <c r="A214" i="68"/>
  <c r="A32" i="68"/>
  <c r="A459" i="68"/>
  <c r="A439" i="68"/>
  <c r="A358" i="68"/>
  <c r="A316" i="68"/>
  <c r="A193" i="68"/>
  <c r="A152" i="68"/>
  <c r="A111" i="68"/>
  <c r="A70" i="68"/>
  <c r="A193" i="69"/>
  <c r="AL193" i="69" s="1"/>
  <c r="A172" i="69"/>
  <c r="AL172" i="69" s="1"/>
  <c r="A542" i="68"/>
  <c r="A521" i="68"/>
  <c r="A499" i="68"/>
  <c r="A418" i="68"/>
  <c r="A376" i="68"/>
  <c r="A275" i="68"/>
  <c r="A234" i="68"/>
  <c r="A49" i="68"/>
  <c r="A336" i="68"/>
  <c r="A295" i="68"/>
  <c r="A173" i="68"/>
  <c r="A131" i="68"/>
  <c r="A91" i="68"/>
  <c r="A11" i="68"/>
  <c r="A215" i="69"/>
  <c r="AL215" i="69" s="1"/>
  <c r="A151" i="69"/>
  <c r="AL151" i="69" s="1"/>
  <c r="A132" i="69"/>
  <c r="AL132" i="69" s="1"/>
  <c r="A49" i="69"/>
  <c r="AL49" i="69" s="1"/>
  <c r="A110" i="69"/>
  <c r="AL110" i="69" s="1"/>
  <c r="A70" i="69"/>
  <c r="AL70" i="69" s="1"/>
  <c r="A30" i="69"/>
  <c r="AL30" i="69" s="1"/>
  <c r="A11" i="69"/>
  <c r="AL11" i="69" s="1"/>
  <c r="A91" i="69"/>
  <c r="AL91" i="69" s="1"/>
  <c r="A498" i="68"/>
  <c r="A375" i="68"/>
  <c r="A10" i="68"/>
  <c r="A214" i="69"/>
  <c r="AL214" i="69" s="1"/>
  <c r="A171" i="69"/>
  <c r="AL171" i="69" s="1"/>
  <c r="A541" i="68"/>
  <c r="A520" i="68"/>
  <c r="A335" i="68"/>
  <c r="A294" i="68"/>
  <c r="A274" i="68"/>
  <c r="A233" i="68"/>
  <c r="A172" i="68"/>
  <c r="A130" i="68"/>
  <c r="A90" i="68"/>
  <c r="A31" i="68"/>
  <c r="A150" i="69"/>
  <c r="AL150" i="69" s="1"/>
  <c r="A478" i="68"/>
  <c r="A438" i="68"/>
  <c r="A397" i="68"/>
  <c r="A192" i="69"/>
  <c r="AL192" i="69" s="1"/>
  <c r="A458" i="68"/>
  <c r="A417" i="68"/>
  <c r="A357" i="68"/>
  <c r="A315" i="68"/>
  <c r="A253" i="68"/>
  <c r="A213" i="68"/>
  <c r="A192" i="68"/>
  <c r="A151" i="68"/>
  <c r="A110" i="68"/>
  <c r="A69" i="68"/>
  <c r="A48" i="68"/>
  <c r="A109" i="69"/>
  <c r="AL109" i="69" s="1"/>
  <c r="A131" i="69"/>
  <c r="AL131" i="69" s="1"/>
  <c r="A69" i="69"/>
  <c r="AL69" i="69" s="1"/>
  <c r="A90" i="69"/>
  <c r="AL90" i="69" s="1"/>
  <c r="A48" i="69"/>
  <c r="AL48" i="69" s="1"/>
  <c r="A29" i="69"/>
  <c r="AL29" i="69" s="1"/>
  <c r="A10" i="69"/>
  <c r="AL10" i="69" s="1"/>
  <c r="A540" i="68"/>
  <c r="A519" i="68"/>
  <c r="A477" i="68"/>
  <c r="A416" i="68"/>
  <c r="A396" i="68"/>
  <c r="A273" i="68"/>
  <c r="A232" i="68"/>
  <c r="A47" i="68"/>
  <c r="A457" i="68"/>
  <c r="A356" i="68"/>
  <c r="A314" i="68"/>
  <c r="A191" i="68"/>
  <c r="A150" i="68"/>
  <c r="A109" i="68"/>
  <c r="A68" i="68"/>
  <c r="A9" i="68"/>
  <c r="A213" i="69"/>
  <c r="AL213" i="69" s="1"/>
  <c r="A497" i="68"/>
  <c r="A374" i="68"/>
  <c r="A252" i="68"/>
  <c r="A212" i="68"/>
  <c r="A30" i="68"/>
  <c r="A437" i="68"/>
  <c r="A334" i="68"/>
  <c r="A293" i="68"/>
  <c r="A171" i="68"/>
  <c r="A129" i="68"/>
  <c r="A89" i="68"/>
  <c r="A191" i="69"/>
  <c r="AL191" i="69" s="1"/>
  <c r="A170" i="69"/>
  <c r="AL170" i="69" s="1"/>
  <c r="A130" i="69"/>
  <c r="AL130" i="69" s="1"/>
  <c r="A28" i="69"/>
  <c r="AL28" i="69" s="1"/>
  <c r="A9" i="69"/>
  <c r="AL9" i="69" s="1"/>
  <c r="A149" i="69"/>
  <c r="AL149" i="69" s="1"/>
  <c r="A108" i="69"/>
  <c r="AL108" i="69" s="1"/>
  <c r="A68" i="69"/>
  <c r="AL68" i="69" s="1"/>
  <c r="A47" i="69"/>
  <c r="AL47" i="69" s="1"/>
  <c r="A89" i="69"/>
  <c r="AL89" i="69" s="1"/>
  <c r="B298" i="68"/>
  <c r="B374" i="68"/>
  <c r="B338" i="68"/>
  <c r="B315" i="68"/>
  <c r="B295" i="68"/>
  <c r="B299" i="68"/>
  <c r="AN175" i="69"/>
  <c r="AQ175" i="69" s="1"/>
  <c r="AM175" i="69"/>
  <c r="AN171" i="69"/>
  <c r="AQ171" i="69" s="1"/>
  <c r="AM171" i="69"/>
  <c r="C402" i="68"/>
  <c r="B377" i="68"/>
  <c r="B373" i="68"/>
  <c r="B337" i="68"/>
  <c r="B333" i="68"/>
  <c r="B318" i="68"/>
  <c r="B314" i="68"/>
  <c r="B294" i="68"/>
  <c r="AN176" i="69"/>
  <c r="AQ176" i="69" s="1"/>
  <c r="AM176" i="69"/>
  <c r="B378" i="68"/>
  <c r="B319" i="68"/>
  <c r="B292" i="68"/>
  <c r="B296" i="68"/>
  <c r="AN174" i="69"/>
  <c r="AQ174" i="69" s="1"/>
  <c r="AM174" i="69"/>
  <c r="AN170" i="69"/>
  <c r="AQ170" i="69" s="1"/>
  <c r="AM170" i="69"/>
  <c r="B380" i="68"/>
  <c r="B376" i="68"/>
  <c r="C356" i="68"/>
  <c r="B340" i="68"/>
  <c r="B336" i="68"/>
  <c r="B317" i="68"/>
  <c r="B313" i="68"/>
  <c r="AN172" i="69"/>
  <c r="AQ172" i="69" s="1"/>
  <c r="AM172" i="69"/>
  <c r="B334" i="68"/>
  <c r="B293" i="68"/>
  <c r="B297" i="68"/>
  <c r="AN173" i="69"/>
  <c r="AQ173" i="69" s="1"/>
  <c r="AM173" i="69"/>
  <c r="AM169" i="69"/>
  <c r="B168" i="69"/>
  <c r="C396" i="68"/>
  <c r="B379" i="68"/>
  <c r="B375" i="68"/>
  <c r="B339" i="68"/>
  <c r="B335" i="68"/>
  <c r="B320" i="68"/>
  <c r="B316" i="68"/>
  <c r="A47" i="67"/>
  <c r="A69" i="67" s="1"/>
  <c r="A88" i="67" s="1"/>
  <c r="A110" i="67" s="1"/>
  <c r="A130" i="67" s="1"/>
  <c r="A152" i="67" s="1"/>
  <c r="A177" i="67" s="1"/>
  <c r="A204" i="67" s="1"/>
  <c r="A236" i="67" s="1"/>
  <c r="A77" i="67"/>
  <c r="A96" i="67" s="1"/>
  <c r="A118" i="67" s="1"/>
  <c r="A138" i="67" s="1"/>
  <c r="A160" i="67" s="1"/>
  <c r="A185" i="67" s="1"/>
  <c r="A212" i="67" s="1"/>
  <c r="A244" i="67" s="1"/>
  <c r="A73" i="67"/>
  <c r="A92" i="67" s="1"/>
  <c r="A114" i="67" s="1"/>
  <c r="A134" i="67" s="1"/>
  <c r="A156" i="67" s="1"/>
  <c r="A181" i="67" s="1"/>
  <c r="A208" i="67" s="1"/>
  <c r="A240" i="67" s="1"/>
  <c r="A74" i="67"/>
  <c r="A93" i="67" s="1"/>
  <c r="A115" i="67" s="1"/>
  <c r="A135" i="67" s="1"/>
  <c r="A157" i="67" s="1"/>
  <c r="A182" i="67" s="1"/>
  <c r="A209" i="67" s="1"/>
  <c r="A241" i="67" s="1"/>
  <c r="A76" i="67"/>
  <c r="A95" i="67" s="1"/>
  <c r="A117" i="67" s="1"/>
  <c r="A137" i="67" s="1"/>
  <c r="A159" i="67" s="1"/>
  <c r="A184" i="67" s="1"/>
  <c r="A211" i="67" s="1"/>
  <c r="A243" i="67" s="1"/>
  <c r="A72" i="67"/>
  <c r="A91" i="67" s="1"/>
  <c r="A113" i="67" s="1"/>
  <c r="A133" i="67" s="1"/>
  <c r="A155" i="67" s="1"/>
  <c r="A180" i="67" s="1"/>
  <c r="A207" i="67" s="1"/>
  <c r="A239" i="67" s="1"/>
  <c r="A70" i="67"/>
  <c r="A89" i="67" s="1"/>
  <c r="A111" i="67" s="1"/>
  <c r="A131" i="67" s="1"/>
  <c r="A153" i="67" s="1"/>
  <c r="A178" i="67" s="1"/>
  <c r="A205" i="67" s="1"/>
  <c r="A237" i="67" s="1"/>
  <c r="A75" i="67"/>
  <c r="A94" i="67" s="1"/>
  <c r="A116" i="67" s="1"/>
  <c r="A136" i="67" s="1"/>
  <c r="A158" i="67" s="1"/>
  <c r="A183" i="67" s="1"/>
  <c r="A210" i="67" s="1"/>
  <c r="A242" i="67" s="1"/>
  <c r="A71" i="67"/>
  <c r="A90" i="67" s="1"/>
  <c r="A112" i="67" s="1"/>
  <c r="A132" i="67" s="1"/>
  <c r="A154" i="67" s="1"/>
  <c r="A179" i="67" s="1"/>
  <c r="A206" i="67" s="1"/>
  <c r="A238" i="67" s="1"/>
  <c r="B354" i="68" l="1"/>
  <c r="B394" i="68"/>
  <c r="C395" i="68"/>
  <c r="C394" i="68" s="1"/>
  <c r="C355" i="68"/>
  <c r="C354" i="68" s="1"/>
  <c r="AM168" i="69"/>
  <c r="C377" i="68"/>
  <c r="C338" i="68"/>
  <c r="C316" i="68"/>
  <c r="C335" i="68"/>
  <c r="C339" i="68"/>
  <c r="G293" i="68"/>
  <c r="C293" i="68"/>
  <c r="C334" i="68"/>
  <c r="C313" i="68"/>
  <c r="B312" i="68"/>
  <c r="C317" i="68"/>
  <c r="C376" i="68"/>
  <c r="B66" i="68"/>
  <c r="C319" i="68"/>
  <c r="AN109" i="69"/>
  <c r="AM109" i="69"/>
  <c r="C318" i="68"/>
  <c r="C337" i="68"/>
  <c r="C299" i="68"/>
  <c r="G299" i="68"/>
  <c r="AM110" i="69"/>
  <c r="AN110" i="69"/>
  <c r="C315" i="68"/>
  <c r="AN113" i="69"/>
  <c r="AM113" i="69"/>
  <c r="AM111" i="69"/>
  <c r="AN111" i="69"/>
  <c r="C379" i="68"/>
  <c r="AN169" i="69"/>
  <c r="AQ169" i="69" s="1"/>
  <c r="C168" i="69"/>
  <c r="C297" i="68"/>
  <c r="G297" i="68"/>
  <c r="AN108" i="69"/>
  <c r="AM108" i="69"/>
  <c r="C296" i="68"/>
  <c r="G296" i="68"/>
  <c r="G292" i="68"/>
  <c r="B291" i="68"/>
  <c r="G291" i="68" s="1"/>
  <c r="C292" i="68"/>
  <c r="C333" i="68"/>
  <c r="B332" i="68"/>
  <c r="C295" i="68"/>
  <c r="G295" i="68"/>
  <c r="C298" i="68"/>
  <c r="G298" i="68"/>
  <c r="C375" i="68"/>
  <c r="C336" i="68"/>
  <c r="B28" i="68"/>
  <c r="C374" i="68"/>
  <c r="C320" i="68"/>
  <c r="AN112" i="69"/>
  <c r="AM112" i="69"/>
  <c r="C340" i="68"/>
  <c r="C380" i="68"/>
  <c r="AM107" i="69"/>
  <c r="B106" i="69"/>
  <c r="C378" i="68"/>
  <c r="C294" i="68"/>
  <c r="G294" i="68"/>
  <c r="C314" i="68"/>
  <c r="C373" i="68"/>
  <c r="B372" i="68"/>
  <c r="AM114" i="69"/>
  <c r="AN114" i="69"/>
  <c r="AN168" i="69" l="1"/>
  <c r="AQ168" i="69" s="1"/>
  <c r="C332" i="68"/>
  <c r="C28" i="68"/>
  <c r="AN107" i="69"/>
  <c r="C106" i="69"/>
  <c r="AM106" i="69"/>
  <c r="C291" i="68"/>
  <c r="C66" i="68"/>
  <c r="C312" i="68"/>
  <c r="C372" i="68"/>
  <c r="AN106" i="69" l="1"/>
  <c r="D9" i="68" l="1"/>
  <c r="D10" i="68"/>
  <c r="D11" i="68"/>
  <c r="D12" i="68"/>
  <c r="D13" i="68"/>
  <c r="D14" i="68"/>
  <c r="D15" i="68"/>
  <c r="D16" i="68"/>
  <c r="G16" i="68" s="1"/>
  <c r="D30" i="68"/>
  <c r="G30" i="68" s="1"/>
  <c r="D31" i="68"/>
  <c r="G31" i="68" s="1"/>
  <c r="D32" i="68"/>
  <c r="G32" i="68" s="1"/>
  <c r="D33" i="68"/>
  <c r="G33" i="68" s="1"/>
  <c r="D34" i="68"/>
  <c r="G34" i="68" s="1"/>
  <c r="D35" i="68"/>
  <c r="G35" i="68" s="1"/>
  <c r="D36" i="68"/>
  <c r="G36" i="68" s="1"/>
  <c r="D37" i="68"/>
  <c r="G37" i="68" s="1"/>
  <c r="D47" i="68"/>
  <c r="G47" i="68" s="1"/>
  <c r="D48" i="68"/>
  <c r="G48" i="68" s="1"/>
  <c r="D49" i="68"/>
  <c r="G49" i="68" s="1"/>
  <c r="D50" i="68"/>
  <c r="G50" i="68" s="1"/>
  <c r="D51" i="68"/>
  <c r="G51" i="68" s="1"/>
  <c r="D52" i="68"/>
  <c r="G52" i="68" s="1"/>
  <c r="D53" i="68"/>
  <c r="G53" i="68" s="1"/>
  <c r="D54" i="68"/>
  <c r="G54" i="68" s="1"/>
  <c r="D68" i="68"/>
  <c r="G68" i="68" s="1"/>
  <c r="D69" i="68"/>
  <c r="G69" i="68" s="1"/>
  <c r="D70" i="68"/>
  <c r="G70" i="68" s="1"/>
  <c r="D71" i="68"/>
  <c r="G71" i="68" s="1"/>
  <c r="D72" i="68"/>
  <c r="G72" i="68" s="1"/>
  <c r="D73" i="68"/>
  <c r="G73" i="68" s="1"/>
  <c r="D74" i="68"/>
  <c r="G74" i="68" s="1"/>
  <c r="D75" i="68"/>
  <c r="G75" i="68" s="1"/>
  <c r="D89" i="68"/>
  <c r="G89" i="68" s="1"/>
  <c r="D90" i="68"/>
  <c r="G90" i="68" s="1"/>
  <c r="D91" i="68"/>
  <c r="G91" i="68" s="1"/>
  <c r="D92" i="68"/>
  <c r="G92" i="68" s="1"/>
  <c r="D93" i="68"/>
  <c r="G93" i="68" s="1"/>
  <c r="D94" i="68"/>
  <c r="G94" i="68" s="1"/>
  <c r="D95" i="68"/>
  <c r="G95" i="68" s="1"/>
  <c r="D96" i="68"/>
  <c r="G96" i="68" s="1"/>
  <c r="D109" i="68"/>
  <c r="G109" i="68" s="1"/>
  <c r="D110" i="68"/>
  <c r="G110" i="68" s="1"/>
  <c r="D111" i="68"/>
  <c r="G111" i="68" s="1"/>
  <c r="D112" i="68"/>
  <c r="G112" i="68" s="1"/>
  <c r="D113" i="68"/>
  <c r="G113" i="68" s="1"/>
  <c r="D114" i="68"/>
  <c r="G114" i="68" s="1"/>
  <c r="D115" i="68"/>
  <c r="G115" i="68" s="1"/>
  <c r="D116" i="68"/>
  <c r="G116" i="68" s="1"/>
  <c r="D129" i="68"/>
  <c r="G129" i="68" s="1"/>
  <c r="D130" i="68"/>
  <c r="G130" i="68" s="1"/>
  <c r="D131" i="68"/>
  <c r="G131" i="68" s="1"/>
  <c r="D132" i="68"/>
  <c r="G132" i="68" s="1"/>
  <c r="D133" i="68"/>
  <c r="G133" i="68" s="1"/>
  <c r="D134" i="68"/>
  <c r="G134" i="68" s="1"/>
  <c r="D135" i="68"/>
  <c r="G135" i="68" s="1"/>
  <c r="D136" i="68"/>
  <c r="G136" i="68" s="1"/>
  <c r="D150" i="68"/>
  <c r="G150" i="68" s="1"/>
  <c r="D151" i="68"/>
  <c r="G151" i="68" s="1"/>
  <c r="D152" i="68"/>
  <c r="G152" i="68" s="1"/>
  <c r="D153" i="68"/>
  <c r="G153" i="68" s="1"/>
  <c r="D154" i="68"/>
  <c r="G154" i="68" s="1"/>
  <c r="D155" i="68"/>
  <c r="G155" i="68" s="1"/>
  <c r="D156" i="68"/>
  <c r="G156" i="68" s="1"/>
  <c r="D157" i="68"/>
  <c r="G157" i="68" s="1"/>
  <c r="D178" i="68"/>
  <c r="G178" i="68" s="1"/>
  <c r="D191" i="68"/>
  <c r="G191" i="68" s="1"/>
  <c r="D192" i="68"/>
  <c r="G192" i="68" s="1"/>
  <c r="D193" i="68"/>
  <c r="G193" i="68" s="1"/>
  <c r="D194" i="68"/>
  <c r="G194" i="68" s="1"/>
  <c r="D195" i="68"/>
  <c r="G195" i="68" s="1"/>
  <c r="D196" i="68"/>
  <c r="G196" i="68" s="1"/>
  <c r="D197" i="68"/>
  <c r="G197" i="68" s="1"/>
  <c r="D198" i="68"/>
  <c r="G198" i="68" s="1"/>
  <c r="D273" i="68"/>
  <c r="G273" i="68" s="1"/>
  <c r="D274" i="68"/>
  <c r="G274" i="68" s="1"/>
  <c r="D275" i="68"/>
  <c r="G275" i="68" s="1"/>
  <c r="D276" i="68"/>
  <c r="G276" i="68" s="1"/>
  <c r="D277" i="68"/>
  <c r="G277" i="68" s="1"/>
  <c r="D278" i="68"/>
  <c r="G278" i="68" s="1"/>
  <c r="D279" i="68"/>
  <c r="G279" i="68" s="1"/>
  <c r="D280" i="68"/>
  <c r="G280" i="68" s="1"/>
  <c r="D16" i="69"/>
  <c r="D28" i="69"/>
  <c r="D29" i="69"/>
  <c r="D30" i="69"/>
  <c r="D31" i="69"/>
  <c r="D32" i="69"/>
  <c r="D33" i="69"/>
  <c r="D34" i="69"/>
  <c r="D47" i="69"/>
  <c r="D68" i="69"/>
  <c r="D89" i="69"/>
  <c r="D108" i="69"/>
  <c r="D170" i="69"/>
  <c r="G170" i="69" s="1"/>
  <c r="D213" i="69"/>
  <c r="G213" i="69" s="1"/>
  <c r="D233" i="69"/>
  <c r="G233" i="69" s="1"/>
  <c r="D255" i="69"/>
  <c r="G255" i="69" s="1"/>
  <c r="AO255" i="69" s="1"/>
  <c r="D317" i="68" l="1"/>
  <c r="G317" i="68" s="1"/>
  <c r="D318" i="68"/>
  <c r="G318" i="68" s="1"/>
  <c r="D315" i="68"/>
  <c r="G315" i="68" s="1"/>
  <c r="D313" i="68"/>
  <c r="D320" i="68"/>
  <c r="G320" i="68" s="1"/>
  <c r="D316" i="68"/>
  <c r="G316" i="68" s="1"/>
  <c r="D319" i="68"/>
  <c r="G319" i="68" s="1"/>
  <c r="D261" i="69"/>
  <c r="G261" i="69" s="1"/>
  <c r="AO261" i="69" s="1"/>
  <c r="D257" i="69"/>
  <c r="G257" i="69" s="1"/>
  <c r="AO257" i="69" s="1"/>
  <c r="D240" i="69"/>
  <c r="G240" i="69" s="1"/>
  <c r="D236" i="69"/>
  <c r="G236" i="69" s="1"/>
  <c r="D175" i="69"/>
  <c r="G175" i="69" s="1"/>
  <c r="D171" i="69"/>
  <c r="G171" i="69" s="1"/>
  <c r="D114" i="69"/>
  <c r="D110" i="69"/>
  <c r="D96" i="69"/>
  <c r="D92" i="69"/>
  <c r="D72" i="69"/>
  <c r="D52" i="69"/>
  <c r="D48" i="69"/>
  <c r="D260" i="69"/>
  <c r="G260" i="69" s="1"/>
  <c r="AO260" i="69" s="1"/>
  <c r="D256" i="69"/>
  <c r="G256" i="69" s="1"/>
  <c r="AO256" i="69" s="1"/>
  <c r="D239" i="69"/>
  <c r="G239" i="69" s="1"/>
  <c r="D235" i="69"/>
  <c r="G235" i="69" s="1"/>
  <c r="D220" i="69"/>
  <c r="G220" i="69" s="1"/>
  <c r="D195" i="69"/>
  <c r="G195" i="69" s="1"/>
  <c r="D174" i="69"/>
  <c r="G174" i="69" s="1"/>
  <c r="D113" i="69"/>
  <c r="D109" i="69"/>
  <c r="D95" i="69"/>
  <c r="D91" i="69"/>
  <c r="D75" i="69"/>
  <c r="D71" i="69"/>
  <c r="D259" i="69"/>
  <c r="G259" i="69" s="1"/>
  <c r="AO259" i="69" s="1"/>
  <c r="D238" i="69"/>
  <c r="G238" i="69" s="1"/>
  <c r="D234" i="69"/>
  <c r="G234" i="69" s="1"/>
  <c r="J234" i="69" s="1"/>
  <c r="D215" i="69"/>
  <c r="G215" i="69" s="1"/>
  <c r="D194" i="69"/>
  <c r="G194" i="69" s="1"/>
  <c r="D177" i="69"/>
  <c r="G177" i="69" s="1"/>
  <c r="D173" i="69"/>
  <c r="G173" i="69" s="1"/>
  <c r="D112" i="69"/>
  <c r="D94" i="69"/>
  <c r="D90" i="69"/>
  <c r="D74" i="69"/>
  <c r="D70" i="69"/>
  <c r="D54" i="69"/>
  <c r="D50" i="69"/>
  <c r="D262" i="69"/>
  <c r="G262" i="69" s="1"/>
  <c r="AO262" i="69" s="1"/>
  <c r="D237" i="69"/>
  <c r="G237" i="69" s="1"/>
  <c r="D218" i="69"/>
  <c r="G218" i="69" s="1"/>
  <c r="D214" i="69"/>
  <c r="G214" i="69" s="1"/>
  <c r="C503" i="68"/>
  <c r="D176" i="69"/>
  <c r="G176" i="69" s="1"/>
  <c r="D156" i="69"/>
  <c r="D115" i="69"/>
  <c r="D111" i="69"/>
  <c r="D93" i="69"/>
  <c r="AO93" i="69" s="1"/>
  <c r="AQ93" i="69" s="1"/>
  <c r="D73" i="69"/>
  <c r="D69" i="69"/>
  <c r="D49" i="69"/>
  <c r="G49" i="69" s="1"/>
  <c r="D401" i="68"/>
  <c r="G401" i="68" s="1"/>
  <c r="D397" i="68"/>
  <c r="G397" i="68" s="1"/>
  <c r="D380" i="68"/>
  <c r="G380" i="68" s="1"/>
  <c r="D376" i="68"/>
  <c r="G376" i="68" s="1"/>
  <c r="D360" i="68"/>
  <c r="G360" i="68" s="1"/>
  <c r="D356" i="68"/>
  <c r="G356" i="68" s="1"/>
  <c r="D400" i="68"/>
  <c r="G400" i="68" s="1"/>
  <c r="D396" i="68"/>
  <c r="G396" i="68" s="1"/>
  <c r="D379" i="68"/>
  <c r="G379" i="68" s="1"/>
  <c r="D375" i="68"/>
  <c r="G375" i="68" s="1"/>
  <c r="D359" i="68"/>
  <c r="G359" i="68" s="1"/>
  <c r="D399" i="68"/>
  <c r="G399" i="68" s="1"/>
  <c r="D378" i="68"/>
  <c r="G378" i="68" s="1"/>
  <c r="D374" i="68"/>
  <c r="G374" i="68" s="1"/>
  <c r="D362" i="68"/>
  <c r="G362" i="68" s="1"/>
  <c r="D358" i="68"/>
  <c r="G358" i="68" s="1"/>
  <c r="D402" i="68"/>
  <c r="G402" i="68" s="1"/>
  <c r="D398" i="68"/>
  <c r="G398" i="68" s="1"/>
  <c r="D377" i="68"/>
  <c r="G377" i="68" s="1"/>
  <c r="D361" i="68"/>
  <c r="G361" i="68" s="1"/>
  <c r="D357" i="68"/>
  <c r="G357" i="68" s="1"/>
  <c r="D337" i="68"/>
  <c r="G337" i="68" s="1"/>
  <c r="D338" i="68"/>
  <c r="G338" i="68" s="1"/>
  <c r="D336" i="68"/>
  <c r="G336" i="68" s="1"/>
  <c r="D335" i="68"/>
  <c r="G335" i="68" s="1"/>
  <c r="D334" i="68"/>
  <c r="G334" i="68" s="1"/>
  <c r="D340" i="68"/>
  <c r="G340" i="68" s="1"/>
  <c r="D339" i="68"/>
  <c r="G339" i="68" s="1"/>
  <c r="D46" i="68"/>
  <c r="D395" i="68"/>
  <c r="D373" i="68"/>
  <c r="D219" i="69"/>
  <c r="G219" i="69" s="1"/>
  <c r="D198" i="69"/>
  <c r="G198" i="69" s="1"/>
  <c r="D190" i="69"/>
  <c r="C496" i="68"/>
  <c r="J170" i="69"/>
  <c r="I170" i="69"/>
  <c r="H170" i="69"/>
  <c r="AP170" i="69"/>
  <c r="D150" i="69"/>
  <c r="C478" i="68"/>
  <c r="D132" i="69"/>
  <c r="D459" i="68"/>
  <c r="AN34" i="69"/>
  <c r="G34" i="69"/>
  <c r="G16" i="69"/>
  <c r="AN16" i="69"/>
  <c r="D8" i="69"/>
  <c r="C436" i="68"/>
  <c r="D173" i="68"/>
  <c r="G173" i="68" s="1"/>
  <c r="D418" i="68"/>
  <c r="D67" i="68"/>
  <c r="I47" i="68"/>
  <c r="H47" i="68"/>
  <c r="J47" i="68"/>
  <c r="J31" i="68"/>
  <c r="I31" i="68"/>
  <c r="H31" i="68"/>
  <c r="BE13" i="15"/>
  <c r="BE5" i="15"/>
  <c r="D458" i="68"/>
  <c r="D131" i="69"/>
  <c r="D15" i="69"/>
  <c r="D355" i="68"/>
  <c r="G355" i="68" s="1"/>
  <c r="D217" i="69"/>
  <c r="G217" i="69" s="1"/>
  <c r="D196" i="69"/>
  <c r="G196" i="69" s="1"/>
  <c r="C476" i="68"/>
  <c r="D148" i="69"/>
  <c r="D130" i="69"/>
  <c r="D457" i="68"/>
  <c r="AN32" i="69"/>
  <c r="G32" i="69"/>
  <c r="D14" i="69"/>
  <c r="D190" i="68"/>
  <c r="D171" i="68"/>
  <c r="G171" i="68" s="1"/>
  <c r="D416" i="68"/>
  <c r="J53" i="68"/>
  <c r="I53" i="68"/>
  <c r="H53" i="68"/>
  <c r="H37" i="68"/>
  <c r="J37" i="68"/>
  <c r="I37" i="68"/>
  <c r="D29" i="68"/>
  <c r="BE11" i="15"/>
  <c r="D272" i="68"/>
  <c r="I30" i="68"/>
  <c r="J30" i="68"/>
  <c r="H30" i="68"/>
  <c r="D216" i="69"/>
  <c r="G216" i="69" s="1"/>
  <c r="D155" i="69"/>
  <c r="C483" i="68"/>
  <c r="D137" i="69"/>
  <c r="D129" i="69"/>
  <c r="D456" i="68"/>
  <c r="G108" i="69"/>
  <c r="AO108" i="69"/>
  <c r="AQ108" i="69" s="1"/>
  <c r="G31" i="69"/>
  <c r="AN31" i="69"/>
  <c r="D13" i="69"/>
  <c r="D170" i="68"/>
  <c r="D415" i="68"/>
  <c r="H52" i="68"/>
  <c r="J52" i="68"/>
  <c r="I52" i="68"/>
  <c r="J36" i="68"/>
  <c r="H36" i="68"/>
  <c r="I36" i="68"/>
  <c r="D8" i="68"/>
  <c r="G8" i="68" s="1"/>
  <c r="BE10" i="15"/>
  <c r="C477" i="68"/>
  <c r="D149" i="69"/>
  <c r="BE12" i="15"/>
  <c r="D333" i="68"/>
  <c r="G333" i="68" s="1"/>
  <c r="D154" i="69"/>
  <c r="C482" i="68"/>
  <c r="D463" i="68"/>
  <c r="D136" i="69"/>
  <c r="D107" i="69"/>
  <c r="AO89" i="69"/>
  <c r="AQ89" i="69" s="1"/>
  <c r="G89" i="69"/>
  <c r="AN30" i="69"/>
  <c r="G30" i="69"/>
  <c r="D12" i="69"/>
  <c r="D177" i="68"/>
  <c r="G177" i="68" s="1"/>
  <c r="D422" i="68"/>
  <c r="D149" i="68"/>
  <c r="I51" i="68"/>
  <c r="J51" i="68"/>
  <c r="H51" i="68"/>
  <c r="J35" i="68"/>
  <c r="H35" i="68"/>
  <c r="I35" i="68"/>
  <c r="BE9" i="15"/>
  <c r="D172" i="68"/>
  <c r="G172" i="68" s="1"/>
  <c r="D417" i="68"/>
  <c r="D254" i="69"/>
  <c r="J233" i="69"/>
  <c r="H233" i="69"/>
  <c r="AO233" i="69"/>
  <c r="I233" i="69"/>
  <c r="D193" i="69"/>
  <c r="G193" i="69" s="1"/>
  <c r="D153" i="69"/>
  <c r="C481" i="68"/>
  <c r="D135" i="69"/>
  <c r="D462" i="68"/>
  <c r="D88" i="69"/>
  <c r="AO68" i="69"/>
  <c r="AQ68" i="69" s="1"/>
  <c r="G68" i="69"/>
  <c r="AN29" i="69"/>
  <c r="G29" i="69"/>
  <c r="D11" i="69"/>
  <c r="D176" i="68"/>
  <c r="G176" i="68" s="1"/>
  <c r="D421" i="68"/>
  <c r="D128" i="68"/>
  <c r="H50" i="68"/>
  <c r="J50" i="68"/>
  <c r="I50" i="68"/>
  <c r="H34" i="68"/>
  <c r="I34" i="68"/>
  <c r="J34" i="68"/>
  <c r="BE16" i="15"/>
  <c r="BE8" i="15"/>
  <c r="D169" i="69"/>
  <c r="AN33" i="69"/>
  <c r="G33" i="69"/>
  <c r="D232" i="69"/>
  <c r="AO213" i="69"/>
  <c r="J213" i="69"/>
  <c r="I213" i="69"/>
  <c r="H213" i="69"/>
  <c r="D192" i="69"/>
  <c r="G192" i="69" s="1"/>
  <c r="D152" i="69"/>
  <c r="C480" i="68"/>
  <c r="D134" i="69"/>
  <c r="D461" i="68"/>
  <c r="D67" i="69"/>
  <c r="AO47" i="69"/>
  <c r="AQ47" i="69" s="1"/>
  <c r="G47" i="69"/>
  <c r="AN28" i="69"/>
  <c r="G28" i="69"/>
  <c r="D10" i="69"/>
  <c r="D175" i="68"/>
  <c r="G175" i="68" s="1"/>
  <c r="D420" i="68"/>
  <c r="D108" i="68"/>
  <c r="J49" i="68"/>
  <c r="H49" i="68"/>
  <c r="I49" i="68"/>
  <c r="H33" i="68"/>
  <c r="I33" i="68"/>
  <c r="J33" i="68"/>
  <c r="BE15" i="15"/>
  <c r="BE7" i="15"/>
  <c r="J54" i="68"/>
  <c r="I54" i="68"/>
  <c r="H54" i="68"/>
  <c r="D212" i="69"/>
  <c r="D191" i="69"/>
  <c r="G191" i="69" s="1"/>
  <c r="C497" i="68"/>
  <c r="D151" i="69"/>
  <c r="C479" i="68"/>
  <c r="D133" i="69"/>
  <c r="D460" i="68"/>
  <c r="D46" i="69"/>
  <c r="D27" i="69"/>
  <c r="D9" i="69"/>
  <c r="C437" i="68"/>
  <c r="D174" i="68"/>
  <c r="G174" i="68" s="1"/>
  <c r="D419" i="68"/>
  <c r="D88" i="68"/>
  <c r="I48" i="68"/>
  <c r="H48" i="68"/>
  <c r="J48" i="68"/>
  <c r="I32" i="68"/>
  <c r="J32" i="68"/>
  <c r="H32" i="68"/>
  <c r="BE14" i="15"/>
  <c r="BE6" i="15"/>
  <c r="BD4" i="22"/>
  <c r="BD5" i="22"/>
  <c r="BD6" i="22"/>
  <c r="D314" i="68" l="1"/>
  <c r="G314" i="68" s="1"/>
  <c r="G313" i="68"/>
  <c r="C502" i="68"/>
  <c r="C443" i="68"/>
  <c r="C500" i="68"/>
  <c r="C498" i="68"/>
  <c r="C499" i="68"/>
  <c r="C441" i="68"/>
  <c r="H173" i="69"/>
  <c r="J173" i="69"/>
  <c r="G69" i="69"/>
  <c r="AP69" i="69" s="1"/>
  <c r="AO69" i="69"/>
  <c r="AQ69" i="69" s="1"/>
  <c r="H194" i="69"/>
  <c r="I194" i="69"/>
  <c r="AP175" i="69"/>
  <c r="I175" i="69"/>
  <c r="H175" i="69"/>
  <c r="J175" i="69"/>
  <c r="AO234" i="69"/>
  <c r="C501" i="68"/>
  <c r="G93" i="69"/>
  <c r="I93" i="69" s="1"/>
  <c r="C444" i="68"/>
  <c r="G444" i="68" s="1"/>
  <c r="H444" i="68" s="1"/>
  <c r="D258" i="69"/>
  <c r="G258" i="69" s="1"/>
  <c r="AO258" i="69" s="1"/>
  <c r="I195" i="69"/>
  <c r="H195" i="69"/>
  <c r="AO195" i="69"/>
  <c r="J195" i="69"/>
  <c r="H238" i="69"/>
  <c r="J238" i="69"/>
  <c r="I238" i="69"/>
  <c r="AO238" i="69"/>
  <c r="G92" i="69"/>
  <c r="H92" i="69" s="1"/>
  <c r="AO92" i="69"/>
  <c r="AQ92" i="69" s="1"/>
  <c r="H171" i="69"/>
  <c r="I171" i="69"/>
  <c r="AP171" i="69"/>
  <c r="J171" i="69"/>
  <c r="AO73" i="69"/>
  <c r="AQ73" i="69" s="1"/>
  <c r="G73" i="69"/>
  <c r="I73" i="69" s="1"/>
  <c r="H215" i="69"/>
  <c r="I215" i="69"/>
  <c r="AO215" i="69"/>
  <c r="J215" i="69"/>
  <c r="AO96" i="69"/>
  <c r="AQ96" i="69" s="1"/>
  <c r="G96" i="69"/>
  <c r="H96" i="69" s="1"/>
  <c r="G114" i="69"/>
  <c r="H114" i="69" s="1"/>
  <c r="AO114" i="69"/>
  <c r="AQ114" i="69" s="1"/>
  <c r="H177" i="69"/>
  <c r="I177" i="69"/>
  <c r="J177" i="69"/>
  <c r="AP177" i="69"/>
  <c r="AO110" i="69"/>
  <c r="AQ110" i="69" s="1"/>
  <c r="G110" i="69"/>
  <c r="AP110" i="69" s="1"/>
  <c r="AO194" i="69"/>
  <c r="C439" i="68"/>
  <c r="I173" i="69"/>
  <c r="AO49" i="69"/>
  <c r="AQ49" i="69" s="1"/>
  <c r="J194" i="69"/>
  <c r="I234" i="69"/>
  <c r="C442" i="68"/>
  <c r="D53" i="69"/>
  <c r="D51" i="69"/>
  <c r="AP173" i="69"/>
  <c r="C440" i="68"/>
  <c r="H234" i="69"/>
  <c r="C438" i="68"/>
  <c r="AO218" i="69"/>
  <c r="H218" i="69"/>
  <c r="I218" i="69"/>
  <c r="J218" i="69"/>
  <c r="G54" i="69"/>
  <c r="H54" i="69" s="1"/>
  <c r="AO54" i="69"/>
  <c r="AQ54" i="69" s="1"/>
  <c r="AO94" i="69"/>
  <c r="AQ94" i="69" s="1"/>
  <c r="G94" i="69"/>
  <c r="J94" i="69" s="1"/>
  <c r="AO75" i="69"/>
  <c r="AQ75" i="69" s="1"/>
  <c r="G75" i="69"/>
  <c r="J75" i="69" s="1"/>
  <c r="AO113" i="69"/>
  <c r="AQ113" i="69" s="1"/>
  <c r="G113" i="69"/>
  <c r="AP113" i="69" s="1"/>
  <c r="AO220" i="69"/>
  <c r="J220" i="69"/>
  <c r="I220" i="69"/>
  <c r="H220" i="69"/>
  <c r="AO236" i="69"/>
  <c r="H236" i="69"/>
  <c r="I236" i="69"/>
  <c r="J236" i="69"/>
  <c r="AO111" i="69"/>
  <c r="AQ111" i="69" s="1"/>
  <c r="G111" i="69"/>
  <c r="I111" i="69" s="1"/>
  <c r="H176" i="69"/>
  <c r="J176" i="69"/>
  <c r="I176" i="69"/>
  <c r="AP176" i="69"/>
  <c r="H237" i="69"/>
  <c r="J237" i="69"/>
  <c r="I237" i="69"/>
  <c r="AO237" i="69"/>
  <c r="G70" i="69"/>
  <c r="AP70" i="69" s="1"/>
  <c r="AO70" i="69"/>
  <c r="AQ70" i="69" s="1"/>
  <c r="AO112" i="69"/>
  <c r="AQ112" i="69" s="1"/>
  <c r="G112" i="69"/>
  <c r="H112" i="69" s="1"/>
  <c r="AO91" i="69"/>
  <c r="AQ91" i="69" s="1"/>
  <c r="G91" i="69"/>
  <c r="AP91" i="69" s="1"/>
  <c r="I174" i="69"/>
  <c r="AP174" i="69"/>
  <c r="H174" i="69"/>
  <c r="J174" i="69"/>
  <c r="H235" i="69"/>
  <c r="I235" i="69"/>
  <c r="AO235" i="69"/>
  <c r="J235" i="69"/>
  <c r="AO48" i="69"/>
  <c r="AQ48" i="69" s="1"/>
  <c r="G48" i="69"/>
  <c r="AP48" i="69" s="1"/>
  <c r="AO240" i="69"/>
  <c r="J240" i="69"/>
  <c r="H240" i="69"/>
  <c r="I240" i="69"/>
  <c r="AO115" i="69"/>
  <c r="AQ115" i="69" s="1"/>
  <c r="G115" i="69"/>
  <c r="J115" i="69" s="1"/>
  <c r="AO74" i="69"/>
  <c r="AQ74" i="69" s="1"/>
  <c r="G74" i="69"/>
  <c r="J74" i="69" s="1"/>
  <c r="AO95" i="69"/>
  <c r="AQ95" i="69" s="1"/>
  <c r="G95" i="69"/>
  <c r="AP95" i="69" s="1"/>
  <c r="J239" i="69"/>
  <c r="AO239" i="69"/>
  <c r="H239" i="69"/>
  <c r="I239" i="69"/>
  <c r="AO52" i="69"/>
  <c r="AQ52" i="69" s="1"/>
  <c r="G52" i="69"/>
  <c r="H52" i="69" s="1"/>
  <c r="AO156" i="69"/>
  <c r="AQ156" i="69" s="1"/>
  <c r="G156" i="69"/>
  <c r="AP156" i="69" s="1"/>
  <c r="AO214" i="69"/>
  <c r="I214" i="69"/>
  <c r="H214" i="69"/>
  <c r="J214" i="69"/>
  <c r="G50" i="69"/>
  <c r="AP50" i="69" s="1"/>
  <c r="AO50" i="69"/>
  <c r="AQ50" i="69" s="1"/>
  <c r="G90" i="69"/>
  <c r="H90" i="69" s="1"/>
  <c r="AO90" i="69"/>
  <c r="AQ90" i="69" s="1"/>
  <c r="AO71" i="69"/>
  <c r="AQ71" i="69" s="1"/>
  <c r="G71" i="69"/>
  <c r="AP71" i="69" s="1"/>
  <c r="AO109" i="69"/>
  <c r="AQ109" i="69" s="1"/>
  <c r="G109" i="69"/>
  <c r="AP109" i="69" s="1"/>
  <c r="AO72" i="69"/>
  <c r="AQ72" i="69" s="1"/>
  <c r="G72" i="69"/>
  <c r="AP72" i="69" s="1"/>
  <c r="D172" i="69"/>
  <c r="G172" i="69" s="1"/>
  <c r="D197" i="69"/>
  <c r="G197" i="69" s="1"/>
  <c r="D87" i="69"/>
  <c r="AO87" i="69" s="1"/>
  <c r="D66" i="69"/>
  <c r="AO66" i="69" s="1"/>
  <c r="G119" i="67"/>
  <c r="G118" i="67"/>
  <c r="G113" i="67"/>
  <c r="G116" i="67"/>
  <c r="G115" i="67"/>
  <c r="G114" i="67"/>
  <c r="G117" i="67"/>
  <c r="G112" i="67"/>
  <c r="G111" i="67"/>
  <c r="G89" i="67"/>
  <c r="G92" i="67"/>
  <c r="G97" i="67"/>
  <c r="G91" i="67"/>
  <c r="G94" i="67"/>
  <c r="G93" i="67"/>
  <c r="G90" i="67"/>
  <c r="G95" i="67"/>
  <c r="G96" i="67"/>
  <c r="G30" i="67"/>
  <c r="G35" i="67"/>
  <c r="G34" i="67"/>
  <c r="G33" i="67"/>
  <c r="G36" i="67"/>
  <c r="G31" i="67"/>
  <c r="G28" i="67"/>
  <c r="G29" i="67"/>
  <c r="G32" i="67"/>
  <c r="G179" i="67"/>
  <c r="G182" i="67"/>
  <c r="G183" i="67"/>
  <c r="G178" i="67"/>
  <c r="G184" i="67"/>
  <c r="G186" i="67"/>
  <c r="G185" i="67"/>
  <c r="G180" i="67"/>
  <c r="G181" i="67"/>
  <c r="G132" i="67"/>
  <c r="G131" i="67"/>
  <c r="G134" i="67"/>
  <c r="G137" i="67"/>
  <c r="G133" i="67"/>
  <c r="G136" i="67"/>
  <c r="G139" i="67"/>
  <c r="G138" i="67"/>
  <c r="G135" i="67"/>
  <c r="G153" i="67"/>
  <c r="G156" i="67"/>
  <c r="G161" i="67"/>
  <c r="G160" i="67"/>
  <c r="G158" i="67"/>
  <c r="G157" i="67"/>
  <c r="G155" i="67"/>
  <c r="G154" i="67"/>
  <c r="G159" i="67"/>
  <c r="G11" i="67"/>
  <c r="G14" i="67"/>
  <c r="G15" i="67"/>
  <c r="G10" i="67"/>
  <c r="G16" i="67"/>
  <c r="G13" i="67"/>
  <c r="G17" i="67"/>
  <c r="G12" i="67"/>
  <c r="G18" i="67"/>
  <c r="G49" i="67"/>
  <c r="G48" i="67"/>
  <c r="G54" i="67"/>
  <c r="G50" i="67"/>
  <c r="G55" i="67"/>
  <c r="G51" i="67"/>
  <c r="G56" i="67"/>
  <c r="G52" i="67"/>
  <c r="G53" i="67"/>
  <c r="G70" i="67"/>
  <c r="G71" i="67"/>
  <c r="G76" i="67"/>
  <c r="G74" i="67"/>
  <c r="G77" i="67"/>
  <c r="G72" i="67"/>
  <c r="G75" i="67"/>
  <c r="G73" i="67"/>
  <c r="G78" i="67"/>
  <c r="G205" i="67"/>
  <c r="G206" i="67"/>
  <c r="G211" i="67"/>
  <c r="G212" i="67"/>
  <c r="G207" i="67"/>
  <c r="G210" i="67"/>
  <c r="G208" i="67"/>
  <c r="G213" i="67"/>
  <c r="G209" i="67"/>
  <c r="G238" i="67"/>
  <c r="G245" i="67"/>
  <c r="G240" i="67"/>
  <c r="G242" i="67"/>
  <c r="G241" i="67"/>
  <c r="G244" i="67"/>
  <c r="G237" i="67"/>
  <c r="G243" i="67"/>
  <c r="G239" i="67"/>
  <c r="D354" i="68"/>
  <c r="G354" i="68" s="1"/>
  <c r="D332" i="68"/>
  <c r="G332" i="68" s="1"/>
  <c r="B440" i="68"/>
  <c r="G419" i="68"/>
  <c r="H47" i="69"/>
  <c r="J47" i="69"/>
  <c r="AP47" i="69"/>
  <c r="I47" i="69"/>
  <c r="I33" i="69"/>
  <c r="J33" i="69"/>
  <c r="H33" i="69"/>
  <c r="AP33" i="69"/>
  <c r="G148" i="69"/>
  <c r="D147" i="69"/>
  <c r="AO148" i="69"/>
  <c r="AQ148" i="69" s="1"/>
  <c r="G46" i="68"/>
  <c r="D45" i="68"/>
  <c r="G45" i="68" s="1"/>
  <c r="G133" i="69"/>
  <c r="AO133" i="69"/>
  <c r="I191" i="69"/>
  <c r="J191" i="69"/>
  <c r="H191" i="69"/>
  <c r="AO191" i="69"/>
  <c r="G108" i="68"/>
  <c r="D107" i="68"/>
  <c r="G107" i="68" s="1"/>
  <c r="G232" i="69"/>
  <c r="D231" i="69"/>
  <c r="G231" i="69" s="1"/>
  <c r="AN11" i="69"/>
  <c r="G11" i="69"/>
  <c r="G88" i="69"/>
  <c r="AO88" i="69"/>
  <c r="AQ88" i="69" s="1"/>
  <c r="AO153" i="69"/>
  <c r="AQ153" i="69" s="1"/>
  <c r="G153" i="69"/>
  <c r="G254" i="69"/>
  <c r="AO254" i="69" s="1"/>
  <c r="AP49" i="69"/>
  <c r="H49" i="69"/>
  <c r="I49" i="69"/>
  <c r="J49" i="69"/>
  <c r="G170" i="68"/>
  <c r="D169" i="68"/>
  <c r="G169" i="68" s="1"/>
  <c r="D128" i="69"/>
  <c r="G129" i="69"/>
  <c r="AO129" i="69"/>
  <c r="D189" i="68"/>
  <c r="G189" i="68" s="1"/>
  <c r="G190" i="68"/>
  <c r="C475" i="68"/>
  <c r="AO131" i="69"/>
  <c r="G131" i="69"/>
  <c r="G8" i="69"/>
  <c r="D7" i="69"/>
  <c r="AN8" i="69"/>
  <c r="AO198" i="69"/>
  <c r="J198" i="69"/>
  <c r="H198" i="69"/>
  <c r="I198" i="69"/>
  <c r="B436" i="68"/>
  <c r="G415" i="68"/>
  <c r="D414" i="68"/>
  <c r="G414" i="68" s="1"/>
  <c r="B496" i="68"/>
  <c r="B476" i="68"/>
  <c r="D455" i="68"/>
  <c r="G455" i="68" s="1"/>
  <c r="G456" i="68"/>
  <c r="B441" i="68"/>
  <c r="G420" i="68"/>
  <c r="B481" i="68"/>
  <c r="G481" i="68" s="1"/>
  <c r="B501" i="68"/>
  <c r="G461" i="68"/>
  <c r="J29" i="69"/>
  <c r="AP29" i="69"/>
  <c r="H29" i="69"/>
  <c r="I29" i="69"/>
  <c r="G149" i="68"/>
  <c r="D148" i="68"/>
  <c r="G148" i="68" s="1"/>
  <c r="AO137" i="69"/>
  <c r="G137" i="69"/>
  <c r="J196" i="69"/>
  <c r="I196" i="69"/>
  <c r="H196" i="69"/>
  <c r="AO196" i="69"/>
  <c r="B498" i="68"/>
  <c r="B478" i="68"/>
  <c r="G478" i="68" s="1"/>
  <c r="G458" i="68"/>
  <c r="G150" i="69"/>
  <c r="AO150" i="69"/>
  <c r="AQ150" i="69" s="1"/>
  <c r="B500" i="68"/>
  <c r="B480" i="68"/>
  <c r="G480" i="68" s="1"/>
  <c r="G460" i="68"/>
  <c r="AO107" i="69"/>
  <c r="AQ107" i="69" s="1"/>
  <c r="G107" i="69"/>
  <c r="AO132" i="69"/>
  <c r="G132" i="69"/>
  <c r="G190" i="69"/>
  <c r="AN9" i="69"/>
  <c r="G9" i="69"/>
  <c r="AO151" i="69"/>
  <c r="AQ151" i="69" s="1"/>
  <c r="G151" i="69"/>
  <c r="G212" i="69"/>
  <c r="D211" i="69"/>
  <c r="G211" i="69" s="1"/>
  <c r="G67" i="69"/>
  <c r="AO67" i="69"/>
  <c r="AQ67" i="69" s="1"/>
  <c r="G134" i="69"/>
  <c r="AO134" i="69"/>
  <c r="AO192" i="69"/>
  <c r="H192" i="69"/>
  <c r="I192" i="69"/>
  <c r="J192" i="69"/>
  <c r="G169" i="69"/>
  <c r="B443" i="68"/>
  <c r="G422" i="68"/>
  <c r="AO136" i="69"/>
  <c r="G136" i="69"/>
  <c r="AN13" i="69"/>
  <c r="G13" i="69"/>
  <c r="AN14" i="69"/>
  <c r="G14" i="69"/>
  <c r="AO217" i="69"/>
  <c r="H217" i="69"/>
  <c r="I217" i="69"/>
  <c r="J217" i="69"/>
  <c r="J16" i="69"/>
  <c r="H16" i="69"/>
  <c r="I16" i="69"/>
  <c r="AO219" i="69"/>
  <c r="I219" i="69"/>
  <c r="H219" i="69"/>
  <c r="J219" i="69"/>
  <c r="D372" i="68"/>
  <c r="G372" i="68" s="1"/>
  <c r="G373" i="68"/>
  <c r="AN27" i="69"/>
  <c r="G27" i="69"/>
  <c r="G152" i="69"/>
  <c r="AO152" i="69"/>
  <c r="AQ152" i="69" s="1"/>
  <c r="G128" i="68"/>
  <c r="D127" i="68"/>
  <c r="G127" i="68" s="1"/>
  <c r="B438" i="68"/>
  <c r="G417" i="68"/>
  <c r="J89" i="69"/>
  <c r="H89" i="69"/>
  <c r="I89" i="69"/>
  <c r="AP89" i="69"/>
  <c r="I31" i="69"/>
  <c r="H31" i="69"/>
  <c r="J31" i="69"/>
  <c r="AP31" i="69"/>
  <c r="AO155" i="69"/>
  <c r="AQ155" i="69" s="1"/>
  <c r="G155" i="69"/>
  <c r="B439" i="68"/>
  <c r="G418" i="68"/>
  <c r="B483" i="68"/>
  <c r="G483" i="68" s="1"/>
  <c r="B503" i="68"/>
  <c r="G503" i="68" s="1"/>
  <c r="G463" i="68"/>
  <c r="G149" i="69"/>
  <c r="AO149" i="69"/>
  <c r="AQ149" i="69" s="1"/>
  <c r="J32" i="69"/>
  <c r="AP32" i="69"/>
  <c r="I32" i="69"/>
  <c r="H32" i="69"/>
  <c r="I34" i="69"/>
  <c r="AP34" i="69"/>
  <c r="H34" i="69"/>
  <c r="J34" i="69"/>
  <c r="H28" i="69"/>
  <c r="I28" i="69"/>
  <c r="AP28" i="69"/>
  <c r="J28" i="69"/>
  <c r="B442" i="68"/>
  <c r="G421" i="68"/>
  <c r="H68" i="69"/>
  <c r="I68" i="69"/>
  <c r="AP68" i="69"/>
  <c r="J68" i="69"/>
  <c r="B502" i="68"/>
  <c r="B482" i="68"/>
  <c r="G482" i="68" s="1"/>
  <c r="G462" i="68"/>
  <c r="AN12" i="69"/>
  <c r="G12" i="69"/>
  <c r="AO154" i="69"/>
  <c r="AQ154" i="69" s="1"/>
  <c r="G154" i="69"/>
  <c r="H108" i="69"/>
  <c r="J108" i="69"/>
  <c r="I108" i="69"/>
  <c r="AP108" i="69"/>
  <c r="AO216" i="69"/>
  <c r="H216" i="69"/>
  <c r="J216" i="69"/>
  <c r="I216" i="69"/>
  <c r="G272" i="68"/>
  <c r="D271" i="68"/>
  <c r="G271" i="68" s="1"/>
  <c r="B437" i="68"/>
  <c r="G437" i="68" s="1"/>
  <c r="G416" i="68"/>
  <c r="B477" i="68"/>
  <c r="G477" i="68" s="1"/>
  <c r="B497" i="68"/>
  <c r="G497" i="68" s="1"/>
  <c r="G457" i="68"/>
  <c r="D394" i="68"/>
  <c r="G394" i="68" s="1"/>
  <c r="G395" i="68"/>
  <c r="D66" i="68"/>
  <c r="G66" i="68" s="1"/>
  <c r="G67" i="68"/>
  <c r="AN10" i="69"/>
  <c r="G10" i="69"/>
  <c r="D87" i="68"/>
  <c r="G87" i="68" s="1"/>
  <c r="G88" i="68"/>
  <c r="G46" i="69"/>
  <c r="AO46" i="69"/>
  <c r="AQ46" i="69" s="1"/>
  <c r="G135" i="69"/>
  <c r="AO135" i="69"/>
  <c r="J193" i="69"/>
  <c r="I193" i="69"/>
  <c r="H193" i="69"/>
  <c r="AO193" i="69"/>
  <c r="H30" i="69"/>
  <c r="J30" i="69"/>
  <c r="AP30" i="69"/>
  <c r="I30" i="69"/>
  <c r="D106" i="69"/>
  <c r="D28" i="68"/>
  <c r="G28" i="68" s="1"/>
  <c r="G29" i="68"/>
  <c r="AO130" i="69"/>
  <c r="G130" i="69"/>
  <c r="AN15" i="69"/>
  <c r="G15" i="69"/>
  <c r="B479" i="68"/>
  <c r="G479" i="68" s="1"/>
  <c r="B499" i="68"/>
  <c r="G459" i="68"/>
  <c r="D129" i="67" l="1"/>
  <c r="G129" i="67" s="1"/>
  <c r="D176" i="67"/>
  <c r="G176" i="67" s="1"/>
  <c r="D109" i="67"/>
  <c r="G109" i="67" s="1"/>
  <c r="D203" i="67"/>
  <c r="G203" i="67" s="1"/>
  <c r="D68" i="67"/>
  <c r="G68" i="67" s="1"/>
  <c r="D46" i="67"/>
  <c r="G46" i="67" s="1"/>
  <c r="D151" i="67"/>
  <c r="G151" i="67" s="1"/>
  <c r="D87" i="67"/>
  <c r="G87" i="67" s="1"/>
  <c r="D235" i="67"/>
  <c r="G235" i="67" s="1"/>
  <c r="D26" i="67"/>
  <c r="G26" i="67" s="1"/>
  <c r="D8" i="67"/>
  <c r="G8" i="67" s="1"/>
  <c r="I95" i="69"/>
  <c r="J110" i="69"/>
  <c r="J93" i="69"/>
  <c r="AP93" i="69"/>
  <c r="G502" i="68"/>
  <c r="I502" i="68" s="1"/>
  <c r="G443" i="68"/>
  <c r="I443" i="68" s="1"/>
  <c r="H91" i="69"/>
  <c r="H69" i="69"/>
  <c r="AP52" i="69"/>
  <c r="J48" i="69"/>
  <c r="D312" i="68"/>
  <c r="G312" i="68" s="1"/>
  <c r="G87" i="69"/>
  <c r="I87" i="69" s="1"/>
  <c r="H72" i="69"/>
  <c r="AP94" i="69"/>
  <c r="I110" i="69"/>
  <c r="J95" i="69"/>
  <c r="I156" i="69"/>
  <c r="H94" i="69"/>
  <c r="J156" i="69"/>
  <c r="G499" i="68"/>
  <c r="J499" i="68" s="1"/>
  <c r="D168" i="69"/>
  <c r="G168" i="69" s="1"/>
  <c r="J168" i="69" s="1"/>
  <c r="I96" i="69"/>
  <c r="AP96" i="69"/>
  <c r="G441" i="68"/>
  <c r="I441" i="68" s="1"/>
  <c r="J90" i="69"/>
  <c r="AP111" i="69"/>
  <c r="H73" i="69"/>
  <c r="G500" i="68"/>
  <c r="J500" i="68" s="1"/>
  <c r="C495" i="68"/>
  <c r="I70" i="69"/>
  <c r="AP90" i="69"/>
  <c r="H70" i="69"/>
  <c r="I90" i="69"/>
  <c r="G498" i="68"/>
  <c r="H498" i="68" s="1"/>
  <c r="G66" i="69"/>
  <c r="I66" i="69" s="1"/>
  <c r="G442" i="68"/>
  <c r="I442" i="68" s="1"/>
  <c r="G501" i="68"/>
  <c r="H501" i="68" s="1"/>
  <c r="H74" i="69"/>
  <c r="J70" i="69"/>
  <c r="D45" i="69"/>
  <c r="AO45" i="69" s="1"/>
  <c r="D253" i="69"/>
  <c r="G253" i="69" s="1"/>
  <c r="AO253" i="69" s="1"/>
  <c r="I112" i="69"/>
  <c r="H75" i="69"/>
  <c r="H71" i="69"/>
  <c r="I69" i="69"/>
  <c r="J91" i="69"/>
  <c r="G440" i="68"/>
  <c r="I440" i="68" s="1"/>
  <c r="C435" i="68"/>
  <c r="I92" i="69"/>
  <c r="AP92" i="69"/>
  <c r="I115" i="69"/>
  <c r="I109" i="69"/>
  <c r="J92" i="69"/>
  <c r="AP115" i="69"/>
  <c r="H109" i="69"/>
  <c r="I113" i="69"/>
  <c r="J113" i="69"/>
  <c r="I50" i="69"/>
  <c r="I114" i="69"/>
  <c r="J444" i="68"/>
  <c r="J54" i="69"/>
  <c r="J109" i="69"/>
  <c r="I444" i="68"/>
  <c r="H95" i="69"/>
  <c r="H93" i="69"/>
  <c r="H156" i="69"/>
  <c r="J69" i="69"/>
  <c r="I91" i="69"/>
  <c r="J96" i="69"/>
  <c r="H113" i="69"/>
  <c r="H115" i="69"/>
  <c r="H110" i="69"/>
  <c r="AP54" i="69"/>
  <c r="I94" i="69"/>
  <c r="J50" i="69"/>
  <c r="AP114" i="69"/>
  <c r="J52" i="69"/>
  <c r="J112" i="69"/>
  <c r="I48" i="69"/>
  <c r="G439" i="68"/>
  <c r="J439" i="68" s="1"/>
  <c r="J71" i="69"/>
  <c r="J72" i="69"/>
  <c r="H50" i="69"/>
  <c r="I52" i="69"/>
  <c r="AP112" i="69"/>
  <c r="H48" i="69"/>
  <c r="AP75" i="69"/>
  <c r="H111" i="69"/>
  <c r="D189" i="69"/>
  <c r="G189" i="69" s="1"/>
  <c r="J189" i="69" s="1"/>
  <c r="AP73" i="69"/>
  <c r="I74" i="69"/>
  <c r="I71" i="69"/>
  <c r="J114" i="69"/>
  <c r="I72" i="69"/>
  <c r="I54" i="69"/>
  <c r="G53" i="69"/>
  <c r="AO53" i="69"/>
  <c r="AQ53" i="69" s="1"/>
  <c r="I75" i="69"/>
  <c r="J111" i="69"/>
  <c r="J73" i="69"/>
  <c r="AP74" i="69"/>
  <c r="G51" i="69"/>
  <c r="AO51" i="69"/>
  <c r="AQ51" i="69" s="1"/>
  <c r="G438" i="68"/>
  <c r="H438" i="68" s="1"/>
  <c r="I172" i="69"/>
  <c r="AP172" i="69"/>
  <c r="H172" i="69"/>
  <c r="J172" i="69"/>
  <c r="H197" i="69"/>
  <c r="AO197" i="69"/>
  <c r="I197" i="69"/>
  <c r="J197" i="69"/>
  <c r="B435" i="68"/>
  <c r="H497" i="68"/>
  <c r="J497" i="68"/>
  <c r="I497" i="68"/>
  <c r="J437" i="68"/>
  <c r="H437" i="68"/>
  <c r="I437" i="68"/>
  <c r="H479" i="68"/>
  <c r="I479" i="68"/>
  <c r="J479" i="68"/>
  <c r="G110" i="67"/>
  <c r="G436" i="68"/>
  <c r="I135" i="69"/>
  <c r="H135" i="69"/>
  <c r="J135" i="69"/>
  <c r="AP135" i="69"/>
  <c r="G27" i="67"/>
  <c r="H462" i="68"/>
  <c r="J462" i="68"/>
  <c r="I462" i="68"/>
  <c r="G204" i="67"/>
  <c r="I212" i="69"/>
  <c r="H212" i="69"/>
  <c r="J212" i="69"/>
  <c r="AO212" i="69"/>
  <c r="J132" i="69"/>
  <c r="I132" i="69"/>
  <c r="H132" i="69"/>
  <c r="AP132" i="69"/>
  <c r="G69" i="67"/>
  <c r="H131" i="69"/>
  <c r="J131" i="69"/>
  <c r="I131" i="69"/>
  <c r="AP131" i="69"/>
  <c r="I231" i="69"/>
  <c r="AO231" i="69"/>
  <c r="H231" i="69"/>
  <c r="J231" i="69"/>
  <c r="AO147" i="69"/>
  <c r="G147" i="69"/>
  <c r="G236" i="67"/>
  <c r="J455" i="68"/>
  <c r="I455" i="68"/>
  <c r="H455" i="68"/>
  <c r="J129" i="69"/>
  <c r="H129" i="69"/>
  <c r="I129" i="69"/>
  <c r="AP129" i="69"/>
  <c r="H149" i="69"/>
  <c r="J149" i="69"/>
  <c r="I149" i="69"/>
  <c r="AP149" i="69"/>
  <c r="J232" i="69"/>
  <c r="I232" i="69"/>
  <c r="AO232" i="69"/>
  <c r="H232" i="69"/>
  <c r="H148" i="69"/>
  <c r="I148" i="69"/>
  <c r="J148" i="69"/>
  <c r="AP148" i="69"/>
  <c r="G152" i="67"/>
  <c r="H417" i="68"/>
  <c r="J417" i="68"/>
  <c r="I417" i="68"/>
  <c r="H460" i="68"/>
  <c r="J460" i="68"/>
  <c r="I460" i="68"/>
  <c r="I478" i="68"/>
  <c r="J478" i="68"/>
  <c r="H478" i="68"/>
  <c r="I420" i="68"/>
  <c r="H420" i="68"/>
  <c r="J420" i="68"/>
  <c r="I28" i="68"/>
  <c r="H28" i="68"/>
  <c r="J28" i="68"/>
  <c r="G130" i="67"/>
  <c r="J477" i="68"/>
  <c r="H477" i="68"/>
  <c r="I477" i="68"/>
  <c r="J154" i="69"/>
  <c r="H154" i="69"/>
  <c r="I154" i="69"/>
  <c r="AP154" i="69"/>
  <c r="J503" i="68"/>
  <c r="H503" i="68"/>
  <c r="I503" i="68"/>
  <c r="J14" i="69"/>
  <c r="AP14" i="69"/>
  <c r="I14" i="69"/>
  <c r="H14" i="69"/>
  <c r="H134" i="69"/>
  <c r="I134" i="69"/>
  <c r="J134" i="69"/>
  <c r="AP134" i="69"/>
  <c r="J9" i="69"/>
  <c r="H9" i="69"/>
  <c r="AP9" i="69"/>
  <c r="I9" i="69"/>
  <c r="I480" i="68"/>
  <c r="H480" i="68"/>
  <c r="J480" i="68"/>
  <c r="G177" i="67"/>
  <c r="G476" i="68"/>
  <c r="B475" i="68"/>
  <c r="G475" i="68" s="1"/>
  <c r="AO128" i="69"/>
  <c r="G128" i="69"/>
  <c r="I481" i="68"/>
  <c r="J481" i="68"/>
  <c r="H481" i="68"/>
  <c r="H15" i="69"/>
  <c r="AP15" i="69"/>
  <c r="J15" i="69"/>
  <c r="I15" i="69"/>
  <c r="J418" i="68"/>
  <c r="H418" i="68"/>
  <c r="I418" i="68"/>
  <c r="H422" i="68"/>
  <c r="J422" i="68"/>
  <c r="I422" i="68"/>
  <c r="H130" i="69"/>
  <c r="J130" i="69"/>
  <c r="I130" i="69"/>
  <c r="AP130" i="69"/>
  <c r="I416" i="68"/>
  <c r="H416" i="68"/>
  <c r="J416" i="68"/>
  <c r="I483" i="68"/>
  <c r="H483" i="68"/>
  <c r="J483" i="68"/>
  <c r="I136" i="69"/>
  <c r="H136" i="69"/>
  <c r="J136" i="69"/>
  <c r="AP136" i="69"/>
  <c r="G496" i="68"/>
  <c r="B495" i="68"/>
  <c r="H88" i="69"/>
  <c r="J88" i="69"/>
  <c r="I88" i="69"/>
  <c r="AP88" i="69"/>
  <c r="H45" i="68"/>
  <c r="J45" i="68"/>
  <c r="I45" i="68"/>
  <c r="AP27" i="69"/>
  <c r="H27" i="69"/>
  <c r="I27" i="69"/>
  <c r="J27" i="69"/>
  <c r="J458" i="68"/>
  <c r="I458" i="68"/>
  <c r="H458" i="68"/>
  <c r="J456" i="68"/>
  <c r="I456" i="68"/>
  <c r="H456" i="68"/>
  <c r="J153" i="69"/>
  <c r="I153" i="69"/>
  <c r="H153" i="69"/>
  <c r="AP153" i="69"/>
  <c r="J29" i="68"/>
  <c r="I29" i="68"/>
  <c r="H29" i="68"/>
  <c r="I463" i="68"/>
  <c r="H463" i="68"/>
  <c r="J463" i="68"/>
  <c r="J13" i="69"/>
  <c r="I13" i="69"/>
  <c r="H13" i="69"/>
  <c r="AP13" i="69"/>
  <c r="AO106" i="69"/>
  <c r="G106" i="69"/>
  <c r="H459" i="68"/>
  <c r="J459" i="68"/>
  <c r="I459" i="68"/>
  <c r="J46" i="69"/>
  <c r="AP46" i="69"/>
  <c r="I46" i="69"/>
  <c r="H46" i="69"/>
  <c r="J12" i="69"/>
  <c r="I12" i="69"/>
  <c r="H12" i="69"/>
  <c r="AP12" i="69"/>
  <c r="H169" i="69"/>
  <c r="J169" i="69"/>
  <c r="I169" i="69"/>
  <c r="AP169" i="69"/>
  <c r="J67" i="69"/>
  <c r="H67" i="69"/>
  <c r="AP67" i="69"/>
  <c r="I67" i="69"/>
  <c r="I137" i="69"/>
  <c r="J137" i="69"/>
  <c r="H137" i="69"/>
  <c r="AP137" i="69"/>
  <c r="H414" i="68"/>
  <c r="I414" i="68"/>
  <c r="J414" i="68"/>
  <c r="J11" i="69"/>
  <c r="H11" i="69"/>
  <c r="I11" i="69"/>
  <c r="AP11" i="69"/>
  <c r="H46" i="68"/>
  <c r="J46" i="68"/>
  <c r="I46" i="68"/>
  <c r="G47" i="67"/>
  <c r="H457" i="68"/>
  <c r="J457" i="68"/>
  <c r="I457" i="68"/>
  <c r="H482" i="68"/>
  <c r="I482" i="68"/>
  <c r="J482" i="68"/>
  <c r="H10" i="69"/>
  <c r="AP10" i="69"/>
  <c r="J10" i="69"/>
  <c r="I10" i="69"/>
  <c r="G9" i="67"/>
  <c r="H155" i="69"/>
  <c r="J155" i="69"/>
  <c r="I155" i="69"/>
  <c r="AP155" i="69"/>
  <c r="H415" i="68"/>
  <c r="I415" i="68"/>
  <c r="J415" i="68"/>
  <c r="AN7" i="69"/>
  <c r="G7" i="69"/>
  <c r="H151" i="69"/>
  <c r="J151" i="69"/>
  <c r="I151" i="69"/>
  <c r="AP151" i="69"/>
  <c r="J421" i="68"/>
  <c r="I421" i="68"/>
  <c r="H421" i="68"/>
  <c r="J152" i="69"/>
  <c r="I152" i="69"/>
  <c r="H152" i="69"/>
  <c r="AP152" i="69"/>
  <c r="G88" i="67"/>
  <c r="I211" i="69"/>
  <c r="H211" i="69"/>
  <c r="J211" i="69"/>
  <c r="AO211" i="69"/>
  <c r="AO190" i="69"/>
  <c r="J190" i="69"/>
  <c r="H190" i="69"/>
  <c r="I190" i="69"/>
  <c r="H107" i="69"/>
  <c r="J107" i="69"/>
  <c r="I107" i="69"/>
  <c r="AP107" i="69"/>
  <c r="J150" i="69"/>
  <c r="H150" i="69"/>
  <c r="I150" i="69"/>
  <c r="AP150" i="69"/>
  <c r="J461" i="68"/>
  <c r="H461" i="68"/>
  <c r="I461" i="68"/>
  <c r="J8" i="69"/>
  <c r="I8" i="69"/>
  <c r="AP8" i="69"/>
  <c r="H8" i="69"/>
  <c r="I133" i="69"/>
  <c r="J133" i="69"/>
  <c r="H133" i="69"/>
  <c r="AP133" i="69"/>
  <c r="H419" i="68"/>
  <c r="I419" i="68"/>
  <c r="J419" i="68"/>
  <c r="H66" i="69" l="1"/>
  <c r="I499" i="68"/>
  <c r="H502" i="68"/>
  <c r="J502" i="68"/>
  <c r="H443" i="68"/>
  <c r="J443" i="68"/>
  <c r="H87" i="69"/>
  <c r="J87" i="69"/>
  <c r="I168" i="69"/>
  <c r="AP168" i="69"/>
  <c r="J501" i="68"/>
  <c r="I501" i="68"/>
  <c r="G495" i="68"/>
  <c r="J495" i="68" s="1"/>
  <c r="AP87" i="69"/>
  <c r="AQ87" i="69" s="1"/>
  <c r="H499" i="68"/>
  <c r="H168" i="69"/>
  <c r="AP66" i="69"/>
  <c r="AQ66" i="69" s="1"/>
  <c r="J498" i="68"/>
  <c r="AO189" i="69"/>
  <c r="I189" i="69"/>
  <c r="H189" i="69"/>
  <c r="H441" i="68"/>
  <c r="J441" i="68"/>
  <c r="H440" i="68"/>
  <c r="I500" i="68"/>
  <c r="H500" i="68"/>
  <c r="J66" i="69"/>
  <c r="H442" i="68"/>
  <c r="G45" i="69"/>
  <c r="AP45" i="69" s="1"/>
  <c r="AQ45" i="69" s="1"/>
  <c r="J442" i="68"/>
  <c r="I498" i="68"/>
  <c r="G435" i="68"/>
  <c r="J435" i="68" s="1"/>
  <c r="J440" i="68"/>
  <c r="J438" i="68"/>
  <c r="H439" i="68"/>
  <c r="I438" i="68"/>
  <c r="I439" i="68"/>
  <c r="I51" i="69"/>
  <c r="H51" i="69"/>
  <c r="J51" i="69"/>
  <c r="AP51" i="69"/>
  <c r="AP53" i="69"/>
  <c r="H53" i="69"/>
  <c r="J53" i="69"/>
  <c r="I53" i="69"/>
  <c r="I476" i="68"/>
  <c r="H476" i="68"/>
  <c r="J476" i="68"/>
  <c r="J128" i="69"/>
  <c r="H128" i="69"/>
  <c r="I128" i="69"/>
  <c r="AP128" i="69"/>
  <c r="J436" i="68"/>
  <c r="I436" i="68"/>
  <c r="H436" i="68"/>
  <c r="I7" i="69"/>
  <c r="J7" i="69"/>
  <c r="H7" i="69"/>
  <c r="AP7" i="69"/>
  <c r="J106" i="69"/>
  <c r="I106" i="69"/>
  <c r="H106" i="69"/>
  <c r="AP106" i="69"/>
  <c r="AQ106" i="69" s="1"/>
  <c r="AP147" i="69"/>
  <c r="AQ147" i="69" s="1"/>
  <c r="I147" i="69"/>
  <c r="J147" i="69"/>
  <c r="H147" i="69"/>
  <c r="D35" i="69"/>
  <c r="H496" i="68"/>
  <c r="I496" i="68"/>
  <c r="J496" i="68"/>
  <c r="I475" i="68"/>
  <c r="J475" i="68"/>
  <c r="H475" i="68"/>
  <c r="V482" i="68"/>
  <c r="V476" i="68" s="1"/>
  <c r="H495" i="68" l="1"/>
  <c r="V497" i="68"/>
  <c r="V502" i="68" s="1"/>
  <c r="I495" i="68"/>
  <c r="J45" i="69"/>
  <c r="H435" i="68"/>
  <c r="I45" i="69"/>
  <c r="I435" i="68"/>
  <c r="H45" i="69"/>
  <c r="AN35" i="69"/>
  <c r="G35" i="69"/>
  <c r="D26" i="69"/>
  <c r="AN26" i="69" l="1"/>
  <c r="G26" i="69"/>
  <c r="I35" i="69"/>
  <c r="H35" i="69"/>
  <c r="J35" i="69"/>
  <c r="AP26" i="69" l="1"/>
  <c r="J26" i="69"/>
  <c r="I26" i="69"/>
  <c r="H26" i="69"/>
  <c r="BF4" i="18" l="1"/>
  <c r="BG4" i="18"/>
  <c r="BH4" i="18"/>
  <c r="BI4" i="18"/>
  <c r="BJ4" i="18"/>
  <c r="BK4" i="18"/>
  <c r="BL4" i="18"/>
  <c r="BF5" i="18"/>
  <c r="BG5" i="18"/>
  <c r="BH5" i="18"/>
  <c r="BI5" i="18"/>
  <c r="BJ5" i="18"/>
  <c r="BK5" i="18"/>
  <c r="BL5" i="18"/>
  <c r="BF6" i="18"/>
  <c r="BG6" i="18"/>
  <c r="BH6" i="18"/>
  <c r="BI6" i="18"/>
  <c r="BJ6" i="18"/>
  <c r="BK6" i="18"/>
  <c r="BL6" i="18"/>
  <c r="BF7" i="18"/>
  <c r="BG7" i="18"/>
  <c r="BH7" i="18"/>
  <c r="BI7" i="18"/>
  <c r="BJ7" i="18"/>
  <c r="BK7" i="18"/>
  <c r="BL7" i="18"/>
  <c r="BF8" i="18"/>
  <c r="BG8" i="18"/>
  <c r="BH8" i="18"/>
  <c r="BI8" i="18"/>
  <c r="BJ8" i="18"/>
  <c r="BK8" i="18"/>
  <c r="BL8" i="18"/>
  <c r="BF9" i="18"/>
  <c r="BG9" i="18"/>
  <c r="BH9" i="18"/>
  <c r="BI9" i="18"/>
  <c r="BJ9" i="18"/>
  <c r="BK9" i="18"/>
  <c r="BL9" i="18"/>
  <c r="BF10" i="18"/>
  <c r="BG10" i="18"/>
  <c r="BH10" i="18"/>
  <c r="BI10" i="18"/>
  <c r="BJ10" i="18"/>
  <c r="BK10" i="18"/>
  <c r="BL10" i="18"/>
  <c r="BF11" i="18"/>
  <c r="BG11" i="18"/>
  <c r="BH11" i="18"/>
  <c r="BI11" i="18"/>
  <c r="BJ11" i="18"/>
  <c r="BK11" i="18"/>
  <c r="BL11" i="18"/>
  <c r="BF12" i="18"/>
  <c r="BG12" i="18"/>
  <c r="BH12" i="18"/>
  <c r="BI12" i="18"/>
  <c r="BJ12" i="18"/>
  <c r="BK12" i="18"/>
  <c r="BL12" i="18"/>
  <c r="BF13" i="18"/>
  <c r="BG13" i="18"/>
  <c r="BH13" i="18"/>
  <c r="BI13" i="18"/>
  <c r="BJ13" i="18"/>
  <c r="BK13" i="18"/>
  <c r="BL13" i="18"/>
  <c r="BF14" i="18"/>
  <c r="BG14" i="18"/>
  <c r="BH14" i="18"/>
  <c r="BI14" i="18"/>
  <c r="BJ14" i="18"/>
  <c r="BK14" i="18"/>
  <c r="BL14" i="18"/>
  <c r="BF15" i="18"/>
  <c r="BG15" i="18"/>
  <c r="BH15" i="18"/>
  <c r="BI15" i="18"/>
  <c r="BJ15" i="18"/>
  <c r="BK15" i="18"/>
  <c r="BL15" i="18"/>
  <c r="BF16" i="18"/>
  <c r="BG16" i="18"/>
  <c r="BH16" i="18"/>
  <c r="BI16" i="18"/>
  <c r="BJ16" i="18"/>
  <c r="BK16" i="18"/>
  <c r="BL16" i="18"/>
  <c r="BF4" i="22"/>
  <c r="BG4" i="22"/>
  <c r="BH4" i="22"/>
  <c r="BI4" i="22"/>
  <c r="BJ4" i="22"/>
  <c r="BK4" i="22"/>
  <c r="BL4" i="22"/>
  <c r="BF5" i="22"/>
  <c r="BG5" i="22"/>
  <c r="BH5" i="22"/>
  <c r="BI5" i="22"/>
  <c r="BJ5" i="22"/>
  <c r="BK5" i="22"/>
  <c r="BL5" i="22"/>
  <c r="BF6" i="22"/>
  <c r="BG6" i="22"/>
  <c r="BH6" i="22"/>
  <c r="BI6" i="22"/>
  <c r="BJ6" i="22"/>
  <c r="BK6" i="22"/>
  <c r="BL6" i="22"/>
  <c r="BF7" i="22"/>
  <c r="BG7" i="22"/>
  <c r="BH7" i="22"/>
  <c r="BI7" i="22"/>
  <c r="BJ7" i="22"/>
  <c r="BK7" i="22"/>
  <c r="BL7" i="22"/>
  <c r="BF8" i="22"/>
  <c r="BG8" i="22"/>
  <c r="BH8" i="22"/>
  <c r="BI8" i="22"/>
  <c r="BJ8" i="22"/>
  <c r="BK8" i="22"/>
  <c r="BL8" i="22"/>
  <c r="BF9" i="22"/>
  <c r="BG9" i="22"/>
  <c r="BH9" i="22"/>
  <c r="BI9" i="22"/>
  <c r="BJ9" i="22"/>
  <c r="BK9" i="22"/>
  <c r="BL9" i="22"/>
  <c r="BF10" i="22"/>
  <c r="BG10" i="22"/>
  <c r="BH10" i="22"/>
  <c r="BI10" i="22"/>
  <c r="BJ10" i="22"/>
  <c r="BK10" i="22"/>
  <c r="BL10" i="22"/>
  <c r="BF11" i="22"/>
  <c r="BG11" i="22"/>
  <c r="BH11" i="22"/>
  <c r="BI11" i="22"/>
  <c r="BJ11" i="22"/>
  <c r="BK11" i="22"/>
  <c r="BL11" i="22"/>
  <c r="BF12" i="22"/>
  <c r="BG12" i="22"/>
  <c r="BH12" i="22"/>
  <c r="BI12" i="22"/>
  <c r="BJ12" i="22"/>
  <c r="BK12" i="22"/>
  <c r="BL12" i="22"/>
  <c r="BF13" i="22"/>
  <c r="BG13" i="22"/>
  <c r="BH13" i="22"/>
  <c r="BI13" i="22"/>
  <c r="BJ13" i="22"/>
  <c r="BK13" i="22"/>
  <c r="BL13" i="22"/>
  <c r="BF14" i="22"/>
  <c r="BG14" i="22"/>
  <c r="BH14" i="22"/>
  <c r="BI14" i="22"/>
  <c r="BJ14" i="22"/>
  <c r="BK14" i="22"/>
  <c r="BL14" i="22"/>
  <c r="BF15" i="22"/>
  <c r="BG15" i="22"/>
  <c r="BH15" i="22"/>
  <c r="BI15" i="22"/>
  <c r="BJ15" i="22"/>
  <c r="BK15" i="22"/>
  <c r="BL15" i="22"/>
  <c r="BF16" i="22"/>
  <c r="BG16" i="22"/>
  <c r="BH16" i="22"/>
  <c r="BI16" i="22"/>
  <c r="BJ16" i="22"/>
  <c r="BK16" i="22"/>
  <c r="BL16" i="22"/>
  <c r="AT3" i="15"/>
  <c r="BA3" i="15"/>
  <c r="AV3" i="15"/>
  <c r="AZ3" i="15"/>
  <c r="AW3" i="15"/>
  <c r="AX3" i="15"/>
  <c r="AY3" i="15"/>
  <c r="BB3" i="15"/>
  <c r="BC3" i="15"/>
  <c r="BD3" i="1"/>
  <c r="BD3" i="15"/>
  <c r="BE3" i="44"/>
  <c r="B2" i="44"/>
  <c r="B2" i="15"/>
  <c r="C8" i="41"/>
  <c r="C9" i="41" s="1"/>
  <c r="G3" i="41" l="1"/>
  <c r="I3" i="41"/>
  <c r="A5" i="67"/>
  <c r="V2" i="68"/>
  <c r="V2" i="69"/>
  <c r="Q51" i="41"/>
  <c r="A23" i="67"/>
  <c r="A200" i="67"/>
  <c r="A65" i="67"/>
  <c r="A148" i="67"/>
  <c r="A232" i="67"/>
  <c r="A173" i="67"/>
  <c r="A84" i="67"/>
  <c r="A106" i="67"/>
  <c r="A43" i="67"/>
  <c r="A126" i="67"/>
  <c r="E245" i="67" l="1"/>
  <c r="E213" i="67"/>
  <c r="E186" i="67"/>
  <c r="E161" i="67"/>
  <c r="E119" i="67"/>
  <c r="E139" i="67"/>
  <c r="G12" i="68"/>
  <c r="G14" i="68"/>
  <c r="G11" i="68"/>
  <c r="G15" i="68"/>
  <c r="G13" i="68"/>
  <c r="G10" i="68"/>
  <c r="E127" i="68"/>
  <c r="E128" i="68" s="1"/>
  <c r="E129" i="68" s="1"/>
  <c r="E130" i="68" s="1"/>
  <c r="E131" i="68" s="1"/>
  <c r="E132" i="68" s="1"/>
  <c r="E133" i="68" s="1"/>
  <c r="E134" i="68" s="1"/>
  <c r="E135" i="68" s="1"/>
  <c r="E136" i="68" s="1"/>
  <c r="E107" i="68"/>
  <c r="E108" i="68" s="1"/>
  <c r="E109" i="68" s="1"/>
  <c r="E110" i="68" s="1"/>
  <c r="E111" i="68" s="1"/>
  <c r="E112" i="68" s="1"/>
  <c r="E113" i="68" s="1"/>
  <c r="E114" i="68" s="1"/>
  <c r="E115" i="68" s="1"/>
  <c r="E116" i="68" s="1"/>
  <c r="E169" i="68"/>
  <c r="E170" i="68" s="1"/>
  <c r="E171" i="68" s="1"/>
  <c r="E172" i="68" s="1"/>
  <c r="E173" i="68" s="1"/>
  <c r="E174" i="68" s="1"/>
  <c r="E175" i="68" s="1"/>
  <c r="E176" i="68" s="1"/>
  <c r="E177" i="68" s="1"/>
  <c r="E178" i="68" s="1"/>
  <c r="E148" i="68"/>
  <c r="E149" i="68" s="1"/>
  <c r="E150" i="68" s="1"/>
  <c r="E151" i="68" s="1"/>
  <c r="E152" i="68" s="1"/>
  <c r="E153" i="68" s="1"/>
  <c r="E154" i="68" s="1"/>
  <c r="E155" i="68" s="1"/>
  <c r="E156" i="68" s="1"/>
  <c r="E157" i="68" s="1"/>
  <c r="E271" i="68"/>
  <c r="E272" i="68" s="1"/>
  <c r="E273" i="68" s="1"/>
  <c r="E274" i="68" s="1"/>
  <c r="E275" i="68" s="1"/>
  <c r="E276" i="68" s="1"/>
  <c r="E277" i="68" s="1"/>
  <c r="E278" i="68" s="1"/>
  <c r="E279" i="68" s="1"/>
  <c r="E280" i="68" s="1"/>
  <c r="E253" i="69"/>
  <c r="E254" i="69" s="1"/>
  <c r="E255" i="69" s="1"/>
  <c r="E256" i="69" s="1"/>
  <c r="E257" i="69" s="1"/>
  <c r="E258" i="69" s="1"/>
  <c r="E259" i="69" s="1"/>
  <c r="E260" i="69" s="1"/>
  <c r="E261" i="69" s="1"/>
  <c r="E262" i="69" s="1"/>
  <c r="E87" i="68"/>
  <c r="E88" i="68" s="1"/>
  <c r="E89" i="68" s="1"/>
  <c r="E90" i="68" s="1"/>
  <c r="E91" i="68" s="1"/>
  <c r="E92" i="68" s="1"/>
  <c r="E93" i="68" s="1"/>
  <c r="E94" i="68" s="1"/>
  <c r="E95" i="68" s="1"/>
  <c r="E96" i="68" s="1"/>
  <c r="E354" i="68"/>
  <c r="E355" i="68" s="1"/>
  <c r="E356" i="68" s="1"/>
  <c r="E357" i="68" s="1"/>
  <c r="E358" i="68" s="1"/>
  <c r="E359" i="68" s="1"/>
  <c r="E360" i="68" s="1"/>
  <c r="E361" i="68" s="1"/>
  <c r="E362" i="68" s="1"/>
  <c r="E312" i="68"/>
  <c r="E313" i="68" s="1"/>
  <c r="E314" i="68" s="1"/>
  <c r="E315" i="68" s="1"/>
  <c r="E316" i="68" s="1"/>
  <c r="E317" i="68" s="1"/>
  <c r="E318" i="68" s="1"/>
  <c r="E319" i="68" s="1"/>
  <c r="E320" i="68" s="1"/>
  <c r="E45" i="68"/>
  <c r="E46" i="68" s="1"/>
  <c r="E47" i="68" s="1"/>
  <c r="E48" i="68" s="1"/>
  <c r="E49" i="68" s="1"/>
  <c r="E50" i="68" s="1"/>
  <c r="E51" i="68" s="1"/>
  <c r="E52" i="68" s="1"/>
  <c r="E53" i="68" s="1"/>
  <c r="E54" i="68" s="1"/>
  <c r="F7" i="68"/>
  <c r="F8" i="68" s="1"/>
  <c r="F9" i="68" s="1"/>
  <c r="F10" i="68" s="1"/>
  <c r="F11" i="68" s="1"/>
  <c r="F12" i="68" s="1"/>
  <c r="F13" i="68" s="1"/>
  <c r="F14" i="68" s="1"/>
  <c r="F15" i="68" s="1"/>
  <c r="F16" i="68" s="1"/>
  <c r="E372" i="68"/>
  <c r="E373" i="68" s="1"/>
  <c r="E374" i="68" s="1"/>
  <c r="E375" i="68" s="1"/>
  <c r="E376" i="68" s="1"/>
  <c r="E377" i="68" s="1"/>
  <c r="E378" i="68" s="1"/>
  <c r="E379" i="68" s="1"/>
  <c r="E380" i="68" s="1"/>
  <c r="E332" i="68"/>
  <c r="E333" i="68" s="1"/>
  <c r="E334" i="68" s="1"/>
  <c r="E335" i="68" s="1"/>
  <c r="E336" i="68" s="1"/>
  <c r="E337" i="68" s="1"/>
  <c r="E338" i="68" s="1"/>
  <c r="E339" i="68" s="1"/>
  <c r="E340" i="68" s="1"/>
  <c r="E291" i="68"/>
  <c r="E292" i="68" s="1"/>
  <c r="E293" i="68" s="1"/>
  <c r="E294" i="68" s="1"/>
  <c r="E295" i="68" s="1"/>
  <c r="E296" i="68" s="1"/>
  <c r="E297" i="68" s="1"/>
  <c r="E298" i="68" s="1"/>
  <c r="E299" i="68" s="1"/>
  <c r="E66" i="68"/>
  <c r="E67" i="68" s="1"/>
  <c r="E68" i="68" s="1"/>
  <c r="E69" i="68" s="1"/>
  <c r="E70" i="68" s="1"/>
  <c r="E71" i="68" s="1"/>
  <c r="E72" i="68" s="1"/>
  <c r="E73" i="68" s="1"/>
  <c r="E74" i="68" s="1"/>
  <c r="E75" i="68" s="1"/>
  <c r="E28" i="68"/>
  <c r="E29" i="68" s="1"/>
  <c r="E30" i="68" s="1"/>
  <c r="E31" i="68" s="1"/>
  <c r="E32" i="68" s="1"/>
  <c r="E33" i="68" s="1"/>
  <c r="E34" i="68" s="1"/>
  <c r="E35" i="68" s="1"/>
  <c r="E36" i="68" s="1"/>
  <c r="E37" i="68" s="1"/>
  <c r="E394" i="68"/>
  <c r="E395" i="68" s="1"/>
  <c r="E396" i="68" s="1"/>
  <c r="E397" i="68" s="1"/>
  <c r="E398" i="68" s="1"/>
  <c r="E399" i="68" s="1"/>
  <c r="E400" i="68" s="1"/>
  <c r="E401" i="68" s="1"/>
  <c r="E402" i="68" s="1"/>
  <c r="E189" i="68"/>
  <c r="E190" i="68" s="1"/>
  <c r="E191" i="68" s="1"/>
  <c r="E192" i="68" s="1"/>
  <c r="E193" i="68" s="1"/>
  <c r="E194" i="68" s="1"/>
  <c r="E195" i="68" s="1"/>
  <c r="E196" i="68" s="1"/>
  <c r="E197" i="68" s="1"/>
  <c r="E198" i="68" s="1"/>
  <c r="V147" i="69"/>
  <c r="V86" i="69"/>
  <c r="V24" i="69"/>
  <c r="V106" i="69"/>
  <c r="V44" i="69"/>
  <c r="V65" i="69"/>
  <c r="V7" i="69"/>
  <c r="V168" i="69"/>
  <c r="V210" i="69"/>
  <c r="V230" i="69"/>
  <c r="V188" i="69"/>
  <c r="V127" i="69"/>
  <c r="V252" i="69"/>
  <c r="V44" i="68"/>
  <c r="V7" i="68"/>
  <c r="V434" i="68"/>
  <c r="V372" i="68"/>
  <c r="V188" i="68"/>
  <c r="V290" i="68"/>
  <c r="V474" i="68"/>
  <c r="V230" i="68"/>
  <c r="V455" i="68"/>
  <c r="V393" i="68"/>
  <c r="V249" i="68"/>
  <c r="V167" i="68"/>
  <c r="V331" i="68"/>
  <c r="V352" i="68"/>
  <c r="V106" i="68"/>
  <c r="V126" i="68"/>
  <c r="V146" i="68"/>
  <c r="V209" i="68"/>
  <c r="V24" i="68"/>
  <c r="V516" i="68"/>
  <c r="V538" i="68"/>
  <c r="V270" i="68"/>
  <c r="V414" i="68"/>
  <c r="V311" i="68"/>
  <c r="V85" i="68"/>
  <c r="V495" i="68"/>
  <c r="V65" i="68"/>
  <c r="G9" i="68"/>
  <c r="D7" i="68"/>
  <c r="G7" i="68" s="1"/>
  <c r="E242" i="67"/>
  <c r="E238" i="67"/>
  <c r="E209" i="67"/>
  <c r="E205" i="67"/>
  <c r="E182" i="67"/>
  <c r="E178" i="67"/>
  <c r="E160" i="67"/>
  <c r="E156" i="67"/>
  <c r="E152" i="67"/>
  <c r="E138" i="67"/>
  <c r="E131" i="67"/>
  <c r="E116" i="67"/>
  <c r="E112" i="67"/>
  <c r="E68" i="67"/>
  <c r="E69" i="67" s="1"/>
  <c r="E70" i="67" s="1"/>
  <c r="E71" i="67" s="1"/>
  <c r="E72" i="67" s="1"/>
  <c r="E73" i="67" s="1"/>
  <c r="E74" i="67" s="1"/>
  <c r="E75" i="67" s="1"/>
  <c r="E76" i="67" s="1"/>
  <c r="E77" i="67" s="1"/>
  <c r="E78" i="67" s="1"/>
  <c r="E46" i="67"/>
  <c r="E47" i="67" s="1"/>
  <c r="E48" i="67" s="1"/>
  <c r="E49" i="67" s="1"/>
  <c r="E50" i="67" s="1"/>
  <c r="E51" i="67" s="1"/>
  <c r="E52" i="67" s="1"/>
  <c r="E53" i="67" s="1"/>
  <c r="E54" i="67" s="1"/>
  <c r="E55" i="67" s="1"/>
  <c r="E56" i="67" s="1"/>
  <c r="E8" i="67"/>
  <c r="E9" i="67" s="1"/>
  <c r="E10" i="67" s="1"/>
  <c r="E11" i="67" s="1"/>
  <c r="E12" i="67" s="1"/>
  <c r="E13" i="67" s="1"/>
  <c r="E14" i="67" s="1"/>
  <c r="E15" i="67" s="1"/>
  <c r="E16" i="67" s="1"/>
  <c r="E17" i="67" s="1"/>
  <c r="E18" i="67" s="1"/>
  <c r="E243" i="67"/>
  <c r="E239" i="67"/>
  <c r="E235" i="67"/>
  <c r="E210" i="67"/>
  <c r="E206" i="67"/>
  <c r="E183" i="67"/>
  <c r="E179" i="67"/>
  <c r="E157" i="67"/>
  <c r="E153" i="67"/>
  <c r="E135" i="67"/>
  <c r="E132" i="67"/>
  <c r="E129" i="67"/>
  <c r="E117" i="67"/>
  <c r="E113" i="67"/>
  <c r="E109" i="67"/>
  <c r="E26" i="67"/>
  <c r="E27" i="67" s="1"/>
  <c r="E28" i="67" s="1"/>
  <c r="E29" i="67" s="1"/>
  <c r="E30" i="67" s="1"/>
  <c r="E31" i="67" s="1"/>
  <c r="E32" i="67" s="1"/>
  <c r="E33" i="67" s="1"/>
  <c r="E34" i="67" s="1"/>
  <c r="E35" i="67" s="1"/>
  <c r="E36" i="67" s="1"/>
  <c r="E237" i="67"/>
  <c r="E207" i="67"/>
  <c r="E185" i="67"/>
  <c r="E177" i="67"/>
  <c r="E244" i="67"/>
  <c r="E236" i="67"/>
  <c r="E212" i="67"/>
  <c r="E204" i="67"/>
  <c r="E184" i="67"/>
  <c r="E176" i="67"/>
  <c r="E154" i="67"/>
  <c r="E136" i="67"/>
  <c r="E130" i="67"/>
  <c r="E115" i="67"/>
  <c r="E241" i="67"/>
  <c r="E211" i="67"/>
  <c r="E203" i="67"/>
  <c r="E181" i="67"/>
  <c r="E87" i="67"/>
  <c r="E97" i="67" s="1"/>
  <c r="E159" i="67"/>
  <c r="E151" i="67"/>
  <c r="E134" i="67"/>
  <c r="E114" i="67"/>
  <c r="E240" i="67"/>
  <c r="E208" i="67"/>
  <c r="E180" i="67"/>
  <c r="E158" i="67"/>
  <c r="E133" i="67"/>
  <c r="E111" i="67"/>
  <c r="E155" i="67"/>
  <c r="E137" i="67"/>
  <c r="E118" i="67"/>
  <c r="E110" i="67"/>
  <c r="E3" i="69" l="1"/>
  <c r="E3" i="68"/>
  <c r="I9" i="68" s="1"/>
  <c r="F3" i="69"/>
  <c r="F3" i="68"/>
  <c r="B3" i="67"/>
  <c r="E92" i="67"/>
  <c r="E96" i="67"/>
  <c r="E91" i="67"/>
  <c r="E95" i="67"/>
  <c r="E89" i="67"/>
  <c r="E88" i="67"/>
  <c r="E90" i="67"/>
  <c r="E93" i="67"/>
  <c r="E94" i="67"/>
  <c r="D3" i="67"/>
  <c r="J245" i="67" l="1"/>
  <c r="J186" i="67"/>
  <c r="J213" i="67"/>
  <c r="H245" i="67"/>
  <c r="H186" i="67"/>
  <c r="I213" i="67"/>
  <c r="I245" i="67"/>
  <c r="H213" i="67"/>
  <c r="I186" i="67"/>
  <c r="J18" i="67"/>
  <c r="J119" i="67"/>
  <c r="J161" i="67"/>
  <c r="J78" i="67"/>
  <c r="J139" i="67"/>
  <c r="J97" i="67"/>
  <c r="J36" i="67"/>
  <c r="J56" i="67"/>
  <c r="I119" i="67"/>
  <c r="I161" i="67"/>
  <c r="H119" i="67"/>
  <c r="H161" i="67"/>
  <c r="I78" i="67"/>
  <c r="I36" i="67"/>
  <c r="H97" i="67"/>
  <c r="H139" i="67"/>
  <c r="I56" i="67"/>
  <c r="I97" i="67"/>
  <c r="H36" i="67"/>
  <c r="H56" i="67"/>
  <c r="H78" i="67"/>
  <c r="I139" i="67"/>
  <c r="H51" i="67"/>
  <c r="H47" i="67"/>
  <c r="H18" i="67"/>
  <c r="I18" i="67"/>
  <c r="H9" i="68"/>
  <c r="V9" i="68"/>
  <c r="H7" i="68"/>
  <c r="I7" i="68"/>
  <c r="J86" i="68"/>
  <c r="J147" i="68"/>
  <c r="J270" i="68"/>
  <c r="J6" i="68"/>
  <c r="J126" i="68"/>
  <c r="J106" i="68"/>
  <c r="J168" i="68"/>
  <c r="J273" i="68"/>
  <c r="J134" i="68"/>
  <c r="J170" i="68"/>
  <c r="J176" i="68"/>
  <c r="J151" i="68"/>
  <c r="J132" i="68"/>
  <c r="J115" i="68"/>
  <c r="J277" i="68"/>
  <c r="J110" i="68"/>
  <c r="J90" i="68"/>
  <c r="J94" i="68"/>
  <c r="J74" i="68"/>
  <c r="J72" i="68"/>
  <c r="J73" i="68"/>
  <c r="J278" i="68"/>
  <c r="J290" i="68"/>
  <c r="J128" i="68"/>
  <c r="J114" i="68"/>
  <c r="J93" i="68"/>
  <c r="J75" i="68"/>
  <c r="J92" i="68"/>
  <c r="J112" i="68"/>
  <c r="J96" i="68"/>
  <c r="J275" i="68"/>
  <c r="J198" i="68"/>
  <c r="J171" i="68"/>
  <c r="J173" i="68"/>
  <c r="J133" i="68"/>
  <c r="J71" i="68"/>
  <c r="J172" i="68"/>
  <c r="J371" i="68"/>
  <c r="J279" i="68"/>
  <c r="J155" i="68"/>
  <c r="J130" i="68"/>
  <c r="J280" i="68"/>
  <c r="J175" i="68"/>
  <c r="J156" i="68"/>
  <c r="J154" i="68"/>
  <c r="J89" i="68"/>
  <c r="J68" i="68"/>
  <c r="J70" i="68"/>
  <c r="J69" i="68"/>
  <c r="J274" i="68"/>
  <c r="J116" i="68"/>
  <c r="J178" i="68"/>
  <c r="J276" i="68"/>
  <c r="J136" i="68"/>
  <c r="J157" i="68"/>
  <c r="J177" i="68"/>
  <c r="J153" i="68"/>
  <c r="J16" i="68"/>
  <c r="J111" i="68"/>
  <c r="J331" i="68"/>
  <c r="J150" i="68"/>
  <c r="J91" i="68"/>
  <c r="J393" i="68"/>
  <c r="J107" i="68"/>
  <c r="J169" i="68"/>
  <c r="J127" i="68"/>
  <c r="J129" i="68"/>
  <c r="J188" i="68"/>
  <c r="J148" i="68"/>
  <c r="J87" i="68"/>
  <c r="J65" i="68"/>
  <c r="J353" i="68"/>
  <c r="J135" i="68"/>
  <c r="J271" i="68"/>
  <c r="J174" i="68"/>
  <c r="J131" i="68"/>
  <c r="J88" i="68"/>
  <c r="J109" i="68"/>
  <c r="J95" i="68"/>
  <c r="J311" i="68"/>
  <c r="J152" i="68"/>
  <c r="J108" i="68"/>
  <c r="J113" i="68"/>
  <c r="J272" i="68"/>
  <c r="J149" i="68"/>
  <c r="J395" i="68"/>
  <c r="J400" i="68"/>
  <c r="J401" i="68"/>
  <c r="J357" i="68"/>
  <c r="J402" i="68"/>
  <c r="J361" i="68"/>
  <c r="J355" i="68"/>
  <c r="J396" i="68"/>
  <c r="J362" i="68"/>
  <c r="J356" i="68"/>
  <c r="J394" i="68"/>
  <c r="J398" i="68"/>
  <c r="J359" i="68"/>
  <c r="J360" i="68"/>
  <c r="J399" i="68"/>
  <c r="J397" i="68"/>
  <c r="J8" i="68"/>
  <c r="J358" i="68"/>
  <c r="J354" i="68"/>
  <c r="J296" i="68"/>
  <c r="J372" i="68"/>
  <c r="J189" i="68"/>
  <c r="J336" i="68"/>
  <c r="J380" i="68"/>
  <c r="J333" i="68"/>
  <c r="J313" i="68"/>
  <c r="J193" i="68"/>
  <c r="J294" i="68"/>
  <c r="J375" i="68"/>
  <c r="J192" i="68"/>
  <c r="J332" i="68"/>
  <c r="J312" i="68"/>
  <c r="J316" i="68"/>
  <c r="J190" i="68"/>
  <c r="J376" i="68"/>
  <c r="J314" i="68"/>
  <c r="J195" i="68"/>
  <c r="J319" i="68"/>
  <c r="J373" i="68"/>
  <c r="J297" i="68"/>
  <c r="J315" i="68"/>
  <c r="J340" i="68"/>
  <c r="J335" i="68"/>
  <c r="J66" i="68"/>
  <c r="J191" i="68"/>
  <c r="J339" i="68"/>
  <c r="J295" i="68"/>
  <c r="J194" i="68"/>
  <c r="J293" i="68"/>
  <c r="J291" i="68"/>
  <c r="J317" i="68"/>
  <c r="J196" i="68"/>
  <c r="J337" i="68"/>
  <c r="J334" i="68"/>
  <c r="J378" i="68"/>
  <c r="J374" i="68"/>
  <c r="J298" i="68"/>
  <c r="J197" i="68"/>
  <c r="J318" i="68"/>
  <c r="J338" i="68"/>
  <c r="J377" i="68"/>
  <c r="J299" i="68"/>
  <c r="J67" i="68"/>
  <c r="J320" i="68"/>
  <c r="J292" i="68"/>
  <c r="J379" i="68"/>
  <c r="J11" i="68"/>
  <c r="J10" i="68"/>
  <c r="J13" i="68"/>
  <c r="J14" i="68"/>
  <c r="J15" i="68"/>
  <c r="J12" i="68"/>
  <c r="J252" i="69"/>
  <c r="J258" i="69"/>
  <c r="J260" i="69"/>
  <c r="J262" i="69"/>
  <c r="J259" i="69"/>
  <c r="J256" i="69"/>
  <c r="J255" i="69"/>
  <c r="J261" i="69"/>
  <c r="J257" i="69"/>
  <c r="J253" i="69"/>
  <c r="J254" i="69"/>
  <c r="J9" i="68"/>
  <c r="H106" i="68"/>
  <c r="I168" i="68"/>
  <c r="I86" i="68"/>
  <c r="I147" i="68"/>
  <c r="H168" i="68"/>
  <c r="I270" i="68"/>
  <c r="I6" i="68"/>
  <c r="H86" i="68"/>
  <c r="I126" i="68"/>
  <c r="H147" i="68"/>
  <c r="H270" i="68"/>
  <c r="H6" i="68"/>
  <c r="H126" i="68"/>
  <c r="I106" i="68"/>
  <c r="H73" i="68"/>
  <c r="H94" i="68"/>
  <c r="H69" i="68"/>
  <c r="H114" i="68"/>
  <c r="H274" i="68"/>
  <c r="H275" i="68"/>
  <c r="I278" i="68"/>
  <c r="H177" i="68"/>
  <c r="I172" i="68"/>
  <c r="H176" i="68"/>
  <c r="I154" i="68"/>
  <c r="H155" i="68"/>
  <c r="H151" i="68"/>
  <c r="I151" i="68"/>
  <c r="H133" i="68"/>
  <c r="H131" i="68"/>
  <c r="I110" i="68"/>
  <c r="I94" i="68"/>
  <c r="H92" i="68"/>
  <c r="I92" i="68"/>
  <c r="I108" i="68"/>
  <c r="H108" i="68"/>
  <c r="H132" i="68"/>
  <c r="I132" i="68"/>
  <c r="I156" i="68"/>
  <c r="H170" i="68"/>
  <c r="I177" i="68"/>
  <c r="I178" i="68"/>
  <c r="I280" i="68"/>
  <c r="I73" i="68"/>
  <c r="I69" i="68"/>
  <c r="H279" i="68"/>
  <c r="H172" i="68"/>
  <c r="I176" i="68"/>
  <c r="H152" i="68"/>
  <c r="H74" i="68"/>
  <c r="H72" i="68"/>
  <c r="H88" i="68"/>
  <c r="H112" i="68"/>
  <c r="I131" i="68"/>
  <c r="I152" i="68"/>
  <c r="I174" i="68"/>
  <c r="I74" i="68"/>
  <c r="H134" i="68"/>
  <c r="H90" i="68"/>
  <c r="H75" i="68"/>
  <c r="H273" i="68"/>
  <c r="H154" i="68"/>
  <c r="I155" i="68"/>
  <c r="I134" i="68"/>
  <c r="H115" i="68"/>
  <c r="H68" i="68"/>
  <c r="H70" i="68"/>
  <c r="H96" i="68"/>
  <c r="H93" i="68"/>
  <c r="I112" i="68"/>
  <c r="H116" i="68"/>
  <c r="I136" i="68"/>
  <c r="H157" i="68"/>
  <c r="H178" i="68"/>
  <c r="H272" i="68"/>
  <c r="H280" i="68"/>
  <c r="I198" i="68"/>
  <c r="I72" i="68"/>
  <c r="I68" i="68"/>
  <c r="I275" i="68"/>
  <c r="I277" i="68"/>
  <c r="H175" i="68"/>
  <c r="I114" i="68"/>
  <c r="H89" i="68"/>
  <c r="I128" i="68"/>
  <c r="H174" i="68"/>
  <c r="I276" i="68"/>
  <c r="I279" i="68"/>
  <c r="H71" i="68"/>
  <c r="I115" i="68"/>
  <c r="H130" i="68"/>
  <c r="H277" i="68"/>
  <c r="I274" i="68"/>
  <c r="I273" i="68"/>
  <c r="H173" i="68"/>
  <c r="I175" i="68"/>
  <c r="I133" i="68"/>
  <c r="I90" i="68"/>
  <c r="I93" i="68"/>
  <c r="I88" i="68"/>
  <c r="I96" i="68"/>
  <c r="H128" i="68"/>
  <c r="H136" i="68"/>
  <c r="I173" i="68"/>
  <c r="I170" i="68"/>
  <c r="I272" i="68"/>
  <c r="I75" i="68"/>
  <c r="I71" i="68"/>
  <c r="H65" i="68"/>
  <c r="I130" i="68"/>
  <c r="H156" i="68"/>
  <c r="I116" i="68"/>
  <c r="I157" i="68"/>
  <c r="H276" i="68"/>
  <c r="I70" i="68"/>
  <c r="I16" i="68"/>
  <c r="I113" i="68"/>
  <c r="H135" i="68"/>
  <c r="H109" i="68"/>
  <c r="H87" i="68"/>
  <c r="H148" i="68"/>
  <c r="H150" i="68"/>
  <c r="H129" i="68"/>
  <c r="I95" i="68"/>
  <c r="I91" i="68"/>
  <c r="I188" i="68"/>
  <c r="I290" i="68"/>
  <c r="I371" i="68"/>
  <c r="I65" i="68"/>
  <c r="H290" i="68"/>
  <c r="H311" i="68"/>
  <c r="I171" i="68"/>
  <c r="I271" i="68"/>
  <c r="I135" i="68"/>
  <c r="H171" i="68"/>
  <c r="H278" i="68"/>
  <c r="I153" i="68"/>
  <c r="I148" i="68"/>
  <c r="I109" i="68"/>
  <c r="H95" i="68"/>
  <c r="H91" i="68"/>
  <c r="I331" i="68"/>
  <c r="H393" i="68"/>
  <c r="I353" i="68"/>
  <c r="I87" i="68"/>
  <c r="H111" i="68"/>
  <c r="H188" i="68"/>
  <c r="H371" i="68"/>
  <c r="I107" i="68"/>
  <c r="I89" i="68"/>
  <c r="H198" i="68"/>
  <c r="H153" i="68"/>
  <c r="I150" i="68"/>
  <c r="H127" i="68"/>
  <c r="I111" i="68"/>
  <c r="H16" i="68"/>
  <c r="I393" i="68"/>
  <c r="I311" i="68"/>
  <c r="H353" i="68"/>
  <c r="H331" i="68"/>
  <c r="H107" i="68"/>
  <c r="H271" i="68"/>
  <c r="I127" i="68"/>
  <c r="H113" i="68"/>
  <c r="H110" i="68"/>
  <c r="I129" i="68"/>
  <c r="H169" i="68"/>
  <c r="H149" i="68"/>
  <c r="I149" i="68"/>
  <c r="I169" i="68"/>
  <c r="H362" i="68"/>
  <c r="H359" i="68"/>
  <c r="I358" i="68"/>
  <c r="I356" i="68"/>
  <c r="H354" i="68"/>
  <c r="H360" i="68"/>
  <c r="I398" i="68"/>
  <c r="I399" i="68"/>
  <c r="I397" i="68"/>
  <c r="I355" i="68"/>
  <c r="I396" i="68"/>
  <c r="H394" i="68"/>
  <c r="H8" i="68"/>
  <c r="I357" i="68"/>
  <c r="H397" i="68"/>
  <c r="I354" i="68"/>
  <c r="I400" i="68"/>
  <c r="I360" i="68"/>
  <c r="H401" i="68"/>
  <c r="H398" i="68"/>
  <c r="H399" i="68"/>
  <c r="I361" i="68"/>
  <c r="I402" i="68"/>
  <c r="H355" i="68"/>
  <c r="H396" i="68"/>
  <c r="I362" i="68"/>
  <c r="I359" i="68"/>
  <c r="I395" i="68"/>
  <c r="H358" i="68"/>
  <c r="H400" i="68"/>
  <c r="I401" i="68"/>
  <c r="H357" i="68"/>
  <c r="H361" i="68"/>
  <c r="H402" i="68"/>
  <c r="I394" i="68"/>
  <c r="H395" i="68"/>
  <c r="H356" i="68"/>
  <c r="I8" i="68"/>
  <c r="H376" i="68"/>
  <c r="I317" i="68"/>
  <c r="H314" i="68"/>
  <c r="H195" i="68"/>
  <c r="I299" i="68"/>
  <c r="H337" i="68"/>
  <c r="I339" i="68"/>
  <c r="I378" i="68"/>
  <c r="I320" i="68"/>
  <c r="H298" i="68"/>
  <c r="I291" i="68"/>
  <c r="H315" i="68"/>
  <c r="I292" i="68"/>
  <c r="H197" i="68"/>
  <c r="H379" i="68"/>
  <c r="I318" i="68"/>
  <c r="I66" i="68"/>
  <c r="I335" i="68"/>
  <c r="H338" i="68"/>
  <c r="H296" i="68"/>
  <c r="I196" i="68"/>
  <c r="I372" i="68"/>
  <c r="I189" i="68"/>
  <c r="H299" i="68"/>
  <c r="H334" i="68"/>
  <c r="H336" i="68"/>
  <c r="H67" i="68"/>
  <c r="H380" i="68"/>
  <c r="I374" i="68"/>
  <c r="I298" i="68"/>
  <c r="I193" i="68"/>
  <c r="I332" i="68"/>
  <c r="H66" i="68"/>
  <c r="I377" i="68"/>
  <c r="H295" i="68"/>
  <c r="I316" i="68"/>
  <c r="H378" i="68"/>
  <c r="H333" i="68"/>
  <c r="I313" i="68"/>
  <c r="H375" i="68"/>
  <c r="H292" i="68"/>
  <c r="H318" i="68"/>
  <c r="H316" i="68"/>
  <c r="H373" i="68"/>
  <c r="H294" i="68"/>
  <c r="H194" i="68"/>
  <c r="I338" i="68"/>
  <c r="H190" i="68"/>
  <c r="I296" i="68"/>
  <c r="I191" i="68"/>
  <c r="H372" i="68"/>
  <c r="H189" i="68"/>
  <c r="I319" i="68"/>
  <c r="H339" i="68"/>
  <c r="I67" i="68"/>
  <c r="I373" i="68"/>
  <c r="H320" i="68"/>
  <c r="H291" i="68"/>
  <c r="I297" i="68"/>
  <c r="I315" i="68"/>
  <c r="H313" i="68"/>
  <c r="I294" i="68"/>
  <c r="H340" i="68"/>
  <c r="I375" i="68"/>
  <c r="H192" i="68"/>
  <c r="I295" i="68"/>
  <c r="H332" i="68"/>
  <c r="I379" i="68"/>
  <c r="I194" i="68"/>
  <c r="I312" i="68"/>
  <c r="H293" i="68"/>
  <c r="H335" i="68"/>
  <c r="I190" i="68"/>
  <c r="I376" i="68"/>
  <c r="H317" i="68"/>
  <c r="H196" i="68"/>
  <c r="H191" i="68"/>
  <c r="I314" i="68"/>
  <c r="I195" i="68"/>
  <c r="I337" i="68"/>
  <c r="H319" i="68"/>
  <c r="I334" i="68"/>
  <c r="I336" i="68"/>
  <c r="I380" i="68"/>
  <c r="H374" i="68"/>
  <c r="I333" i="68"/>
  <c r="H297" i="68"/>
  <c r="H193" i="68"/>
  <c r="I340" i="68"/>
  <c r="I192" i="68"/>
  <c r="I197" i="68"/>
  <c r="H312" i="68"/>
  <c r="I293" i="68"/>
  <c r="H377" i="68"/>
  <c r="H14" i="68"/>
  <c r="H12" i="68"/>
  <c r="I15" i="68"/>
  <c r="H13" i="68"/>
  <c r="I12" i="68"/>
  <c r="I11" i="68"/>
  <c r="I13" i="68"/>
  <c r="I10" i="68"/>
  <c r="H11" i="68"/>
  <c r="I14" i="68"/>
  <c r="H15" i="68"/>
  <c r="H10" i="68"/>
  <c r="J7" i="68"/>
  <c r="H252" i="69"/>
  <c r="I252" i="69"/>
  <c r="H258" i="69"/>
  <c r="I258" i="69"/>
  <c r="H262" i="69"/>
  <c r="I262" i="69"/>
  <c r="H255" i="69"/>
  <c r="H259" i="69"/>
  <c r="I259" i="69"/>
  <c r="H256" i="69"/>
  <c r="H260" i="69"/>
  <c r="I255" i="69"/>
  <c r="I260" i="69"/>
  <c r="H257" i="69"/>
  <c r="I256" i="69"/>
  <c r="H261" i="69"/>
  <c r="I253" i="69"/>
  <c r="I261" i="69"/>
  <c r="I257" i="69"/>
  <c r="H254" i="69"/>
  <c r="H253" i="69"/>
  <c r="I254" i="69"/>
  <c r="J202" i="67"/>
  <c r="J175" i="67"/>
  <c r="J108" i="67"/>
  <c r="J234" i="67"/>
  <c r="J7" i="67"/>
  <c r="J86" i="67"/>
  <c r="J67" i="67"/>
  <c r="J25" i="67"/>
  <c r="J128" i="67"/>
  <c r="J150" i="67"/>
  <c r="J45" i="67"/>
  <c r="J185" i="67"/>
  <c r="J178" i="67"/>
  <c r="J181" i="67"/>
  <c r="J184" i="67"/>
  <c r="J96" i="67"/>
  <c r="J92" i="67"/>
  <c r="J182" i="67"/>
  <c r="J90" i="67"/>
  <c r="J91" i="67"/>
  <c r="J209" i="67"/>
  <c r="J179" i="67"/>
  <c r="J152" i="67"/>
  <c r="J157" i="67"/>
  <c r="J116" i="67"/>
  <c r="J14" i="67"/>
  <c r="J48" i="67"/>
  <c r="J88" i="67"/>
  <c r="J237" i="67"/>
  <c r="J207" i="67"/>
  <c r="J177" i="67"/>
  <c r="J136" i="67"/>
  <c r="J112" i="67"/>
  <c r="J10" i="67"/>
  <c r="J15" i="67"/>
  <c r="J71" i="67"/>
  <c r="J16" i="67"/>
  <c r="J89" i="67"/>
  <c r="J93" i="67"/>
  <c r="J183" i="67"/>
  <c r="J94" i="67"/>
  <c r="J95" i="67"/>
  <c r="J238" i="67"/>
  <c r="J160" i="67"/>
  <c r="J156" i="67"/>
  <c r="J159" i="67"/>
  <c r="J154" i="67"/>
  <c r="J114" i="67"/>
  <c r="J51" i="67"/>
  <c r="J30" i="67"/>
  <c r="J28" i="67"/>
  <c r="J241" i="67"/>
  <c r="J242" i="67"/>
  <c r="J240" i="67"/>
  <c r="J208" i="67"/>
  <c r="J180" i="67"/>
  <c r="J113" i="67"/>
  <c r="J111" i="67"/>
  <c r="J49" i="67"/>
  <c r="J13" i="67"/>
  <c r="J12" i="67"/>
  <c r="J77" i="67"/>
  <c r="J35" i="67"/>
  <c r="J50" i="67"/>
  <c r="J158" i="67"/>
  <c r="J110" i="67"/>
  <c r="J138" i="67"/>
  <c r="J87" i="67"/>
  <c r="J76" i="67"/>
  <c r="J206" i="67"/>
  <c r="J210" i="67"/>
  <c r="J176" i="67"/>
  <c r="J211" i="67"/>
  <c r="J135" i="67"/>
  <c r="J132" i="67"/>
  <c r="J34" i="67"/>
  <c r="J118" i="67"/>
  <c r="J33" i="67"/>
  <c r="J155" i="67"/>
  <c r="J130" i="67"/>
  <c r="J11" i="67"/>
  <c r="J205" i="67"/>
  <c r="J133" i="67"/>
  <c r="J244" i="67"/>
  <c r="J52" i="67"/>
  <c r="J239" i="67"/>
  <c r="J115" i="67"/>
  <c r="J17" i="67"/>
  <c r="J32" i="67"/>
  <c r="J53" i="67"/>
  <c r="J75" i="67"/>
  <c r="J54" i="67"/>
  <c r="J70" i="67"/>
  <c r="J212" i="67"/>
  <c r="J73" i="67"/>
  <c r="J137" i="67"/>
  <c r="J55" i="67"/>
  <c r="J72" i="67"/>
  <c r="J134" i="67"/>
  <c r="J243" i="67"/>
  <c r="J31" i="67"/>
  <c r="J29" i="67"/>
  <c r="J74" i="67"/>
  <c r="J46" i="67"/>
  <c r="J236" i="67"/>
  <c r="J131" i="67"/>
  <c r="J9" i="67"/>
  <c r="J129" i="67"/>
  <c r="J68" i="67"/>
  <c r="J117" i="67"/>
  <c r="J109" i="67"/>
  <c r="J204" i="67"/>
  <c r="J151" i="67"/>
  <c r="J203" i="67"/>
  <c r="J8" i="67"/>
  <c r="J47" i="67"/>
  <c r="J235" i="67"/>
  <c r="J27" i="67"/>
  <c r="J26" i="67"/>
  <c r="J69" i="67"/>
  <c r="J153" i="67"/>
  <c r="H86" i="67"/>
  <c r="H234" i="67"/>
  <c r="I86" i="67"/>
  <c r="I234" i="67"/>
  <c r="I202" i="67"/>
  <c r="H175" i="67"/>
  <c r="H202" i="67"/>
  <c r="I175" i="67"/>
  <c r="I128" i="67"/>
  <c r="H108" i="67"/>
  <c r="H128" i="67"/>
  <c r="I45" i="67"/>
  <c r="H67" i="67"/>
  <c r="H45" i="67"/>
  <c r="I108" i="67"/>
  <c r="H25" i="67"/>
  <c r="I67" i="67"/>
  <c r="I150" i="67"/>
  <c r="I25" i="67"/>
  <c r="H150" i="67"/>
  <c r="H7" i="67"/>
  <c r="I7" i="67"/>
  <c r="I178" i="67"/>
  <c r="H181" i="67"/>
  <c r="H178" i="67"/>
  <c r="I184" i="67"/>
  <c r="I185" i="67"/>
  <c r="I181" i="67"/>
  <c r="H184" i="67"/>
  <c r="H185" i="67"/>
  <c r="I89" i="67"/>
  <c r="I93" i="67"/>
  <c r="I88" i="67"/>
  <c r="H94" i="67"/>
  <c r="I95" i="67"/>
  <c r="I242" i="67"/>
  <c r="I240" i="67"/>
  <c r="H180" i="67"/>
  <c r="H156" i="67"/>
  <c r="I159" i="67"/>
  <c r="I154" i="67"/>
  <c r="H136" i="67"/>
  <c r="I113" i="67"/>
  <c r="I112" i="67"/>
  <c r="H114" i="67"/>
  <c r="H30" i="67"/>
  <c r="H10" i="67"/>
  <c r="H15" i="67"/>
  <c r="H71" i="67"/>
  <c r="H28" i="67"/>
  <c r="H16" i="67"/>
  <c r="H89" i="67"/>
  <c r="H93" i="67"/>
  <c r="I90" i="67"/>
  <c r="H91" i="67"/>
  <c r="H183" i="67"/>
  <c r="H238" i="67"/>
  <c r="H240" i="67"/>
  <c r="H209" i="67"/>
  <c r="H179" i="67"/>
  <c r="I160" i="67"/>
  <c r="H152" i="67"/>
  <c r="H159" i="67"/>
  <c r="H157" i="67"/>
  <c r="I111" i="67"/>
  <c r="H116" i="67"/>
  <c r="I29" i="67"/>
  <c r="I14" i="67"/>
  <c r="I12" i="67"/>
  <c r="I77" i="67"/>
  <c r="H96" i="67"/>
  <c r="H92" i="67"/>
  <c r="I182" i="67"/>
  <c r="H90" i="67"/>
  <c r="I91" i="67"/>
  <c r="H242" i="67"/>
  <c r="I237" i="67"/>
  <c r="I207" i="67"/>
  <c r="H212" i="67"/>
  <c r="I180" i="67"/>
  <c r="I177" i="67"/>
  <c r="H113" i="67"/>
  <c r="H112" i="67"/>
  <c r="H111" i="67"/>
  <c r="I116" i="67"/>
  <c r="H14" i="67"/>
  <c r="I15" i="67"/>
  <c r="H12" i="67"/>
  <c r="H48" i="67"/>
  <c r="H77" i="67"/>
  <c r="I96" i="67"/>
  <c r="I92" i="67"/>
  <c r="H182" i="67"/>
  <c r="H88" i="67"/>
  <c r="I183" i="67"/>
  <c r="I94" i="67"/>
  <c r="H95" i="67"/>
  <c r="I238" i="67"/>
  <c r="H237" i="67"/>
  <c r="H207" i="67"/>
  <c r="I212" i="67"/>
  <c r="I179" i="67"/>
  <c r="H177" i="67"/>
  <c r="H160" i="67"/>
  <c r="I152" i="67"/>
  <c r="I156" i="67"/>
  <c r="I157" i="67"/>
  <c r="H154" i="67"/>
  <c r="I136" i="67"/>
  <c r="H118" i="67"/>
  <c r="H115" i="67"/>
  <c r="I114" i="67"/>
  <c r="H29" i="67"/>
  <c r="I10" i="67"/>
  <c r="H52" i="67"/>
  <c r="I32" i="67"/>
  <c r="I71" i="67"/>
  <c r="I28" i="67"/>
  <c r="I16" i="67"/>
  <c r="I48" i="67"/>
  <c r="I115" i="67"/>
  <c r="I208" i="67"/>
  <c r="I205" i="67"/>
  <c r="I33" i="67"/>
  <c r="I72" i="67"/>
  <c r="I155" i="67"/>
  <c r="H130" i="67"/>
  <c r="I11" i="67"/>
  <c r="I53" i="67"/>
  <c r="I158" i="67"/>
  <c r="I75" i="67"/>
  <c r="H135" i="67"/>
  <c r="I51" i="67"/>
  <c r="H13" i="67"/>
  <c r="H241" i="67"/>
  <c r="H73" i="67"/>
  <c r="I132" i="67"/>
  <c r="I49" i="67"/>
  <c r="H34" i="67"/>
  <c r="H137" i="67"/>
  <c r="I55" i="67"/>
  <c r="I118" i="67"/>
  <c r="H35" i="67"/>
  <c r="H243" i="67"/>
  <c r="I73" i="67"/>
  <c r="H138" i="67"/>
  <c r="I87" i="67"/>
  <c r="H176" i="67"/>
  <c r="H158" i="67"/>
  <c r="H70" i="67"/>
  <c r="I134" i="67"/>
  <c r="H32" i="67"/>
  <c r="H31" i="67"/>
  <c r="H54" i="67"/>
  <c r="H205" i="67"/>
  <c r="I110" i="67"/>
  <c r="H132" i="67"/>
  <c r="I17" i="67"/>
  <c r="H87" i="67"/>
  <c r="H49" i="67"/>
  <c r="H74" i="67"/>
  <c r="I76" i="67"/>
  <c r="H55" i="67"/>
  <c r="I206" i="67"/>
  <c r="I210" i="67"/>
  <c r="I52" i="67"/>
  <c r="H53" i="67"/>
  <c r="H75" i="67"/>
  <c r="H244" i="67"/>
  <c r="I209" i="67"/>
  <c r="I30" i="67"/>
  <c r="I239" i="67"/>
  <c r="I235" i="67"/>
  <c r="I13" i="67"/>
  <c r="I243" i="67"/>
  <c r="H33" i="67"/>
  <c r="H72" i="67"/>
  <c r="H155" i="67"/>
  <c r="H134" i="67"/>
  <c r="I130" i="67"/>
  <c r="I70" i="67"/>
  <c r="H208" i="67"/>
  <c r="I35" i="67"/>
  <c r="I31" i="67"/>
  <c r="I135" i="67"/>
  <c r="I133" i="67"/>
  <c r="I244" i="67"/>
  <c r="H50" i="67"/>
  <c r="H211" i="67"/>
  <c r="H110" i="67"/>
  <c r="I138" i="67"/>
  <c r="H17" i="67"/>
  <c r="I34" i="67"/>
  <c r="I74" i="67"/>
  <c r="H76" i="67"/>
  <c r="H239" i="67"/>
  <c r="H206" i="67"/>
  <c r="I176" i="67"/>
  <c r="I241" i="67"/>
  <c r="H11" i="67"/>
  <c r="H133" i="67"/>
  <c r="I54" i="67"/>
  <c r="I50" i="67"/>
  <c r="I137" i="67"/>
  <c r="I211" i="67"/>
  <c r="H210" i="67"/>
  <c r="H9" i="67"/>
  <c r="H129" i="67"/>
  <c r="I8" i="67"/>
  <c r="H69" i="67"/>
  <c r="H153" i="67"/>
  <c r="H27" i="67"/>
  <c r="I151" i="67"/>
  <c r="H204" i="67"/>
  <c r="I129" i="67"/>
  <c r="I27" i="67"/>
  <c r="H235" i="67"/>
  <c r="I46" i="67"/>
  <c r="H8" i="67"/>
  <c r="I47" i="67"/>
  <c r="I26" i="67"/>
  <c r="I69" i="67"/>
  <c r="I236" i="67"/>
  <c r="I131" i="67"/>
  <c r="H203" i="67"/>
  <c r="I68" i="67"/>
  <c r="H236" i="67"/>
  <c r="H109" i="67"/>
  <c r="I9" i="67"/>
  <c r="H68" i="67"/>
  <c r="H26" i="67"/>
  <c r="K26" i="67" s="1"/>
  <c r="I153" i="67"/>
  <c r="I117" i="67"/>
  <c r="H151" i="67"/>
  <c r="I109" i="67"/>
  <c r="H131" i="67"/>
  <c r="I204" i="67"/>
  <c r="H46" i="67"/>
  <c r="H117" i="67"/>
  <c r="I203" i="67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Consulta - db_sanitarios v_avance_eess" description="Conexión a la consulta 'db_sanitarios v_avance_eess' en el libro." type="5" refreshedVersion="8" background="1" saveData="1">
    <dbPr connection="Provider=Microsoft.Mashup.OleDb.1;Data Source=$Workbook$;Location=db_sanitarios v_avance_eess;Extended Properties=&quot;&quot;" command="SELECT * FROM [db_sanitarios v_avance_eess]"/>
  </connection>
  <connection id="2" xr16:uid="{00000000-0015-0000-FFFF-FFFF01000000}" name="Consulta desde DATOS" type="1" refreshedVersion="4">
    <dbPr connection="CollatingSequence=ASCII;DBQ=C:\NOTISP\DBFS;DefaultDir=C:\NOTISP\DBFS;Deleted=1;Driver={Driver do Microsoft dBase (*.dbf)};DriverId=533;FIL=dBase 5.0;MaxBufferSize=2048;MaxScanRows=8;PageTimeout=600;SafeTransactions=0;Statistics=0;Threads=3;UID=admin;UserCommitSync=Yes;" command="SELECT noti_sp.ANO, noti_sp.SEMANA, noti_sp.DIAGNOSTIC, noti_sp.TIPO_DX, noti_sp.SUBREGION, noti_sp.UBIGEO, noti_sp.LOCALCOD, noti_sp.LOCALIDAD, noti_sp.APEPAT, noti_sp.APEMAT, noti_sp.NOMBRES, noti_sp.EDAD, noti_sp.TIPO_EDAD, noti_sp.SEXO, noti_sp.PROTEGIDO, noti_sp.FECHA_INI, noti_sp.FECHA_DEF, noti_sp.FECHA_NOT, noti_sp.FECHA_INV, noti_sp.SUB_REG_NT, noti_sp.RED, noti_sp.MICRORED, noti_sp.E_SALUD, noti_sp.SEMANA_NOT, noti_sp.AN_NOTIFIC, noti_sp.FECHA_ING, noti_sp.FICHA_INV, noti_sp.TIPO_NOTI, noti_sp.CLAVE, noti_sp.IMPORTADO, noti_sp.MIGRADO, noti_sp.VERIFICA, noti_sp.DNI, noti_sp.MUESTRA, noti_sp.HC, noti_sp.ESTADO, noti_sp.TIP_ZONA, noti_sp.COD_PAIS, noti_sp.TIPO_ID, noti_sp.DIRECCION_x000d__x000a_FROM noti_sp noti_sp"/>
  </connection>
  <connection id="3" xr16:uid="{00000000-0015-0000-FFFF-FFFF02000000}" name="Consulta desde PROD" type="1" refreshedVersion="4">
    <dbPr connection="CollatingSequence=ASCII;DBQ=C:\HIS\HISV4\REPORTES\PRODUCCION;DefaultDir=C:\HIS\HISV4\REPORTES\PRODUCCION;Deleted=1;Driver={Driver do Microsoft dBase (*.dbf)};DriverId=533;FIL=dBase 5.0;MaxBufferSize=2048;MaxScanRows=8;PageTimeout=600;SafeTransactions=0;Statistics=0;Threads=3;UID=admin;UserCommitSync=Yes;" command="SELECT HIS10114.COD_2000, PROFESIO.DESC_PROF, HIS10114.ANO, HIS10114.MES, HIS10114.NOM_LOTE, HIS10114.NUM_PAG, HIS10114.CODIF, HIS10114.COD_SERVSA, HIS10114.PLAZA, HIS10114.ESTA_PAG, HIS10114.TOT_REG, HIS10114.FLAGENVIO, HIS10114.MT, HIS10114.ST_x000d__x000a_FROM HIS10114 HIS10114, `C:\HIS\HISV4\REPORTES\PRODUCCION`\MSTRPERS.DBF MSTRPERS, `C:\HIS\HISV4\REPORTES\PRODUCCION`\PROFESIO.DBF PROFESIO_x000d__x000a_WHERE HIS10114.PLAZA = MSTRPERS.CODPSAL AND MSTRPERS.COD_PROF = PROFESIO.COD_PROF"/>
  </connection>
  <connection id="4" xr16:uid="{00000000-0015-0000-FFFF-FFFF03000000}" name="Consulta desde PRUDUCCION2014" type="1" refreshedVersion="4" saveData="1">
    <dbPr connection="CollatingSequence=ASCII;DBQ=C:\HIS\HISV4\REPORTES\PRODUCCION;DefaultDir=C:\HIS\HISV4\REPORTES\PRODUCCION;Deleted=1;Driver={Driver do Microsoft dBase (*.dbf)};DriverId=533;FIL=dBase 5.0;MaxBufferSize=2048;MaxScanRows=8;PageTimeout=600;SafeTransactions=0;Statistics=0;Threads=3;UID=admin;UserCommitSync=Yes;" command="SELECT HIS10114.COD_2000, MSTRPERS.NOMBRE, PROFESIO.DESC_PROF, HIS10114.ANO, HIS10114.MES, HIS10114.NOM_LOTE, HIS10114.NUM_PAG, HIS10114.CODIF, HIS10114.COD_SERVSA, HIS10114.PLAZA, HIS10114.ESTA_PAG, HIS10114.TOT_REG, HIS10114.FLAGENVIO, HIS10114.MT, HIS10114.ST_x000d__x000a_FROM HIS10114 HIS10114, MSTRPERS MSTRPERS, `C:\HIS\HISV4\REPORTES\PRODUCCION`\PROFESIO.DBF PROFESIO_x000d__x000a_WHERE HIS10114.PLAZA = MSTRPERS.CODPSAL AND MSTRPERS.COD_PROF = PROFESIO.COD_PROF"/>
  </connection>
</connections>
</file>

<file path=xl/sharedStrings.xml><?xml version="1.0" encoding="utf-8"?>
<sst xmlns="http://schemas.openxmlformats.org/spreadsheetml/2006/main" count="1310" uniqueCount="304">
  <si>
    <t>ETAPA DE VIDA</t>
  </si>
  <si>
    <t>AVANCE VALORIZADO</t>
  </si>
  <si>
    <t>META</t>
  </si>
  <si>
    <t>ESTABLECIMIENTOS</t>
  </si>
  <si>
    <t>C.S. PUEBLO LIBRE</t>
  </si>
  <si>
    <t>P.S. MORROYACU</t>
  </si>
  <si>
    <t>P.S. SHIMPIYACU</t>
  </si>
  <si>
    <t xml:space="preserve">  </t>
  </si>
  <si>
    <t>Nº</t>
  </si>
  <si>
    <t>ENERO</t>
  </si>
  <si>
    <t>% Mensual</t>
  </si>
  <si>
    <t>% Anu</t>
  </si>
  <si>
    <t>% Mens</t>
  </si>
  <si>
    <t>VERDE</t>
  </si>
  <si>
    <t>AMARILLO</t>
  </si>
  <si>
    <t>ROJO</t>
  </si>
  <si>
    <t>Mensual</t>
  </si>
  <si>
    <t>Anual</t>
  </si>
  <si>
    <t>BRECHA ANUAL</t>
  </si>
  <si>
    <t>ESTABLECIMIENTOS DE SALUD</t>
  </si>
  <si>
    <t>P.S. NUEVA HUANCABAMBA</t>
  </si>
  <si>
    <t>HOSP. APOYO I MOYOBAMBA</t>
  </si>
  <si>
    <t>C.S. LLUYLLUCUCHA</t>
  </si>
  <si>
    <t>P.S. MARONA</t>
  </si>
  <si>
    <t>P.S. QUILLOALLPA</t>
  </si>
  <si>
    <t>P.S. SUGLLAQUIRO</t>
  </si>
  <si>
    <t>P.S. TAHUISHCO</t>
  </si>
  <si>
    <t>P.S. SAN MATEO</t>
  </si>
  <si>
    <t>P.S. CORDILLERA ANDINA</t>
  </si>
  <si>
    <t>P.S. LA FLOR DE LA PRIMAVERA</t>
  </si>
  <si>
    <t>C.S. CALZADA</t>
  </si>
  <si>
    <t>P.S. OCHAME</t>
  </si>
  <si>
    <t>P.S. SANTA ROSA DE OROMINA</t>
  </si>
  <si>
    <t>P.S. SANTA ROSA BAJO TANGUMI</t>
  </si>
  <si>
    <t>C.S. JERILLO</t>
  </si>
  <si>
    <t>P.S. RAMIREZ</t>
  </si>
  <si>
    <t>C.S. LA HUARPIA</t>
  </si>
  <si>
    <t>C.S. ROQUE ALONSO DE ALVARADO</t>
  </si>
  <si>
    <t>P.S. ALAN GARCIA PEREZ</t>
  </si>
  <si>
    <t>P.S. PORVENIR DEL NORTE</t>
  </si>
  <si>
    <t>C.S. YANTALO</t>
  </si>
  <si>
    <t>P.S. BUENOS AIRES</t>
  </si>
  <si>
    <t>P.S. CAÑABRAVA</t>
  </si>
  <si>
    <t>P.S. LOS ANGELES</t>
  </si>
  <si>
    <t>C.S. HABANA</t>
  </si>
  <si>
    <t>C.S. SORITOR</t>
  </si>
  <si>
    <t>P.S. ALTO PERU</t>
  </si>
  <si>
    <t>P.S. ALTO SAN MARTIN</t>
  </si>
  <si>
    <t>P.S. JERICOB</t>
  </si>
  <si>
    <t>P.S. SAN MARCOS</t>
  </si>
  <si>
    <t>C.S. JEPELACIO</t>
  </si>
  <si>
    <t>P.S. CARRIZAL</t>
  </si>
  <si>
    <t>P.S. SHUCSHUYACU</t>
  </si>
  <si>
    <t>C.S. NUEVO SAN MIGUEL</t>
  </si>
  <si>
    <t>P.S. PACAYPITE</t>
  </si>
  <si>
    <t>RED MOYOBAMBA</t>
  </si>
  <si>
    <t>RED. MOYOBAMBA:</t>
  </si>
  <si>
    <t>MES DE EVALUACION</t>
  </si>
  <si>
    <t>Mes Inicio</t>
  </si>
  <si>
    <t>Mes Final</t>
  </si>
  <si>
    <t>Año</t>
  </si>
  <si>
    <t>ATENCIONES O ACTIVIDADES REALIZADAS</t>
  </si>
  <si>
    <t>MOYOBAMBA</t>
  </si>
  <si>
    <t>CALZADA</t>
  </si>
  <si>
    <t>JEPELACIO</t>
  </si>
  <si>
    <t>YANTALO</t>
  </si>
  <si>
    <t>SORITOR</t>
  </si>
  <si>
    <t>HABANA</t>
  </si>
  <si>
    <t>ROQUE</t>
  </si>
  <si>
    <t>RED</t>
  </si>
  <si>
    <t>JERILLO</t>
  </si>
  <si>
    <t>C.S. ROQUE</t>
  </si>
  <si>
    <t>META Actual</t>
  </si>
  <si>
    <t>META hasta el mes actual</t>
  </si>
  <si>
    <t>PUEBLO LIBRE</t>
  </si>
  <si>
    <t>Red : MOYOBAMBA</t>
  </si>
  <si>
    <t>P.S. EL CONDOR</t>
  </si>
  <si>
    <t>HOSP.HOSPITAL
  MOYOBAMBA</t>
  </si>
  <si>
    <t>P.S. CORDILLERA
 ANDINA</t>
  </si>
  <si>
    <t>P.S. LA FLOR DE 
LA PRIMAVERA</t>
  </si>
  <si>
    <t>P.S. ALTO SAN 
MARTIN</t>
  </si>
  <si>
    <t>P.S. NUEVO 
SAN MIGUEL</t>
  </si>
  <si>
    <t>P.S. ALAN
 GARCIA</t>
  </si>
  <si>
    <t>P.S. PORVENIR
 DEL NORTE</t>
  </si>
  <si>
    <t>P.S. SANTA ROSA
 DE OROMINA</t>
  </si>
  <si>
    <t>P.S. SANTA ROSA 
BAJO TANGUMI</t>
  </si>
  <si>
    <t>C.S. PUEBLO
 LIBRE</t>
  </si>
  <si>
    <t>P.S. NUEVA 
HUANCABAMBA</t>
  </si>
  <si>
    <t>HOSPITAL</t>
  </si>
  <si>
    <t>LLUILLUCUCHA</t>
  </si>
  <si>
    <t>&lt;</t>
  </si>
  <si>
    <t>&gt;=</t>
  </si>
  <si>
    <t xml:space="preserve">- POR MICROREDES : </t>
  </si>
  <si>
    <t>INTERPRETACIÓN</t>
  </si>
  <si>
    <t>INTERPRETACIÓN DE GRÁFICOS</t>
  </si>
  <si>
    <t>INTERPRETACIÓN DSFDSF</t>
  </si>
  <si>
    <t>%</t>
  </si>
  <si>
    <t>INTERPRETACION</t>
  </si>
  <si>
    <t>TRATAMIENTO EN VIOLENCIA FAMILIAR EN EL PRIMER NIVEL DE ATENCIÓN NO ESPECIALIZADO</t>
  </si>
  <si>
    <t>MADRES, PADRES Y CUIDADORES/AS CON APOYO EN ESTRATEGIAS DE CRIANZA Y CONOCIMIENTOS SOBRE EL DESARROLLO INFANTIL</t>
  </si>
  <si>
    <t xml:space="preserve">META 
Anual </t>
  </si>
  <si>
    <t>4 Meses Atrás</t>
  </si>
  <si>
    <t>11. PORCENTAJE DE DESERCION VACUNA PENTAVALENTE EN MENORES DE 1 AÑO</t>
  </si>
  <si>
    <t>PORCENTAJE DE DESERCION VACUNA PENTAVALENTE EN MENORES DE 1 AÑO</t>
  </si>
  <si>
    <t>Niños 1ª Dosis Pentavalente</t>
  </si>
  <si>
    <t>Niños 3ª Dosis Pentavalente</t>
  </si>
  <si>
    <t>DEFICIENTE + 5%; -5%</t>
  </si>
  <si>
    <t>PROCESO 0 a + 4.99 , 0 a -4.99</t>
  </si>
  <si>
    <t>SIN DESERCION</t>
  </si>
  <si>
    <t>Proceso</t>
  </si>
  <si>
    <t>Optimo</t>
  </si>
  <si>
    <t>Deficiente</t>
  </si>
  <si>
    <t>12. PORCENTAJE DE DESERCION VACUNA NEUMOCOCO EN MENORES DE 1 AÑO</t>
  </si>
  <si>
    <t>Niños 1ª Neumococo</t>
  </si>
  <si>
    <t>Niños 2ª Neumococo</t>
  </si>
  <si>
    <t>PORCENTAJE DE DESERCION VACUNA NEUMOCOCO EN MENORES DE 1 AÑO</t>
  </si>
  <si>
    <t xml:space="preserve">13. PORCENTAJE DE DESERCION VACUNA DPT DE 1 AÑO </t>
  </si>
  <si>
    <t xml:space="preserve">PORCENTAJE DE DESERCION VACUNA 1 Ref. DPT DE 1 AÑO </t>
  </si>
  <si>
    <t xml:space="preserve">Niños 1ª Dosis Penta 2 Meses. </t>
  </si>
  <si>
    <t>Niños con DPT .18 Meses</t>
  </si>
  <si>
    <t>15. NIÑOS DE &lt; 1 AÑOS CONTROLADOS CRED</t>
  </si>
  <si>
    <t>Niños 
Contr. 
2018</t>
  </si>
  <si>
    <t>16. NIÑOS DE  1 AÑO CONTROLADOS CRED</t>
  </si>
  <si>
    <t>17. NIÑOS DE  2 AÑO CONTROLADOS CRED</t>
  </si>
  <si>
    <t>18. NIÑOS DE  3 AÑO CONTROLADOS CRED</t>
  </si>
  <si>
    <t>19. NIÑOS DE  4 AÑO CONTROLADOS CRED</t>
  </si>
  <si>
    <t>20. NIÑOS DE  5-11 AÑO CONTROLADOS CRED</t>
  </si>
  <si>
    <t>21. CASOS DE EDAS EN MENORES DE 5 AÑOS</t>
  </si>
  <si>
    <t>Pob. Suj</t>
  </si>
  <si>
    <t>Pob. Actual</t>
  </si>
  <si>
    <t>Total Casos EDA</t>
  </si>
  <si>
    <t>Limite 10 %</t>
  </si>
  <si>
    <t>SIN EDAS</t>
  </si>
  <si>
    <t>en PROCESO</t>
  </si>
  <si>
    <t>ALERTA</t>
  </si>
  <si>
    <t>22. CASOS DE EDAS COMPLICADAS EN MENORES DE 5 AÑOS</t>
  </si>
  <si>
    <t>Casos EDA complicada &lt; 5años</t>
  </si>
  <si>
    <t>Limite 5 %</t>
  </si>
  <si>
    <t>23. CASOS DE NEUMONIAS EN MENORES DE 5 AÑOS</t>
  </si>
  <si>
    <t>Total Casos Neumonias</t>
  </si>
  <si>
    <t>SIN CASOS</t>
  </si>
  <si>
    <t>24. CASOS DE NEUMONIAS COMPLICADAS EN MENORES DE 5 AÑOS</t>
  </si>
  <si>
    <t>CASOS DE NEUMONIAS COMPLICADAS EN MENORES DE 5 AÑOS</t>
  </si>
  <si>
    <t>Neumonias complicadas</t>
  </si>
  <si>
    <t>SIN CASOS = 0</t>
  </si>
  <si>
    <t>25. SEGUIMIENTO DE CASOS DE NEUMONIAS &lt; 5 AÑOS</t>
  </si>
  <si>
    <t>Neumonias con Seguimiento</t>
  </si>
  <si>
    <t>SEGUIMIENTO DE CASOS DE NEUMONIAS &lt; 5 AÑOS</t>
  </si>
  <si>
    <t>24. PROPORCION DE RECIEN NACIDOS CON BAJO PESO AL NACER</t>
  </si>
  <si>
    <t>RECIEN NACIDOS CON BAJO PESO AL NACER / TOTAL DE RN</t>
  </si>
  <si>
    <t>Total RN CNV</t>
  </si>
  <si>
    <t>RN con bajo peso al nacer</t>
  </si>
  <si>
    <t>FUENTE: Certificado de nacido vivo (CNV)</t>
  </si>
  <si>
    <t>25. PROPORCION DE RECIEN NACIDOS PREMATUROS (&lt;37 SEMANAS)</t>
  </si>
  <si>
    <t xml:space="preserve">CNV Total RN </t>
  </si>
  <si>
    <t>RN Prematuro &lt;37 S.</t>
  </si>
  <si>
    <t>RECIEN NACIDOS PREMATUROS (&lt;37 SEMANAS)/ TOTAL DE RN</t>
  </si>
  <si>
    <t>Pob. Anual</t>
  </si>
  <si>
    <t>Pob. Sujeta</t>
  </si>
  <si>
    <t>% SIEN</t>
  </si>
  <si>
    <t>% HIS</t>
  </si>
  <si>
    <t>Regional</t>
  </si>
  <si>
    <t>DCI</t>
  </si>
  <si>
    <t>Nacional</t>
  </si>
  <si>
    <t>META Nac. 2019</t>
  </si>
  <si>
    <t>Anemia</t>
  </si>
  <si>
    <t>META Mensual</t>
  </si>
  <si>
    <t>META mes Actual</t>
  </si>
  <si>
    <t>BRECHA</t>
  </si>
  <si>
    <t>META 2019</t>
  </si>
  <si>
    <t>RECIEN NACIDO  CON DOS  CONTROLES CRED</t>
  </si>
  <si>
    <t>RN C/2 CRED</t>
  </si>
  <si>
    <t>Negativo</t>
  </si>
  <si>
    <t>RN con Bajo Peso</t>
  </si>
  <si>
    <t>RN Prematuro</t>
  </si>
  <si>
    <t xml:space="preserve">   </t>
  </si>
  <si>
    <t>CRED Completo</t>
  </si>
  <si>
    <t xml:space="preserve">RN con HVB y BCG </t>
  </si>
  <si>
    <t>2° Ref DPT y APO</t>
  </si>
  <si>
    <t>1SPR, 1° Ref DPT y APO</t>
  </si>
  <si>
    <t>3ra Neumo SPR 1</t>
  </si>
  <si>
    <r>
      <t>3</t>
    </r>
    <r>
      <rPr>
        <sz val="10"/>
        <rFont val="Calibri"/>
        <family val="2"/>
      </rPr>
      <t>ªͬ Penta 3ªͬ Apo</t>
    </r>
  </si>
  <si>
    <r>
      <t>2</t>
    </r>
    <r>
      <rPr>
        <sz val="10"/>
        <rFont val="Calibri"/>
        <family val="2"/>
      </rPr>
      <t>ª</t>
    </r>
    <r>
      <rPr>
        <sz val="8"/>
        <rFont val="Arial Narrow"/>
        <family val="2"/>
      </rPr>
      <t xml:space="preserve"> Rota   2ª Neumo</t>
    </r>
  </si>
  <si>
    <t>META Nac. 2021</t>
  </si>
  <si>
    <t>DCI. HIS</t>
  </si>
  <si>
    <t>Anemia HIS</t>
  </si>
  <si>
    <t>Meta. Anual</t>
  </si>
  <si>
    <t>Inicio Sup</t>
  </si>
  <si>
    <t>6 - 35 M con Dzj de HB</t>
  </si>
  <si>
    <t>24 - 35 M con Dzj de HB</t>
  </si>
  <si>
    <t>12 - 23 M con Dzj de HB</t>
  </si>
  <si>
    <t>6 - 11 M con Dzj de HB</t>
  </si>
  <si>
    <t>&lt; 5 Años Vitamina A</t>
  </si>
  <si>
    <t>12 - 59 M Vitamina A</t>
  </si>
  <si>
    <t>6 - 11 M Vitamina A</t>
  </si>
  <si>
    <t>&lt; 36 M Sup Hierro</t>
  </si>
  <si>
    <t>24 - 35 M Sup Hierro</t>
  </si>
  <si>
    <t>12 M Sup Hierro (TA)</t>
  </si>
  <si>
    <t>C.S. MENTAL COMUNITARIO</t>
  </si>
  <si>
    <t>P.S. LA PRIMAVERA</t>
  </si>
  <si>
    <t>COMUNITARIO</t>
  </si>
  <si>
    <t>CSMC</t>
  </si>
  <si>
    <t>MARZO  de  2023</t>
  </si>
  <si>
    <t>ABRIL  de  2023</t>
  </si>
  <si>
    <t>MAYO  de  2023</t>
  </si>
  <si>
    <t>JUNIO  de  2023</t>
  </si>
  <si>
    <t>OCTUBRE  de  2023</t>
  </si>
  <si>
    <t>NOVIEMBRE  de  2023</t>
  </si>
  <si>
    <t>FUENTE: HISMINSA - Unidad de Inteligencia Sanitaria. Moyobamba</t>
  </si>
  <si>
    <t>SALUD MENTAL CSMC</t>
  </si>
  <si>
    <t>SALUD MENTAL I-1 A I-4</t>
  </si>
  <si>
    <t>1-Acompañamiento Clínico Psicosocial</t>
  </si>
  <si>
    <t>2-Tratamiento Especializado en Violencia Familiar</t>
  </si>
  <si>
    <t>3-Tratamiento a Niños, Niñas y Adolescentes Afectados por maltrato Infantil</t>
  </si>
  <si>
    <t xml:space="preserve">4-Tratamiento ambulatorio de Niños, Niñas de 0 a 17 años con trastornos  del aspectro autista </t>
  </si>
  <si>
    <t>5-Tratamiento ambulatorio de Niños, Niñas y adolescentes de 0 a 17 años por trastornos  mentales del comportamiento</t>
  </si>
  <si>
    <t xml:space="preserve">6-Tratamiento ambulatorio de personas con depresion </t>
  </si>
  <si>
    <t xml:space="preserve">7-Tratamiento ambulatorio de personas con conducta suicida </t>
  </si>
  <si>
    <t xml:space="preserve">8-Tratamiento ambulatorio de personas con ansiedad </t>
  </si>
  <si>
    <t>9-Intervenciones breves motivacionales para personas con consumo perjudicial del alcohol y tabaco</t>
  </si>
  <si>
    <t xml:space="preserve">10-intervencion para personas con dependencia del alcohol y tabaco </t>
  </si>
  <si>
    <t xml:space="preserve">11-Tratamiento ambulatorio a personas con sindrome psicotico o trastorno del espectro de la esquizofrenia </t>
  </si>
  <si>
    <t xml:space="preserve">12-Tratamiento ambulatorio de personas con primer episodio psicotico </t>
  </si>
  <si>
    <t xml:space="preserve">13-Rehabilitacion psicosocial </t>
  </si>
  <si>
    <t xml:space="preserve">14-Rehabilitacion laboral </t>
  </si>
  <si>
    <t xml:space="preserve">15-Primeros auxilios psicologicos en situaciones de crisis y emergencias humanitarias </t>
  </si>
  <si>
    <t xml:space="preserve">16-Parejas con consejeria en promocion de una convivencia saludable </t>
  </si>
  <si>
    <t xml:space="preserve">17-Agentes comunitarios de salud realizan vigilancia ciudadana para reducir la violencia fisica causada por la pareja </t>
  </si>
  <si>
    <t xml:space="preserve">18-Tratamiento en violencia familiar en el primer nivel de atención no especializado. </t>
  </si>
  <si>
    <t>19-Tratamiento a Niños, Niñas y Adolescentes Afectados por Violencia Infantil</t>
  </si>
  <si>
    <t xml:space="preserve">20-Tratamiento ambulatorio de Niños, Niñas de 0 a 17 años con trastornos  del aspectro autista </t>
  </si>
  <si>
    <t>21-Tratamiento ambulatorio de Niños, Niñas y adolescentes de 0 a 17 años por trastornos  mentales del comportamiento</t>
  </si>
  <si>
    <t xml:space="preserve">22-Tratamiento ambulatorio de personas con depresion </t>
  </si>
  <si>
    <t xml:space="preserve">23-Tratamiento ambulatorio de personas con conducta suicida </t>
  </si>
  <si>
    <t xml:space="preserve">24-Tratamiento ambulatorio de personas con ansiedad </t>
  </si>
  <si>
    <t xml:space="preserve">25-Prevención familiar de conductas de riesgo en adolescentes familias fuertes: amor y limites
</t>
  </si>
  <si>
    <t>26-Sesiones de entrenamiento en habilidades sociales para adolescentes, jóvenes y adultos</t>
  </si>
  <si>
    <t>27-Madres, padres y cuidadores/as con apoyo en estrategias de crianza y conocimientos sobre el desarrollo infantil</t>
  </si>
  <si>
    <t xml:space="preserve">28-Agentes comunitarios de salud realizan vigilancia ciudadana para reducir la violencia fisica causada por la pareja </t>
  </si>
  <si>
    <t>ENERO  de  2023</t>
  </si>
  <si>
    <t>FEBRERO  de  2023</t>
  </si>
  <si>
    <t>AVANCE</t>
  </si>
  <si>
    <t>1-ACOMPAÑAMIENTO CLÍNICO PSICOSOCIAL</t>
  </si>
  <si>
    <t>2-TRATAMIENTO ESPECIALIZADO EN VIOLENCIA FAMILIAR</t>
  </si>
  <si>
    <t>3-TRATAMIENTO A NIÑOS, NIÑAS Y ADOLESCENTES AFECTADOS POR MALTRATO INFANTIL</t>
  </si>
  <si>
    <t xml:space="preserve">4-TRATAMIENTO AMBULATORIO DE NIÑOS, NIÑAS DE 0 A 17 AÑOS CON TRASTORNOS  DEL ASPECTRO AUTISTA </t>
  </si>
  <si>
    <t>5-TRATAMIENTO AMBULATORIO DE NIÑOS, NIÑAS Y ADOLESCENTES DE 0 A 17 AÑOS POR TRASTORNOS  MENTALES DEL COMPORTAMIENTO</t>
  </si>
  <si>
    <t xml:space="preserve">6-TRATAMIENTO AMBULATORIO DE PERSONAS CON DEPRESION </t>
  </si>
  <si>
    <t xml:space="preserve">7-TRATAMIENTO AMBULATORIO DE PERSONAS CON CONDUCTA SUICIDA </t>
  </si>
  <si>
    <t xml:space="preserve">8-TRATAMIENTO AMBULATORIO DE PERSONAS CON ANSIEDAD </t>
  </si>
  <si>
    <t>9-INTERVENCIONES BREVES MOTIVACIONALES PARA PERSONAS CON CONSUMO PERJUDICIAL DEL ALCOHOL Y TABACO</t>
  </si>
  <si>
    <t xml:space="preserve">10-INTERVENCION PARA PERSONAS CON DEPENDENCIA DEL ALCOHOL Y TABACO </t>
  </si>
  <si>
    <t xml:space="preserve">11-TRATAMIENTO AMBULATORIO A PERSONAS CON SINDROME PSICOTICO O TRASTORNO DEL ESPECTRO DE LA ESQUIZOFRENIA </t>
  </si>
  <si>
    <t xml:space="preserve">12-TRATAMIENTO AMBULATORIO DE PERSONAS CON PRIMER EPISODIO PSICOTICO </t>
  </si>
  <si>
    <t xml:space="preserve">13-REHABILITACION PSICOSOCIAL </t>
  </si>
  <si>
    <t xml:space="preserve">14-REHABILITACION LABORAL </t>
  </si>
  <si>
    <t xml:space="preserve">15-PRIMEROS AUXILIOS PSICOLOGICOS EN SITUACIONES DE CRISIS Y EMERGENCIAS HUMANITARIAS </t>
  </si>
  <si>
    <t xml:space="preserve">16-PAREJAS CON CONSEJERIA EN PROMOCION DE UNA CONVIVENCIA SALUDABLE </t>
  </si>
  <si>
    <t xml:space="preserve">17-AGENTES COMUNITARIOS DE SALUD REALIZAN VIGILANCIA CIUDADANA PARA REDUCIR LA VIOLENCIA FISICA CAUSADA POR LA PAREJA </t>
  </si>
  <si>
    <t xml:space="preserve">TRATAMIENTO AMBULATORIO DE NIÑOS, NIÑAS DE 0 A 17 AÑOS CON TRASTORNOS  DEL ASPECTRO AUTISTA </t>
  </si>
  <si>
    <t>TRATAMIENTO A NIÑOS, NIÑAS Y ADOLESCENTES AFECTADOS POR VIOLENCIA INFANTIL</t>
  </si>
  <si>
    <t>TRATAMIENTO AMBULATORIO DE NIÑOS, NIÑAS Y ADOLESCENTES DE 0 A 17 AÑOS POR TRASTORNOS  MENTALES DEL COMPORTAMIENTO</t>
  </si>
  <si>
    <t xml:space="preserve">TRATAMIENTO AMBULATORIO DE PERSONAS CON DEPRESION </t>
  </si>
  <si>
    <t xml:space="preserve">TRATAMIENTO AMBULATORIO DE PERSONAS CON CONDUCTA SUICIDA </t>
  </si>
  <si>
    <t xml:space="preserve">TRATAMIENTO AMBULATORIO DE PERSONAS CON ANSIEDAD </t>
  </si>
  <si>
    <t>PREVENCIÓN FAMILIAR DE CONDUCTAS DE RIESGO EN ADOLESCENTES FAMILIAS FUERTES: AMOR Y LIMITES</t>
  </si>
  <si>
    <t>SESIONES DE ENTRENAMIENTO EN HABILIDADES SOCIALES PARA ADOLESCENTES, JÓVENES Y ADULTOS</t>
  </si>
  <si>
    <t xml:space="preserve">AGENTES COMUNITARIOS DE SALUD REALIZAN VIGILANCIA CIUDADANA PARA REDUCIR LA VIOLENCIA FISICA CAUSADA POR LA PAREJA </t>
  </si>
  <si>
    <t>ACUMULADO</t>
  </si>
  <si>
    <t>META ACTUAL</t>
  </si>
  <si>
    <t>% AVANCE</t>
  </si>
  <si>
    <t>INDICADORES</t>
  </si>
  <si>
    <t xml:space="preserve">sintaxis </t>
  </si>
  <si>
    <t>Dx (T740, T741, T742, T743, T748, T749, Y061 o Y071 o Y078 o Z624 o Z626) TD=R LAB=TA EDAD&lt;=17 AÑOS</t>
  </si>
  <si>
    <t>DX (F84.0, F84.1, F84.5 F84.8 F84.9) TD=R LAB=TA EDAD&lt;=17 AÑOS</t>
  </si>
  <si>
    <t>DX (F500 al F509, F800 al F819 - F82X, F83X,  F90-F98) TD=R LAB=TA EDAD&lt;=17 AÑOS</t>
  </si>
  <si>
    <t>DX (F310, F320, F330, F340 y F380) TD=R LAB=TA</t>
  </si>
  <si>
    <t>DX (X600 al X609 - X840 al X849) TD=R LAB=TA</t>
  </si>
  <si>
    <t>DX ( T740, T741, T742, T743, T748, T749, Y04,  Y070, Y078 o X85) TD=R  LAB=TA EDAD&gt;=18 AÑOS</t>
  </si>
  <si>
    <t>DX (F400 – F489) TD=R LAB=TA</t>
  </si>
  <si>
    <t>DX F10.1, F17.1 y F13.1  TD=R LAB=TA</t>
  </si>
  <si>
    <t>DX F10.2, F17.2 y F13.2  TD=R LAB=TA</t>
  </si>
  <si>
    <t>DX (F20, F21, F22, F23, F24, F25, F28, F29, F31.2, F31.5, F32.3, F33.3, F06.2, F10.5, F11.5, F12.5, F13.5, F14.5, F15.5, F16.5, F17.5, F18.5 y/o F19.5) TD=R LAB=TA</t>
  </si>
  <si>
    <t>DX T238 TD=R LAB=1 + LAB=TA</t>
  </si>
  <si>
    <t>DX (F20, F21, F22, F23, F24, F25, F28, F29, F31.2, F31.5, F32.3, F33.3, F06.2, F10.5, F11.5, F12.5, F13.5, F14.5, F15.5, F16.5, F17.5, F18.5 y/o F19.5) TD=R   +  DX (99402.17, 97535, 97009, C0011, 90872) LAB=TA</t>
  </si>
  <si>
    <t>DX=(F20, F21, F22, F23, F24, F25, F28, F29, F31.2, F31.5, F32.3, F33.3, F06.2, F10.5, F11.5, F12.5, F13.5, F14.5, F15.5, F16.5, F17.5, F18.5 y/o F19.5) TD=R +  DX 97537.01 LAB=TA</t>
  </si>
  <si>
    <t>DX 99207.08 + DX Z655</t>
  </si>
  <si>
    <t>DX C0007 APP136 LAB=4  +  LAB2&gt;0 + DX=99401.29</t>
  </si>
  <si>
    <t>DX C7001  APP151  LAB=4 + LAB2=VCO + LAB3&gt;0 + DX 99402.14</t>
  </si>
  <si>
    <t>DX 'C7004' 'APP100' LAB='ACP' +   LAB='10'</t>
  </si>
  <si>
    <t>DX T740, T741, T742, T743, T748, T749, Y06, Y070, Y078) TD=R LAB=TA EDAD&gt;=18 AÑOS</t>
  </si>
  <si>
    <t>DX (T740,T741,T743,T748,T749,Y061,Y071,Y072,Y073,Y078,Y079,Z616,Z624,Z625,Z626) TD=R LAB=TA &lt;=17 AÑOS</t>
  </si>
  <si>
    <t>DX (F84.0, F84.1, F84.5 F84.8 F84.9) TD=R LAB=TA &lt;=17 AÑOS</t>
  </si>
  <si>
    <t>DX (F50-F59, F80-F83, F90-F98) TD=R LAB=TA &lt;=17 AÑOS</t>
  </si>
  <si>
    <t>DX (F31, F32, F33, F34 y F38) TD=R LAB=TA</t>
  </si>
  <si>
    <t xml:space="preserve">DX (X60 al X84)  TD=R LAB=TA </t>
  </si>
  <si>
    <t xml:space="preserve">DX (F40 al F48) TD=R LAB=TA </t>
  </si>
  <si>
    <t>DX C2111.02'   Y LAB='7'</t>
  </si>
  <si>
    <t>DX= Z734  + DX=90872 Y LAB=10</t>
  </si>
  <si>
    <t>ID_PACIENTE ='APP151' Y DX= C7001 Y LAB=4 ID_CORELATIVO_LAB=1  +  ID_PACIENTE ='APP151' Y DX= C7001 Y LAB=VCO ID_CORELATIVO_LAB=2  + DX= C7001 Y LAB&gt;0 ID_CORELATIVO_LAB=3 +  DX= 99402.14</t>
  </si>
  <si>
    <t>DX= C0011 Y LAB=3  + DX=99401.25 Y LAB=3</t>
  </si>
  <si>
    <t>SETIEMBRE  de  2023</t>
  </si>
  <si>
    <t>JULIO  de  2023</t>
  </si>
  <si>
    <t>AGOSTO  de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</si>
</sst>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-* #,##0_-;\-* #,##0_-;_-* &quot;-&quot;_-;_-@_-"/>
    <numFmt numFmtId="164" formatCode="_ * #,##0_ ;_ * \-#,##0_ ;_ * &quot;-&quot;_ ;_ @_ "/>
    <numFmt numFmtId="165" formatCode="_ * #,##0.00_ ;_ * \-#,##0.00_ ;_ * &quot;-&quot;??_ ;_ @_ "/>
    <numFmt numFmtId="166" formatCode="0.0"/>
    <numFmt numFmtId="167" formatCode="_-[$€]* #,##0.00_-;\-[$€]* #,##0.00_-;_-[$€]* &quot;-&quot;??_-;_-@_-"/>
    <numFmt numFmtId="168" formatCode="_([$€]* #,##0.00_);_([$€]* \(#,##0.00\);_([$€]* &quot;-&quot;??_);_(@_)"/>
    <numFmt numFmtId="169" formatCode="0.000"/>
    <numFmt numFmtId="170" formatCode=";;;"/>
    <numFmt numFmtId="171" formatCode="_(* #,##0.00_);_(* \(#,##0.00\);_(* &quot;-&quot;_);_(@_)"/>
    <numFmt numFmtId="172" formatCode="_-* #,##0.00_-;\-* #,##0.00_-;_-* &quot;-&quot;_-;_-@_-"/>
  </numFmts>
  <fonts count="10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color rgb="FF00B050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10"/>
      <color rgb="FF0070C0"/>
      <name val="Calibri"/>
      <family val="2"/>
      <scheme val="minor"/>
    </font>
    <font>
      <b/>
      <i/>
      <sz val="10"/>
      <color rgb="FFC00000"/>
      <name val="Calibri"/>
      <family val="2"/>
      <scheme val="minor"/>
    </font>
    <font>
      <b/>
      <sz val="18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i/>
      <sz val="10"/>
      <color theme="0"/>
      <name val="Calibri"/>
      <family val="2"/>
      <scheme val="minor"/>
    </font>
    <font>
      <b/>
      <i/>
      <sz val="11"/>
      <color rgb="FF0070C0"/>
      <name val="Calibri"/>
      <family val="2"/>
      <scheme val="minor"/>
    </font>
    <font>
      <b/>
      <sz val="10"/>
      <color rgb="FF0070C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0"/>
      <color rgb="FFFFC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7.5"/>
      <color theme="1"/>
      <name val="Calibri"/>
      <family val="2"/>
      <scheme val="minor"/>
    </font>
    <font>
      <i/>
      <sz val="11"/>
      <color theme="0" tint="-0.34998626667073579"/>
      <name val="Calibri"/>
      <family val="2"/>
      <scheme val="minor"/>
    </font>
    <font>
      <sz val="10"/>
      <name val="MS Sans Serif"/>
      <family val="2"/>
    </font>
    <font>
      <sz val="10"/>
      <name val="MS Sans Serif"/>
      <family val="2"/>
    </font>
    <font>
      <sz val="10"/>
      <color theme="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i/>
      <sz val="11"/>
      <color rgb="FF00206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  <font>
      <b/>
      <sz val="10"/>
      <color theme="0" tint="-0.14999847407452621"/>
      <name val="Calibri"/>
      <family val="2"/>
      <scheme val="minor"/>
    </font>
    <font>
      <sz val="10"/>
      <name val="MS Sans Serif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color indexed="8"/>
      <name val="Arial"/>
      <family val="2"/>
    </font>
    <font>
      <sz val="11"/>
      <name val="Tahoma"/>
      <family val="2"/>
    </font>
    <font>
      <sz val="11"/>
      <color rgb="FF000000"/>
      <name val="Calibri"/>
      <family val="2"/>
      <charset val="1"/>
    </font>
    <font>
      <b/>
      <sz val="36"/>
      <color theme="1"/>
      <name val="Gabriola"/>
      <family val="5"/>
    </font>
    <font>
      <b/>
      <sz val="45"/>
      <color theme="1"/>
      <name val="Gabriola"/>
      <family val="5"/>
    </font>
    <font>
      <sz val="14"/>
      <color theme="0"/>
      <name val="Calibri"/>
      <family val="2"/>
      <scheme val="minor"/>
    </font>
    <font>
      <b/>
      <sz val="10"/>
      <color rgb="FF002060"/>
      <name val="Calibri"/>
      <family val="2"/>
      <scheme val="minor"/>
    </font>
    <font>
      <sz val="10"/>
      <name val="Arial Narrow"/>
      <family val="2"/>
    </font>
    <font>
      <sz val="9"/>
      <color indexed="8"/>
      <name val="Calibri"/>
      <family val="2"/>
    </font>
    <font>
      <sz val="9"/>
      <name val="Arial Narrow"/>
      <family val="2"/>
    </font>
    <font>
      <sz val="11"/>
      <name val="Arial Narrow"/>
      <family val="2"/>
    </font>
    <font>
      <sz val="9"/>
      <color rgb="FFC00000"/>
      <name val="Arial Narrow"/>
      <family val="2"/>
    </font>
    <font>
      <b/>
      <sz val="9"/>
      <color theme="8" tint="-0.499984740745262"/>
      <name val="Arial Narrow"/>
      <family val="2"/>
    </font>
    <font>
      <b/>
      <sz val="9"/>
      <color rgb="FFC00000"/>
      <name val="Arial Narrow"/>
      <family val="2"/>
    </font>
    <font>
      <b/>
      <i/>
      <sz val="11"/>
      <color rgb="FF795BB5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i/>
      <sz val="11"/>
      <color rgb="FF00B050"/>
      <name val="Calibri"/>
      <family val="2"/>
      <scheme val="minor"/>
    </font>
    <font>
      <sz val="10"/>
      <name val="Calibri"/>
      <family val="2"/>
    </font>
    <font>
      <sz val="8"/>
      <name val="Arial Narrow"/>
      <family val="2"/>
    </font>
    <font>
      <b/>
      <sz val="11"/>
      <color indexed="9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1D71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theme="8" tint="0.79998168889431442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/>
        <bgColor theme="8"/>
      </patternFill>
    </fill>
    <fill>
      <patternFill patternType="solid">
        <fgColor rgb="FF0067B4"/>
        <bgColor indexed="64"/>
      </patternFill>
    </fill>
    <fill>
      <patternFill patternType="solid">
        <fgColor rgb="FF2D507B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B9CDE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39997558519241921"/>
        <bgColor theme="8" tint="0.79998168889431442"/>
      </patternFill>
    </fill>
    <fill>
      <patternFill patternType="solid">
        <fgColor theme="7" tint="0.59999389629810485"/>
        <bgColor theme="8" tint="0.79998168889431442"/>
      </patternFill>
    </fill>
  </fills>
  <borders count="6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 style="medium">
        <color rgb="FF0070C0"/>
      </right>
      <top style="thin">
        <color rgb="FF0070C0"/>
      </top>
      <bottom style="thin">
        <color rgb="FF0070C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hair">
        <color rgb="FF0070C0"/>
      </left>
      <right style="hair">
        <color rgb="FF0070C0"/>
      </right>
      <top style="hair">
        <color rgb="FF0070C0"/>
      </top>
      <bottom style="hair">
        <color rgb="FF0070C0"/>
      </bottom>
      <diagonal/>
    </border>
    <border>
      <left style="hair">
        <color rgb="FF0070C0"/>
      </left>
      <right style="hair">
        <color rgb="FF0070C0"/>
      </right>
      <top style="hair">
        <color rgb="FF0070C0"/>
      </top>
      <bottom/>
      <diagonal/>
    </border>
    <border>
      <left style="hair">
        <color rgb="FF0070C0"/>
      </left>
      <right/>
      <top style="hair">
        <color rgb="FF0070C0"/>
      </top>
      <bottom style="hair">
        <color rgb="FF0070C0"/>
      </bottom>
      <diagonal/>
    </border>
    <border>
      <left/>
      <right/>
      <top style="hair">
        <color rgb="FF0070C0"/>
      </top>
      <bottom style="hair">
        <color rgb="FF0070C0"/>
      </bottom>
      <diagonal/>
    </border>
    <border>
      <left/>
      <right style="hair">
        <color rgb="FF0070C0"/>
      </right>
      <top style="hair">
        <color rgb="FF0070C0"/>
      </top>
      <bottom style="hair">
        <color rgb="FF0070C0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8"/>
      </left>
      <right style="thin">
        <color theme="8"/>
      </right>
      <top/>
      <bottom style="thin">
        <color theme="8"/>
      </bottom>
      <diagonal/>
    </border>
    <border>
      <left/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8"/>
      </left>
      <right/>
      <top/>
      <bottom style="thin">
        <color theme="8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theme="8" tint="0.59999389629810485"/>
      </left>
      <right style="thin">
        <color theme="8" tint="0.59999389629810485"/>
      </right>
      <top style="thin">
        <color theme="8" tint="0.59999389629810485"/>
      </top>
      <bottom style="thin">
        <color theme="8" tint="0.59999389629810485"/>
      </bottom>
      <diagonal/>
    </border>
    <border>
      <left style="thin">
        <color theme="8" tint="-0.249977111117893"/>
      </left>
      <right style="thin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70C0"/>
      </left>
      <right style="thin">
        <color rgb="FF0070C0"/>
      </right>
      <top style="hair">
        <color rgb="FF0070C0"/>
      </top>
      <bottom style="hair">
        <color rgb="FF0070C0"/>
      </bottom>
      <diagonal/>
    </border>
    <border>
      <left style="thin">
        <color rgb="FF0070C0"/>
      </left>
      <right style="thin">
        <color rgb="FF0070C0"/>
      </right>
      <top style="hair">
        <color rgb="FF0070C0"/>
      </top>
      <bottom style="thin">
        <color rgb="FF0070C0"/>
      </bottom>
      <diagonal/>
    </border>
    <border>
      <left style="medium">
        <color theme="0"/>
      </left>
      <right style="thin">
        <color theme="0"/>
      </right>
      <top style="medium">
        <color theme="0"/>
      </top>
      <bottom/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 style="medium">
        <color theme="0"/>
      </left>
      <right style="thin">
        <color theme="0"/>
      </right>
      <top style="medium">
        <color theme="0"/>
      </top>
      <bottom style="medium">
        <color theme="0"/>
      </bottom>
      <diagonal/>
    </border>
    <border>
      <left style="slantDashDot">
        <color rgb="FF00B050"/>
      </left>
      <right/>
      <top style="slantDashDot">
        <color rgb="FF00B050"/>
      </top>
      <bottom/>
      <diagonal/>
    </border>
    <border>
      <left/>
      <right/>
      <top style="slantDashDot">
        <color rgb="FF00B050"/>
      </top>
      <bottom/>
      <diagonal/>
    </border>
    <border>
      <left/>
      <right style="slantDashDot">
        <color rgb="FF00B050"/>
      </right>
      <top style="slantDashDot">
        <color rgb="FF00B050"/>
      </top>
      <bottom/>
      <diagonal/>
    </border>
    <border>
      <left style="slantDashDot">
        <color rgb="FF00B050"/>
      </left>
      <right/>
      <top/>
      <bottom/>
      <diagonal/>
    </border>
    <border>
      <left/>
      <right style="slantDashDot">
        <color rgb="FF00B050"/>
      </right>
      <top/>
      <bottom/>
      <diagonal/>
    </border>
    <border>
      <left style="slantDashDot">
        <color rgb="FF00B050"/>
      </left>
      <right/>
      <top/>
      <bottom style="slantDashDot">
        <color rgb="FF00B050"/>
      </bottom>
      <diagonal/>
    </border>
    <border>
      <left/>
      <right/>
      <top/>
      <bottom style="slantDashDot">
        <color rgb="FF00B050"/>
      </bottom>
      <diagonal/>
    </border>
    <border>
      <left/>
      <right style="slantDashDot">
        <color rgb="FF00B050"/>
      </right>
      <top/>
      <bottom style="slantDashDot">
        <color rgb="FF00B050"/>
      </bottom>
      <diagonal/>
    </border>
    <border>
      <left style="thin">
        <color rgb="FF0070C0"/>
      </left>
      <right/>
      <top style="hair">
        <color rgb="FF0070C0"/>
      </top>
      <bottom style="hair">
        <color rgb="FF0070C0"/>
      </bottom>
      <diagonal/>
    </border>
    <border>
      <left style="thin">
        <color theme="4"/>
      </left>
      <right/>
      <top/>
      <bottom style="thin">
        <color theme="4"/>
      </bottom>
      <diagonal/>
    </border>
    <border>
      <left/>
      <right/>
      <top/>
      <bottom style="hair">
        <color rgb="FF0070C0"/>
      </bottom>
      <diagonal/>
    </border>
    <border>
      <left style="hair">
        <color rgb="FF0070C0"/>
      </left>
      <right style="hair">
        <color rgb="FF0070C0"/>
      </right>
      <top style="hair">
        <color rgb="FF0070C0"/>
      </top>
      <bottom style="medium">
        <color rgb="FF0070C0"/>
      </bottom>
      <diagonal/>
    </border>
    <border>
      <left style="hair">
        <color rgb="FF0070C0"/>
      </left>
      <right style="hair">
        <color rgb="FF0070C0"/>
      </right>
      <top/>
      <bottom style="hair">
        <color rgb="FF0070C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theme="4"/>
      </top>
      <bottom style="thin">
        <color theme="4"/>
      </bottom>
      <diagonal/>
    </border>
  </borders>
  <cellStyleXfs count="182">
    <xf numFmtId="0" fontId="0" fillId="0" borderId="0"/>
    <xf numFmtId="0" fontId="2" fillId="2" borderId="0" applyNumberFormat="0" applyBorder="0" applyAlignment="0" applyProtection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1" fillId="3" borderId="0" applyNumberFormat="0" applyBorder="0" applyAlignment="0" applyProtection="0"/>
    <xf numFmtId="0" fontId="2" fillId="4" borderId="0" applyNumberFormat="0" applyBorder="0" applyAlignment="0" applyProtection="0"/>
    <xf numFmtId="0" fontId="1" fillId="4" borderId="0" applyNumberFormat="0" applyBorder="0" applyAlignment="0" applyProtection="0"/>
    <xf numFmtId="0" fontId="2" fillId="5" borderId="0" applyNumberFormat="0" applyBorder="0" applyAlignment="0" applyProtection="0"/>
    <xf numFmtId="0" fontId="1" fillId="5" borderId="0" applyNumberFormat="0" applyBorder="0" applyAlignment="0" applyProtection="0"/>
    <xf numFmtId="0" fontId="2" fillId="6" borderId="0" applyNumberFormat="0" applyBorder="0" applyAlignment="0" applyProtection="0"/>
    <xf numFmtId="0" fontId="1" fillId="6" borderId="0" applyNumberFormat="0" applyBorder="0" applyAlignment="0" applyProtection="0"/>
    <xf numFmtId="0" fontId="2" fillId="7" borderId="0" applyNumberFormat="0" applyBorder="0" applyAlignment="0" applyProtection="0"/>
    <xf numFmtId="0" fontId="1" fillId="7" borderId="0" applyNumberFormat="0" applyBorder="0" applyAlignment="0" applyProtection="0"/>
    <xf numFmtId="0" fontId="2" fillId="8" borderId="0" applyNumberFormat="0" applyBorder="0" applyAlignment="0" applyProtection="0"/>
    <xf numFmtId="0" fontId="1" fillId="8" borderId="0" applyNumberFormat="0" applyBorder="0" applyAlignment="0" applyProtection="0"/>
    <xf numFmtId="0" fontId="2" fillId="9" borderId="0" applyNumberFormat="0" applyBorder="0" applyAlignment="0" applyProtection="0"/>
    <xf numFmtId="0" fontId="1" fillId="9" borderId="0" applyNumberFormat="0" applyBorder="0" applyAlignment="0" applyProtection="0"/>
    <xf numFmtId="0" fontId="2" fillId="10" borderId="0" applyNumberFormat="0" applyBorder="0" applyAlignment="0" applyProtection="0"/>
    <xf numFmtId="0" fontId="1" fillId="10" borderId="0" applyNumberFormat="0" applyBorder="0" applyAlignment="0" applyProtection="0"/>
    <xf numFmtId="0" fontId="2" fillId="5" borderId="0" applyNumberFormat="0" applyBorder="0" applyAlignment="0" applyProtection="0"/>
    <xf numFmtId="0" fontId="1" fillId="5" borderId="0" applyNumberFormat="0" applyBorder="0" applyAlignment="0" applyProtection="0"/>
    <xf numFmtId="0" fontId="2" fillId="8" borderId="0" applyNumberFormat="0" applyBorder="0" applyAlignment="0" applyProtection="0"/>
    <xf numFmtId="0" fontId="1" fillId="8" borderId="0" applyNumberFormat="0" applyBorder="0" applyAlignment="0" applyProtection="0"/>
    <xf numFmtId="0" fontId="2" fillId="11" borderId="0" applyNumberFormat="0" applyBorder="0" applyAlignment="0" applyProtection="0"/>
    <xf numFmtId="0" fontId="1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4" borderId="0" applyNumberFormat="0" applyBorder="0" applyAlignment="0" applyProtection="0"/>
    <xf numFmtId="0" fontId="6" fillId="16" borderId="1" applyNumberFormat="0" applyAlignment="0" applyProtection="0"/>
    <xf numFmtId="0" fontId="6" fillId="16" borderId="1" applyNumberFormat="0" applyAlignment="0" applyProtection="0"/>
    <xf numFmtId="0" fontId="6" fillId="16" borderId="1" applyNumberFormat="0" applyAlignment="0" applyProtection="0"/>
    <xf numFmtId="0" fontId="6" fillId="16" borderId="1" applyNumberFormat="0" applyAlignment="0" applyProtection="0"/>
    <xf numFmtId="0" fontId="6" fillId="16" borderId="1" applyNumberFormat="0" applyAlignment="0" applyProtection="0"/>
    <xf numFmtId="0" fontId="7" fillId="17" borderId="2" applyNumberFormat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0" applyNumberFormat="0" applyFill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1" borderId="0" applyNumberFormat="0" applyBorder="0" applyAlignment="0" applyProtection="0"/>
    <xf numFmtId="0" fontId="11" fillId="7" borderId="1" applyNumberFormat="0" applyAlignment="0" applyProtection="0"/>
    <xf numFmtId="0" fontId="11" fillId="7" borderId="1" applyNumberFormat="0" applyAlignment="0" applyProtection="0"/>
    <xf numFmtId="0" fontId="11" fillId="7" borderId="1" applyNumberFormat="0" applyAlignment="0" applyProtection="0"/>
    <xf numFmtId="0" fontId="11" fillId="7" borderId="1" applyNumberFormat="0" applyAlignment="0" applyProtection="0"/>
    <xf numFmtId="0" fontId="11" fillId="7" borderId="1" applyNumberFormat="0" applyAlignment="0" applyProtection="0"/>
    <xf numFmtId="167" fontId="3" fillId="0" borderId="0" applyFont="0" applyFill="0" applyBorder="0" applyAlignment="0" applyProtection="0"/>
    <xf numFmtId="0" fontId="12" fillId="3" borderId="0" applyNumberFormat="0" applyBorder="0" applyAlignment="0" applyProtection="0"/>
    <xf numFmtId="165" fontId="3" fillId="0" borderId="0" applyFont="0" applyFill="0" applyBorder="0" applyAlignment="0" applyProtection="0"/>
    <xf numFmtId="0" fontId="13" fillId="22" borderId="0" applyNumberFormat="0" applyBorder="0" applyAlignment="0" applyProtection="0"/>
    <xf numFmtId="0" fontId="3" fillId="0" borderId="0"/>
    <xf numFmtId="0" fontId="3" fillId="0" borderId="0"/>
    <xf numFmtId="0" fontId="20" fillId="0" borderId="0"/>
    <xf numFmtId="0" fontId="3" fillId="0" borderId="0"/>
    <xf numFmtId="0" fontId="21" fillId="0" borderId="0"/>
    <xf numFmtId="0" fontId="2" fillId="23" borderId="5" applyNumberFormat="0" applyFont="0" applyAlignment="0" applyProtection="0"/>
    <xf numFmtId="0" fontId="1" fillId="23" borderId="5" applyNumberFormat="0" applyFont="0" applyAlignment="0" applyProtection="0"/>
    <xf numFmtId="0" fontId="2" fillId="23" borderId="5" applyNumberFormat="0" applyFont="0" applyAlignment="0" applyProtection="0"/>
    <xf numFmtId="0" fontId="1" fillId="23" borderId="5" applyNumberFormat="0" applyFont="0" applyAlignment="0" applyProtection="0"/>
    <xf numFmtId="0" fontId="2" fillId="23" borderId="5" applyNumberFormat="0" applyFont="0" applyAlignment="0" applyProtection="0"/>
    <xf numFmtId="0" fontId="1" fillId="23" borderId="5" applyNumberFormat="0" applyFont="0" applyAlignment="0" applyProtection="0"/>
    <xf numFmtId="0" fontId="2" fillId="23" borderId="5" applyNumberFormat="0" applyFont="0" applyAlignment="0" applyProtection="0"/>
    <xf numFmtId="0" fontId="1" fillId="23" borderId="5" applyNumberFormat="0" applyFont="0" applyAlignment="0" applyProtection="0"/>
    <xf numFmtId="0" fontId="2" fillId="23" borderId="5" applyNumberFormat="0" applyFont="0" applyAlignment="0" applyProtection="0"/>
    <xf numFmtId="0" fontId="1" fillId="23" borderId="5" applyNumberFormat="0" applyFont="0" applyAlignment="0" applyProtection="0"/>
    <xf numFmtId="9" fontId="3" fillId="0" borderId="0" applyFont="0" applyFill="0" applyBorder="0" applyAlignment="0" applyProtection="0"/>
    <xf numFmtId="0" fontId="14" fillId="16" borderId="6" applyNumberFormat="0" applyAlignment="0" applyProtection="0"/>
    <xf numFmtId="0" fontId="14" fillId="16" borderId="6" applyNumberFormat="0" applyAlignment="0" applyProtection="0"/>
    <xf numFmtId="0" fontId="14" fillId="16" borderId="6" applyNumberFormat="0" applyAlignment="0" applyProtection="0"/>
    <xf numFmtId="0" fontId="14" fillId="16" borderId="6" applyNumberFormat="0" applyAlignment="0" applyProtection="0"/>
    <xf numFmtId="0" fontId="14" fillId="16" borderId="6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8" fillId="0" borderId="7" applyNumberFormat="0" applyFill="0" applyAlignment="0" applyProtection="0"/>
    <xf numFmtId="0" fontId="10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3" fillId="0" borderId="0" applyBorder="0"/>
    <xf numFmtId="168" fontId="3" fillId="0" borderId="0" applyFont="0" applyFill="0" applyBorder="0" applyAlignment="0" applyProtection="0"/>
    <xf numFmtId="0" fontId="21" fillId="0" borderId="0"/>
    <xf numFmtId="0" fontId="21" fillId="0" borderId="0"/>
    <xf numFmtId="0" fontId="3" fillId="0" borderId="0"/>
    <xf numFmtId="0" fontId="3" fillId="0" borderId="0"/>
    <xf numFmtId="0" fontId="21" fillId="0" borderId="0"/>
    <xf numFmtId="0" fontId="21" fillId="0" borderId="0"/>
    <xf numFmtId="0" fontId="3" fillId="0" borderId="0"/>
    <xf numFmtId="0" fontId="3" fillId="0" borderId="0"/>
    <xf numFmtId="0" fontId="3" fillId="0" borderId="0"/>
    <xf numFmtId="9" fontId="21" fillId="0" borderId="0" applyFont="0" applyFill="0" applyBorder="0" applyAlignment="0" applyProtection="0"/>
    <xf numFmtId="0" fontId="49" fillId="0" borderId="0"/>
    <xf numFmtId="0" fontId="49" fillId="0" borderId="0" applyProtection="0"/>
    <xf numFmtId="2" fontId="49" fillId="0" borderId="0" applyProtection="0"/>
    <xf numFmtId="0" fontId="50" fillId="0" borderId="0" applyProtection="0"/>
    <xf numFmtId="0" fontId="51" fillId="0" borderId="0" applyProtection="0"/>
    <xf numFmtId="0" fontId="49" fillId="0" borderId="32" applyProtection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0" fontId="19" fillId="0" borderId="9" applyNumberFormat="0" applyFill="0" applyAlignment="0" applyProtection="0"/>
    <xf numFmtId="0" fontId="54" fillId="0" borderId="0"/>
    <xf numFmtId="0" fontId="55" fillId="0" borderId="0"/>
    <xf numFmtId="0" fontId="3" fillId="0" borderId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54" fillId="0" borderId="0"/>
    <xf numFmtId="9" fontId="63" fillId="0" borderId="0" applyFont="0" applyFill="0" applyBorder="0" applyAlignment="0" applyProtection="0"/>
    <xf numFmtId="0" fontId="63" fillId="0" borderId="0"/>
    <xf numFmtId="0" fontId="64" fillId="0" borderId="0" applyNumberFormat="0" applyFill="0" applyBorder="0" applyAlignment="0" applyProtection="0"/>
    <xf numFmtId="0" fontId="65" fillId="0" borderId="37" applyNumberFormat="0" applyFill="0" applyAlignment="0" applyProtection="0"/>
    <xf numFmtId="0" fontId="66" fillId="0" borderId="38" applyNumberFormat="0" applyFill="0" applyAlignment="0" applyProtection="0"/>
    <xf numFmtId="0" fontId="67" fillId="0" borderId="36" applyNumberFormat="0" applyFill="0" applyAlignment="0" applyProtection="0"/>
    <xf numFmtId="0" fontId="67" fillId="0" borderId="0" applyNumberFormat="0" applyFill="0" applyBorder="0" applyAlignment="0" applyProtection="0"/>
    <xf numFmtId="0" fontId="68" fillId="37" borderId="0" applyNumberFormat="0" applyBorder="0" applyAlignment="0" applyProtection="0"/>
    <xf numFmtId="0" fontId="69" fillId="38" borderId="0" applyNumberFormat="0" applyBorder="0" applyAlignment="0" applyProtection="0"/>
    <xf numFmtId="0" fontId="70" fillId="39" borderId="0" applyNumberFormat="0" applyBorder="0" applyAlignment="0" applyProtection="0"/>
    <xf numFmtId="0" fontId="71" fillId="40" borderId="39" applyNumberFormat="0" applyAlignment="0" applyProtection="0"/>
    <xf numFmtId="0" fontId="72" fillId="41" borderId="40" applyNumberFormat="0" applyAlignment="0" applyProtection="0"/>
    <xf numFmtId="0" fontId="73" fillId="41" borderId="39" applyNumberFormat="0" applyAlignment="0" applyProtection="0"/>
    <xf numFmtId="0" fontId="74" fillId="0" borderId="41" applyNumberFormat="0" applyFill="0" applyAlignment="0" applyProtection="0"/>
    <xf numFmtId="0" fontId="75" fillId="42" borderId="42" applyNumberFormat="0" applyAlignment="0" applyProtection="0"/>
    <xf numFmtId="0" fontId="48" fillId="0" borderId="0" applyNumberFormat="0" applyFill="0" applyBorder="0" applyAlignment="0" applyProtection="0"/>
    <xf numFmtId="0" fontId="21" fillId="43" borderId="43" applyNumberFormat="0" applyFont="0" applyAlignment="0" applyProtection="0"/>
    <xf numFmtId="0" fontId="76" fillId="0" borderId="0" applyNumberFormat="0" applyFill="0" applyBorder="0" applyAlignment="0" applyProtection="0"/>
    <xf numFmtId="0" fontId="22" fillId="0" borderId="44" applyNumberFormat="0" applyFill="0" applyAlignment="0" applyProtection="0"/>
    <xf numFmtId="0" fontId="24" fillId="44" borderId="0" applyNumberFormat="0" applyBorder="0" applyAlignment="0" applyProtection="0"/>
    <xf numFmtId="0" fontId="21" fillId="45" borderId="0" applyNumberFormat="0" applyBorder="0" applyAlignment="0" applyProtection="0"/>
    <xf numFmtId="0" fontId="21" fillId="46" borderId="0" applyNumberFormat="0" applyBorder="0" applyAlignment="0" applyProtection="0"/>
    <xf numFmtId="0" fontId="24" fillId="47" borderId="0" applyNumberFormat="0" applyBorder="0" applyAlignment="0" applyProtection="0"/>
    <xf numFmtId="0" fontId="24" fillId="48" borderId="0" applyNumberFormat="0" applyBorder="0" applyAlignment="0" applyProtection="0"/>
    <xf numFmtId="0" fontId="21" fillId="49" borderId="0" applyNumberFormat="0" applyBorder="0" applyAlignment="0" applyProtection="0"/>
    <xf numFmtId="0" fontId="21" fillId="50" borderId="0" applyNumberFormat="0" applyBorder="0" applyAlignment="0" applyProtection="0"/>
    <xf numFmtId="0" fontId="24" fillId="51" borderId="0" applyNumberFormat="0" applyBorder="0" applyAlignment="0" applyProtection="0"/>
    <xf numFmtId="0" fontId="24" fillId="52" borderId="0" applyNumberFormat="0" applyBorder="0" applyAlignment="0" applyProtection="0"/>
    <xf numFmtId="0" fontId="21" fillId="53" borderId="0" applyNumberFormat="0" applyBorder="0" applyAlignment="0" applyProtection="0"/>
    <xf numFmtId="0" fontId="21" fillId="54" borderId="0" applyNumberFormat="0" applyBorder="0" applyAlignment="0" applyProtection="0"/>
    <xf numFmtId="0" fontId="24" fillId="55" borderId="0" applyNumberFormat="0" applyBorder="0" applyAlignment="0" applyProtection="0"/>
    <xf numFmtId="0" fontId="24" fillId="56" borderId="0" applyNumberFormat="0" applyBorder="0" applyAlignment="0" applyProtection="0"/>
    <xf numFmtId="0" fontId="21" fillId="57" borderId="0" applyNumberFormat="0" applyBorder="0" applyAlignment="0" applyProtection="0"/>
    <xf numFmtId="0" fontId="21" fillId="58" borderId="0" applyNumberFormat="0" applyBorder="0" applyAlignment="0" applyProtection="0"/>
    <xf numFmtId="0" fontId="24" fillId="59" borderId="0" applyNumberFormat="0" applyBorder="0" applyAlignment="0" applyProtection="0"/>
    <xf numFmtId="0" fontId="24" fillId="60" borderId="0" applyNumberFormat="0" applyBorder="0" applyAlignment="0" applyProtection="0"/>
    <xf numFmtId="0" fontId="21" fillId="61" borderId="0" applyNumberFormat="0" applyBorder="0" applyAlignment="0" applyProtection="0"/>
    <xf numFmtId="0" fontId="21" fillId="62" borderId="0" applyNumberFormat="0" applyBorder="0" applyAlignment="0" applyProtection="0"/>
    <xf numFmtId="0" fontId="24" fillId="63" borderId="0" applyNumberFormat="0" applyBorder="0" applyAlignment="0" applyProtection="0"/>
    <xf numFmtId="0" fontId="24" fillId="64" borderId="0" applyNumberFormat="0" applyBorder="0" applyAlignment="0" applyProtection="0"/>
    <xf numFmtId="0" fontId="21" fillId="65" borderId="0" applyNumberFormat="0" applyBorder="0" applyAlignment="0" applyProtection="0"/>
    <xf numFmtId="0" fontId="21" fillId="66" borderId="0" applyNumberFormat="0" applyBorder="0" applyAlignment="0" applyProtection="0"/>
    <xf numFmtId="0" fontId="24" fillId="67" borderId="0" applyNumberFormat="0" applyBorder="0" applyAlignment="0" applyProtection="0"/>
    <xf numFmtId="0" fontId="77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" fillId="0" borderId="0"/>
    <xf numFmtId="0" fontId="78" fillId="0" borderId="0"/>
    <xf numFmtId="0" fontId="78" fillId="23" borderId="5" applyNumberFormat="0" applyFont="0" applyAlignment="0" applyProtection="0"/>
    <xf numFmtId="9" fontId="78" fillId="0" borderId="0" applyFont="0" applyFill="0" applyBorder="0" applyAlignment="0" applyProtection="0"/>
    <xf numFmtId="0" fontId="9" fillId="0" borderId="4" applyNumberFormat="0" applyFill="0" applyAlignment="0" applyProtection="0"/>
    <xf numFmtId="0" fontId="3" fillId="0" borderId="0"/>
    <xf numFmtId="0" fontId="21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79" fillId="0" borderId="0"/>
    <xf numFmtId="9" fontId="21" fillId="0" borderId="0" applyFont="0" applyFill="0" applyBorder="0" applyAlignment="0" applyProtection="0"/>
  </cellStyleXfs>
  <cellXfs count="300">
    <xf numFmtId="0" fontId="0" fillId="0" borderId="0" xfId="0"/>
    <xf numFmtId="0" fontId="22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22" fillId="0" borderId="0" xfId="0" applyFont="1"/>
    <xf numFmtId="1" fontId="0" fillId="0" borderId="0" xfId="0" applyNumberFormat="1"/>
    <xf numFmtId="0" fontId="0" fillId="0" borderId="0" xfId="0" applyAlignment="1">
      <alignment horizontal="center" vertical="center"/>
    </xf>
    <xf numFmtId="1" fontId="0" fillId="25" borderId="11" xfId="0" applyNumberForma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25" borderId="0" xfId="0" applyFill="1" applyAlignment="1">
      <alignment horizontal="center"/>
    </xf>
    <xf numFmtId="166" fontId="0" fillId="25" borderId="11" xfId="0" applyNumberFormat="1" applyFill="1" applyBorder="1" applyAlignment="1">
      <alignment horizontal="center"/>
    </xf>
    <xf numFmtId="166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164" fontId="22" fillId="0" borderId="0" xfId="0" applyNumberFormat="1" applyFont="1" applyAlignment="1">
      <alignment horizontal="center" vertical="center"/>
    </xf>
    <xf numFmtId="1" fontId="0" fillId="0" borderId="11" xfId="0" applyNumberFormat="1" applyBorder="1" applyAlignment="1">
      <alignment horizontal="center" vertical="center"/>
    </xf>
    <xf numFmtId="0" fontId="22" fillId="0" borderId="0" xfId="0" applyFont="1" applyAlignment="1">
      <alignment wrapText="1"/>
    </xf>
    <xf numFmtId="0" fontId="26" fillId="0" borderId="11" xfId="0" applyFont="1" applyBorder="1" applyAlignment="1">
      <alignment horizontal="center" vertical="center"/>
    </xf>
    <xf numFmtId="0" fontId="41" fillId="0" borderId="0" xfId="0" applyFont="1" applyAlignment="1">
      <alignment horizontal="left"/>
    </xf>
    <xf numFmtId="0" fontId="41" fillId="0" borderId="0" xfId="0" applyFont="1" applyAlignment="1">
      <alignment wrapText="1"/>
    </xf>
    <xf numFmtId="0" fontId="35" fillId="26" borderId="21" xfId="87" applyFont="1" applyFill="1" applyBorder="1" applyAlignment="1">
      <alignment horizontal="center" vertical="center" wrapText="1"/>
    </xf>
    <xf numFmtId="0" fontId="35" fillId="27" borderId="23" xfId="0" applyFont="1" applyFill="1" applyBorder="1" applyAlignment="1" applyProtection="1">
      <alignment horizontal="center" vertical="center" wrapText="1"/>
      <protection locked="0"/>
    </xf>
    <xf numFmtId="0" fontId="30" fillId="0" borderId="28" xfId="0" applyFont="1" applyBorder="1"/>
    <xf numFmtId="164" fontId="25" fillId="29" borderId="30" xfId="0" applyNumberFormat="1" applyFont="1" applyFill="1" applyBorder="1"/>
    <xf numFmtId="170" fontId="0" fillId="0" borderId="0" xfId="0" applyNumberFormat="1"/>
    <xf numFmtId="0" fontId="24" fillId="0" borderId="0" xfId="0" applyFont="1"/>
    <xf numFmtId="0" fontId="39" fillId="0" borderId="22" xfId="0" applyFont="1" applyBorder="1" applyAlignment="1">
      <alignment horizontal="center" vertical="center"/>
    </xf>
    <xf numFmtId="0" fontId="47" fillId="0" borderId="22" xfId="0" applyFont="1" applyBorder="1" applyAlignment="1">
      <alignment horizontal="center" vertical="center"/>
    </xf>
    <xf numFmtId="0" fontId="33" fillId="0" borderId="22" xfId="0" applyFont="1" applyBorder="1" applyAlignment="1">
      <alignment horizontal="center" vertical="center"/>
    </xf>
    <xf numFmtId="2" fontId="38" fillId="0" borderId="22" xfId="0" applyNumberFormat="1" applyFont="1" applyBorder="1" applyAlignment="1">
      <alignment horizontal="center" vertical="center"/>
    </xf>
    <xf numFmtId="0" fontId="38" fillId="0" borderId="22" xfId="0" applyFont="1" applyBorder="1" applyAlignment="1">
      <alignment horizontal="center" vertical="center"/>
    </xf>
    <xf numFmtId="0" fontId="0" fillId="0" borderId="25" xfId="0" applyBorder="1"/>
    <xf numFmtId="0" fontId="0" fillId="0" borderId="26" xfId="0" applyBorder="1"/>
    <xf numFmtId="0" fontId="22" fillId="0" borderId="0" xfId="0" applyFont="1" applyAlignment="1">
      <alignment horizontal="left" vertical="center"/>
    </xf>
    <xf numFmtId="0" fontId="35" fillId="28" borderId="23" xfId="0" applyFont="1" applyFill="1" applyBorder="1" applyAlignment="1">
      <alignment horizontal="center" vertical="center" wrapText="1"/>
    </xf>
    <xf numFmtId="0" fontId="43" fillId="0" borderId="22" xfId="0" applyFont="1" applyBorder="1"/>
    <xf numFmtId="2" fontId="0" fillId="0" borderId="22" xfId="0" applyNumberFormat="1" applyBorder="1" applyAlignment="1">
      <alignment horizontal="center" vertical="center"/>
    </xf>
    <xf numFmtId="0" fontId="38" fillId="0" borderId="22" xfId="0" applyFont="1" applyBorder="1"/>
    <xf numFmtId="0" fontId="0" fillId="0" borderId="22" xfId="0" applyBorder="1" applyAlignment="1">
      <alignment horizontal="center" vertical="center"/>
    </xf>
    <xf numFmtId="0" fontId="44" fillId="0" borderId="22" xfId="0" applyFont="1" applyBorder="1"/>
    <xf numFmtId="2" fontId="53" fillId="0" borderId="11" xfId="0" applyNumberFormat="1" applyFont="1" applyBorder="1" applyAlignment="1">
      <alignment horizontal="center" vertical="center"/>
    </xf>
    <xf numFmtId="0" fontId="42" fillId="27" borderId="28" xfId="0" applyFont="1" applyFill="1" applyBorder="1" applyAlignment="1">
      <alignment horizontal="center" vertical="center" wrapText="1"/>
    </xf>
    <xf numFmtId="170" fontId="22" fillId="0" borderId="0" xfId="0" applyNumberFormat="1" applyFont="1"/>
    <xf numFmtId="170" fontId="0" fillId="0" borderId="0" xfId="0" applyNumberFormat="1" applyAlignment="1">
      <alignment vertical="center"/>
    </xf>
    <xf numFmtId="0" fontId="31" fillId="32" borderId="33" xfId="0" applyFont="1" applyFill="1" applyBorder="1" applyAlignment="1">
      <alignment horizontal="right" vertical="center"/>
    </xf>
    <xf numFmtId="49" fontId="22" fillId="32" borderId="33" xfId="0" applyNumberFormat="1" applyFont="1" applyFill="1" applyBorder="1" applyAlignment="1">
      <alignment horizontal="center" vertical="center"/>
    </xf>
    <xf numFmtId="0" fontId="22" fillId="32" borderId="33" xfId="0" applyFont="1" applyFill="1" applyBorder="1" applyAlignment="1">
      <alignment horizontal="center" vertical="center"/>
    </xf>
    <xf numFmtId="0" fontId="56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0" fontId="48" fillId="0" borderId="0" xfId="0" applyFont="1" applyAlignment="1">
      <alignment horizontal="right"/>
    </xf>
    <xf numFmtId="49" fontId="0" fillId="0" borderId="0" xfId="0" applyNumberFormat="1"/>
    <xf numFmtId="0" fontId="40" fillId="0" borderId="0" xfId="0" applyFont="1"/>
    <xf numFmtId="0" fontId="23" fillId="0" borderId="0" xfId="0" applyFont="1" applyAlignment="1">
      <alignment horizontal="right"/>
    </xf>
    <xf numFmtId="49" fontId="22" fillId="0" borderId="0" xfId="0" applyNumberFormat="1" applyFont="1"/>
    <xf numFmtId="0" fontId="22" fillId="0" borderId="11" xfId="0" applyFont="1" applyBorder="1" applyAlignment="1">
      <alignment horizontal="left" vertical="center"/>
    </xf>
    <xf numFmtId="1" fontId="22" fillId="0" borderId="11" xfId="0" applyNumberFormat="1" applyFont="1" applyBorder="1" applyAlignment="1">
      <alignment horizontal="center" vertical="center"/>
    </xf>
    <xf numFmtId="1" fontId="22" fillId="0" borderId="11" xfId="0" applyNumberFormat="1" applyFont="1" applyBorder="1" applyAlignment="1">
      <alignment horizontal="center" vertical="center" wrapText="1"/>
    </xf>
    <xf numFmtId="1" fontId="0" fillId="0" borderId="11" xfId="0" applyNumberFormat="1" applyBorder="1" applyAlignment="1">
      <alignment horizontal="center" vertical="center" wrapText="1"/>
    </xf>
    <xf numFmtId="0" fontId="22" fillId="0" borderId="0" xfId="0" applyFont="1" applyAlignment="1">
      <alignment horizontal="center"/>
    </xf>
    <xf numFmtId="0" fontId="27" fillId="0" borderId="22" xfId="0" applyFont="1" applyBorder="1" applyAlignment="1">
      <alignment horizontal="center" vertical="center"/>
    </xf>
    <xf numFmtId="0" fontId="52" fillId="0" borderId="11" xfId="0" applyFont="1" applyBorder="1" applyAlignment="1">
      <alignment horizontal="center" vertical="center" wrapText="1"/>
    </xf>
    <xf numFmtId="166" fontId="0" fillId="0" borderId="11" xfId="0" applyNumberFormat="1" applyBorder="1" applyAlignment="1">
      <alignment horizontal="center"/>
    </xf>
    <xf numFmtId="1" fontId="0" fillId="0" borderId="11" xfId="0" applyNumberFormat="1" applyBorder="1" applyAlignment="1">
      <alignment horizontal="center"/>
    </xf>
    <xf numFmtId="1" fontId="0" fillId="0" borderId="12" xfId="0" applyNumberFormat="1" applyBorder="1" applyAlignment="1">
      <alignment horizontal="center" vertical="center"/>
    </xf>
    <xf numFmtId="0" fontId="34" fillId="0" borderId="0" xfId="0" applyFont="1" applyAlignment="1">
      <alignment vertical="center"/>
    </xf>
    <xf numFmtId="2" fontId="26" fillId="0" borderId="11" xfId="0" applyNumberFormat="1" applyFont="1" applyBorder="1" applyAlignment="1">
      <alignment horizontal="center" vertical="center"/>
    </xf>
    <xf numFmtId="0" fontId="37" fillId="0" borderId="11" xfId="0" applyFont="1" applyBorder="1" applyAlignment="1">
      <alignment horizontal="center" vertical="center" wrapText="1"/>
    </xf>
    <xf numFmtId="1" fontId="0" fillId="0" borderId="11" xfId="0" quotePrefix="1" applyNumberFormat="1" applyBorder="1" applyAlignment="1">
      <alignment horizontal="center" vertical="center" wrapText="1"/>
    </xf>
    <xf numFmtId="0" fontId="25" fillId="0" borderId="0" xfId="0" applyFont="1" applyAlignment="1">
      <alignment vertical="center"/>
    </xf>
    <xf numFmtId="0" fontId="29" fillId="0" borderId="10" xfId="0" applyFont="1" applyBorder="1" applyAlignment="1">
      <alignment vertical="center"/>
    </xf>
    <xf numFmtId="0" fontId="0" fillId="0" borderId="11" xfId="0" applyBorder="1" applyAlignment="1">
      <alignment horizontal="center" vertical="center" wrapText="1"/>
    </xf>
    <xf numFmtId="0" fontId="0" fillId="0" borderId="13" xfId="0" applyBorder="1" applyAlignment="1">
      <alignment vertical="center"/>
    </xf>
    <xf numFmtId="0" fontId="25" fillId="0" borderId="11" xfId="0" applyFont="1" applyBorder="1" applyAlignment="1">
      <alignment horizontal="center" vertical="center"/>
    </xf>
    <xf numFmtId="0" fontId="25" fillId="0" borderId="14" xfId="0" applyFont="1" applyBorder="1" applyAlignment="1">
      <alignment horizontal="center" vertical="center"/>
    </xf>
    <xf numFmtId="166" fontId="0" fillId="0" borderId="11" xfId="0" quotePrefix="1" applyNumberFormat="1" applyBorder="1" applyAlignment="1">
      <alignment horizontal="center" vertical="center" wrapText="1"/>
    </xf>
    <xf numFmtId="169" fontId="0" fillId="0" borderId="11" xfId="0" quotePrefix="1" applyNumberForma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41" fontId="28" fillId="0" borderId="33" xfId="0" applyNumberFormat="1" applyFont="1" applyBorder="1" applyAlignment="1">
      <alignment horizontal="right"/>
    </xf>
    <xf numFmtId="164" fontId="0" fillId="0" borderId="33" xfId="0" applyNumberFormat="1" applyBorder="1"/>
    <xf numFmtId="0" fontId="31" fillId="24" borderId="16" xfId="0" applyFont="1" applyFill="1" applyBorder="1" applyAlignment="1">
      <alignment vertical="center"/>
    </xf>
    <xf numFmtId="1" fontId="22" fillId="24" borderId="18" xfId="0" applyNumberFormat="1" applyFont="1" applyFill="1" applyBorder="1" applyAlignment="1">
      <alignment horizontal="center" vertical="center"/>
    </xf>
    <xf numFmtId="166" fontId="22" fillId="24" borderId="18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164" fontId="57" fillId="31" borderId="34" xfId="60" applyNumberFormat="1" applyFont="1" applyFill="1" applyBorder="1" applyAlignment="1">
      <alignment horizontal="left" vertical="center" wrapText="1"/>
    </xf>
    <xf numFmtId="0" fontId="59" fillId="33" borderId="35" xfId="87" applyFont="1" applyFill="1" applyBorder="1" applyAlignment="1">
      <alignment horizontal="center" vertical="center" wrapText="1"/>
    </xf>
    <xf numFmtId="0" fontId="59" fillId="26" borderId="35" xfId="87" applyFont="1" applyFill="1" applyBorder="1" applyAlignment="1">
      <alignment horizontal="center" vertical="center" wrapText="1"/>
    </xf>
    <xf numFmtId="0" fontId="59" fillId="27" borderId="35" xfId="0" applyFont="1" applyFill="1" applyBorder="1" applyAlignment="1">
      <alignment horizontal="center" vertical="center" wrapText="1"/>
    </xf>
    <xf numFmtId="0" fontId="35" fillId="27" borderId="35" xfId="0" applyFont="1" applyFill="1" applyBorder="1" applyAlignment="1">
      <alignment horizontal="center" vertical="center" wrapText="1"/>
    </xf>
    <xf numFmtId="2" fontId="45" fillId="0" borderId="0" xfId="0" applyNumberFormat="1" applyFont="1"/>
    <xf numFmtId="2" fontId="22" fillId="0" borderId="0" xfId="0" applyNumberFormat="1" applyFont="1" applyAlignment="1">
      <alignment horizontal="center" vertical="center"/>
    </xf>
    <xf numFmtId="0" fontId="62" fillId="35" borderId="35" xfId="87" applyFont="1" applyFill="1" applyBorder="1" applyAlignment="1">
      <alignment horizontal="center" vertical="center" wrapText="1"/>
    </xf>
    <xf numFmtId="164" fontId="36" fillId="0" borderId="19" xfId="0" applyNumberFormat="1" applyFont="1" applyBorder="1" applyAlignment="1">
      <alignment horizontal="center" vertical="center"/>
    </xf>
    <xf numFmtId="164" fontId="25" fillId="31" borderId="19" xfId="0" applyNumberFormat="1" applyFont="1" applyFill="1" applyBorder="1" applyAlignment="1">
      <alignment horizontal="center" vertical="center"/>
    </xf>
    <xf numFmtId="0" fontId="60" fillId="36" borderId="35" xfId="87" applyFont="1" applyFill="1" applyBorder="1" applyAlignment="1">
      <alignment horizontal="center" vertical="center" wrapText="1"/>
    </xf>
    <xf numFmtId="0" fontId="60" fillId="27" borderId="35" xfId="0" applyFont="1" applyFill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>
      <alignment horizontal="center" vertical="center"/>
    </xf>
    <xf numFmtId="0" fontId="32" fillId="0" borderId="45" xfId="60" applyFont="1" applyBorder="1" applyAlignment="1">
      <alignment horizontal="left" vertical="center" wrapText="1"/>
    </xf>
    <xf numFmtId="164" fontId="22" fillId="0" borderId="45" xfId="0" applyNumberFormat="1" applyFont="1" applyBorder="1" applyAlignment="1">
      <alignment horizontal="center" vertical="center"/>
    </xf>
    <xf numFmtId="164" fontId="22" fillId="0" borderId="46" xfId="0" applyNumberFormat="1" applyFont="1" applyBorder="1" applyAlignment="1" applyProtection="1">
      <alignment horizontal="center" vertical="center"/>
      <protection locked="0"/>
    </xf>
    <xf numFmtId="0" fontId="35" fillId="27" borderId="49" xfId="0" applyFont="1" applyFill="1" applyBorder="1" applyAlignment="1" applyProtection="1">
      <alignment horizontal="center" vertical="center" wrapText="1"/>
      <protection locked="0"/>
    </xf>
    <xf numFmtId="0" fontId="35" fillId="27" borderId="50" xfId="0" applyFont="1" applyFill="1" applyBorder="1" applyAlignment="1">
      <alignment horizontal="center" vertical="center" wrapText="1"/>
    </xf>
    <xf numFmtId="0" fontId="35" fillId="27" borderId="47" xfId="0" applyFont="1" applyFill="1" applyBorder="1" applyAlignment="1" applyProtection="1">
      <alignment horizontal="center" vertical="center" wrapText="1"/>
      <protection locked="0"/>
    </xf>
    <xf numFmtId="0" fontId="27" fillId="0" borderId="22" xfId="0" applyFont="1" applyBorder="1" applyAlignment="1">
      <alignment vertical="center"/>
    </xf>
    <xf numFmtId="49" fontId="27" fillId="0" borderId="23" xfId="0" applyNumberFormat="1" applyFont="1" applyBorder="1" applyAlignment="1">
      <alignment vertical="center"/>
    </xf>
    <xf numFmtId="0" fontId="27" fillId="0" borderId="24" xfId="0" applyFont="1" applyBorder="1" applyAlignment="1">
      <alignment horizontal="left" vertical="center"/>
    </xf>
    <xf numFmtId="0" fontId="30" fillId="0" borderId="22" xfId="0" applyFont="1" applyBorder="1" applyAlignment="1">
      <alignment horizontal="left" vertical="center"/>
    </xf>
    <xf numFmtId="0" fontId="80" fillId="0" borderId="0" xfId="0" applyFont="1" applyAlignment="1">
      <alignment horizontal="center" vertical="center"/>
    </xf>
    <xf numFmtId="0" fontId="81" fillId="0" borderId="0" xfId="0" applyFont="1" applyAlignment="1">
      <alignment horizontal="center" vertical="center"/>
    </xf>
    <xf numFmtId="0" fontId="75" fillId="0" borderId="0" xfId="0" applyFont="1" applyAlignment="1">
      <alignment horizontal="center" vertical="center"/>
    </xf>
    <xf numFmtId="0" fontId="30" fillId="0" borderId="23" xfId="0" applyFont="1" applyBorder="1" applyAlignment="1">
      <alignment horizontal="left" vertical="center"/>
    </xf>
    <xf numFmtId="164" fontId="61" fillId="34" borderId="34" xfId="0" applyNumberFormat="1" applyFont="1" applyFill="1" applyBorder="1" applyAlignment="1">
      <alignment horizontal="center" vertical="center"/>
    </xf>
    <xf numFmtId="166" fontId="38" fillId="0" borderId="22" xfId="0" applyNumberFormat="1" applyFont="1" applyBorder="1" applyAlignment="1">
      <alignment horizontal="center" vertical="center"/>
    </xf>
    <xf numFmtId="0" fontId="0" fillId="0" borderId="11" xfId="0" applyBorder="1" applyAlignment="1">
      <alignment horizontal="center"/>
    </xf>
    <xf numFmtId="166" fontId="26" fillId="0" borderId="11" xfId="0" applyNumberFormat="1" applyFont="1" applyBorder="1" applyAlignment="1">
      <alignment horizontal="center" vertical="center"/>
    </xf>
    <xf numFmtId="0" fontId="46" fillId="30" borderId="60" xfId="0" applyFont="1" applyFill="1" applyBorder="1" applyAlignment="1">
      <alignment horizontal="center" vertical="center"/>
    </xf>
    <xf numFmtId="0" fontId="42" fillId="27" borderId="35" xfId="0" applyFont="1" applyFill="1" applyBorder="1" applyAlignment="1">
      <alignment horizontal="center" vertical="center" wrapText="1"/>
    </xf>
    <xf numFmtId="1" fontId="22" fillId="0" borderId="18" xfId="0" applyNumberFormat="1" applyFont="1" applyBorder="1" applyAlignment="1">
      <alignment horizontal="center" vertical="center"/>
    </xf>
    <xf numFmtId="0" fontId="41" fillId="0" borderId="0" xfId="0" applyFont="1"/>
    <xf numFmtId="0" fontId="35" fillId="27" borderId="48" xfId="0" applyFont="1" applyFill="1" applyBorder="1" applyAlignment="1">
      <alignment vertical="center" wrapText="1"/>
    </xf>
    <xf numFmtId="166" fontId="30" fillId="0" borderId="11" xfId="0" quotePrefix="1" applyNumberFormat="1" applyFont="1" applyBorder="1" applyAlignment="1">
      <alignment horizontal="center" vertical="center" wrapText="1"/>
    </xf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0" fillId="0" borderId="0" xfId="0" applyAlignment="1">
      <alignment horizontal="left" vertical="top"/>
    </xf>
    <xf numFmtId="170" fontId="23" fillId="0" borderId="0" xfId="0" applyNumberFormat="1" applyFont="1" applyAlignment="1">
      <alignment horizontal="center" vertical="center"/>
    </xf>
    <xf numFmtId="170" fontId="24" fillId="0" borderId="0" xfId="0" applyNumberFormat="1" applyFont="1" applyAlignment="1">
      <alignment vertical="top"/>
    </xf>
    <xf numFmtId="170" fontId="0" fillId="0" borderId="0" xfId="0" applyNumberFormat="1" applyAlignment="1">
      <alignment vertical="top"/>
    </xf>
    <xf numFmtId="41" fontId="1" fillId="0" borderId="22" xfId="0" applyNumberFormat="1" applyFont="1" applyBorder="1" applyAlignment="1">
      <alignment horizontal="center" vertical="center"/>
    </xf>
    <xf numFmtId="172" fontId="1" fillId="0" borderId="22" xfId="0" applyNumberFormat="1" applyFont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71" fontId="0" fillId="0" borderId="0" xfId="0" applyNumberFormat="1"/>
    <xf numFmtId="166" fontId="0" fillId="0" borderId="0" xfId="0" applyNumberFormat="1"/>
    <xf numFmtId="0" fontId="57" fillId="0" borderId="0" xfId="0" applyFont="1" applyAlignment="1">
      <alignment vertical="center"/>
    </xf>
    <xf numFmtId="0" fontId="82" fillId="0" borderId="0" xfId="0" applyFont="1" applyAlignment="1">
      <alignment vertical="top"/>
    </xf>
    <xf numFmtId="0" fontId="83" fillId="0" borderId="22" xfId="0" applyFont="1" applyBorder="1" applyAlignment="1">
      <alignment horizontal="center" vertical="center"/>
    </xf>
    <xf numFmtId="0" fontId="84" fillId="0" borderId="22" xfId="0" applyFont="1" applyBorder="1" applyAlignment="1">
      <alignment horizontal="center" vertical="center" wrapText="1"/>
    </xf>
    <xf numFmtId="1" fontId="84" fillId="0" borderId="22" xfId="0" applyNumberFormat="1" applyFont="1" applyBorder="1" applyAlignment="1">
      <alignment horizontal="center" vertical="center" wrapText="1"/>
    </xf>
    <xf numFmtId="1" fontId="30" fillId="25" borderId="22" xfId="0" quotePrefix="1" applyNumberFormat="1" applyFont="1" applyFill="1" applyBorder="1" applyAlignment="1">
      <alignment horizontal="center" vertical="center" wrapText="1"/>
    </xf>
    <xf numFmtId="1" fontId="30" fillId="25" borderId="22" xfId="0" applyNumberFormat="1" applyFont="1" applyFill="1" applyBorder="1" applyAlignment="1">
      <alignment horizontal="center" vertical="center" wrapText="1"/>
    </xf>
    <xf numFmtId="0" fontId="52" fillId="0" borderId="22" xfId="0" applyFont="1" applyBorder="1" applyAlignment="1">
      <alignment horizontal="center" vertical="center" wrapText="1"/>
    </xf>
    <xf numFmtId="0" fontId="22" fillId="68" borderId="18" xfId="0" applyFont="1" applyFill="1" applyBorder="1" applyAlignment="1">
      <alignment horizontal="center" vertical="center"/>
    </xf>
    <xf numFmtId="0" fontId="22" fillId="68" borderId="18" xfId="0" applyFont="1" applyFill="1" applyBorder="1" applyAlignment="1">
      <alignment horizontal="center" vertical="center" wrapText="1"/>
    </xf>
    <xf numFmtId="166" fontId="22" fillId="68" borderId="18" xfId="0" applyNumberFormat="1" applyFont="1" applyFill="1" applyBorder="1" applyAlignment="1">
      <alignment horizontal="center" vertical="center" wrapText="1"/>
    </xf>
    <xf numFmtId="1" fontId="22" fillId="68" borderId="18" xfId="0" applyNumberFormat="1" applyFont="1" applyFill="1" applyBorder="1" applyAlignment="1">
      <alignment horizontal="center" vertical="center" wrapText="1"/>
    </xf>
    <xf numFmtId="0" fontId="0" fillId="68" borderId="18" xfId="0" applyFill="1" applyBorder="1" applyAlignment="1">
      <alignment horizontal="center" vertical="center" wrapText="1"/>
    </xf>
    <xf numFmtId="0" fontId="31" fillId="24" borderId="62" xfId="0" applyFont="1" applyFill="1" applyBorder="1" applyAlignment="1">
      <alignment vertical="center"/>
    </xf>
    <xf numFmtId="1" fontId="22" fillId="24" borderId="62" xfId="0" applyNumberFormat="1" applyFont="1" applyFill="1" applyBorder="1" applyAlignment="1">
      <alignment horizontal="center" vertical="center"/>
    </xf>
    <xf numFmtId="166" fontId="22" fillId="24" borderId="62" xfId="0" applyNumberFormat="1" applyFont="1" applyFill="1" applyBorder="1" applyAlignment="1">
      <alignment horizontal="center" vertical="center"/>
    </xf>
    <xf numFmtId="2" fontId="22" fillId="24" borderId="62" xfId="0" applyNumberFormat="1" applyFont="1" applyFill="1" applyBorder="1" applyAlignment="1">
      <alignment horizontal="center" vertical="center"/>
    </xf>
    <xf numFmtId="0" fontId="24" fillId="0" borderId="0" xfId="0" applyFont="1" applyAlignment="1">
      <alignment vertical="top"/>
    </xf>
    <xf numFmtId="0" fontId="22" fillId="24" borderId="17" xfId="0" applyFont="1" applyFill="1" applyBorder="1" applyAlignment="1">
      <alignment horizontal="left" vertical="center"/>
    </xf>
    <xf numFmtId="1" fontId="22" fillId="24" borderId="17" xfId="0" applyNumberFormat="1" applyFont="1" applyFill="1" applyBorder="1" applyAlignment="1">
      <alignment horizontal="center" vertical="center"/>
    </xf>
    <xf numFmtId="1" fontId="22" fillId="24" borderId="17" xfId="0" applyNumberFormat="1" applyFont="1" applyFill="1" applyBorder="1" applyAlignment="1">
      <alignment horizontal="center" vertical="center" wrapText="1"/>
    </xf>
    <xf numFmtId="0" fontId="29" fillId="0" borderId="63" xfId="0" applyFont="1" applyBorder="1" applyAlignment="1">
      <alignment vertical="center"/>
    </xf>
    <xf numFmtId="41" fontId="1" fillId="0" borderId="63" xfId="0" applyNumberFormat="1" applyFont="1" applyBorder="1" applyAlignment="1">
      <alignment horizontal="center" vertical="center"/>
    </xf>
    <xf numFmtId="166" fontId="1" fillId="0" borderId="63" xfId="0" applyNumberFormat="1" applyFont="1" applyBorder="1" applyAlignment="1">
      <alignment horizontal="center" vertical="center"/>
    </xf>
    <xf numFmtId="166" fontId="0" fillId="25" borderId="63" xfId="0" applyNumberFormat="1" applyFill="1" applyBorder="1" applyAlignment="1">
      <alignment horizontal="center"/>
    </xf>
    <xf numFmtId="2" fontId="0" fillId="0" borderId="63" xfId="0" applyNumberFormat="1" applyBorder="1" applyAlignment="1">
      <alignment horizontal="center"/>
    </xf>
    <xf numFmtId="1" fontId="0" fillId="0" borderId="63" xfId="0" applyNumberFormat="1" applyBorder="1" applyAlignment="1">
      <alignment horizontal="center"/>
    </xf>
    <xf numFmtId="0" fontId="29" fillId="0" borderId="22" xfId="0" applyFont="1" applyBorder="1" applyAlignment="1">
      <alignment vertical="center"/>
    </xf>
    <xf numFmtId="166" fontId="0" fillId="25" borderId="22" xfId="0" applyNumberFormat="1" applyFill="1" applyBorder="1" applyAlignment="1">
      <alignment horizontal="center"/>
    </xf>
    <xf numFmtId="2" fontId="0" fillId="0" borderId="22" xfId="0" applyNumberFormat="1" applyBorder="1" applyAlignment="1">
      <alignment horizontal="center"/>
    </xf>
    <xf numFmtId="1" fontId="0" fillId="0" borderId="22" xfId="0" applyNumberFormat="1" applyBorder="1" applyAlignment="1">
      <alignment horizontal="center"/>
    </xf>
    <xf numFmtId="0" fontId="24" fillId="25" borderId="0" xfId="0" applyFont="1" applyFill="1" applyAlignment="1">
      <alignment horizontal="left" vertical="center"/>
    </xf>
    <xf numFmtId="166" fontId="1" fillId="0" borderId="22" xfId="0" applyNumberFormat="1" applyFont="1" applyBorder="1" applyAlignment="1">
      <alignment horizontal="center" vertical="center"/>
    </xf>
    <xf numFmtId="166" fontId="0" fillId="0" borderId="0" xfId="0" applyNumberFormat="1" applyAlignment="1">
      <alignment vertical="center"/>
    </xf>
    <xf numFmtId="166" fontId="0" fillId="0" borderId="0" xfId="0" applyNumberFormat="1" applyAlignment="1">
      <alignment horizontal="left" vertical="center"/>
    </xf>
    <xf numFmtId="166" fontId="57" fillId="0" borderId="0" xfId="0" applyNumberFormat="1" applyFont="1" applyAlignment="1">
      <alignment vertical="center"/>
    </xf>
    <xf numFmtId="1" fontId="0" fillId="0" borderId="0" xfId="0" applyNumberFormat="1" applyAlignment="1">
      <alignment horizontal="left" vertical="center"/>
    </xf>
    <xf numFmtId="0" fontId="25" fillId="0" borderId="0" xfId="0" applyFont="1" applyAlignment="1">
      <alignment horizontal="left"/>
    </xf>
    <xf numFmtId="1" fontId="25" fillId="0" borderId="0" xfId="0" applyNumberFormat="1" applyFont="1" applyAlignment="1">
      <alignment horizontal="center" vertical="center"/>
    </xf>
    <xf numFmtId="0" fontId="25" fillId="0" borderId="0" xfId="0" applyFont="1" applyAlignment="1">
      <alignment horizontal="center"/>
    </xf>
    <xf numFmtId="166" fontId="25" fillId="0" borderId="0" xfId="0" applyNumberFormat="1" applyFont="1" applyAlignment="1">
      <alignment horizontal="center"/>
    </xf>
    <xf numFmtId="1" fontId="24" fillId="0" borderId="11" xfId="0" applyNumberFormat="1" applyFont="1" applyBorder="1" applyAlignment="1">
      <alignment horizontal="center" vertical="center" wrapText="1"/>
    </xf>
    <xf numFmtId="170" fontId="22" fillId="0" borderId="0" xfId="0" applyNumberFormat="1" applyFont="1" applyAlignment="1">
      <alignment horizontal="center" vertical="center"/>
    </xf>
    <xf numFmtId="170" fontId="0" fillId="0" borderId="0" xfId="0" applyNumberFormat="1" applyAlignment="1">
      <alignment horizontal="center" vertical="center"/>
    </xf>
    <xf numFmtId="166" fontId="85" fillId="0" borderId="0" xfId="0" applyNumberFormat="1" applyFont="1" applyAlignment="1">
      <alignment vertical="center"/>
    </xf>
    <xf numFmtId="166" fontId="85" fillId="0" borderId="0" xfId="0" applyNumberFormat="1" applyFont="1"/>
    <xf numFmtId="1" fontId="85" fillId="0" borderId="0" xfId="0" applyNumberFormat="1" applyFont="1" applyAlignment="1">
      <alignment horizontal="center" vertical="center"/>
    </xf>
    <xf numFmtId="1" fontId="1" fillId="0" borderId="63" xfId="0" applyNumberFormat="1" applyFont="1" applyBorder="1" applyAlignment="1">
      <alignment horizontal="center" vertical="center"/>
    </xf>
    <xf numFmtId="9" fontId="0" fillId="0" borderId="0" xfId="0" applyNumberFormat="1"/>
    <xf numFmtId="171" fontId="0" fillId="0" borderId="0" xfId="0" applyNumberFormat="1" applyAlignment="1">
      <alignment vertical="center"/>
    </xf>
    <xf numFmtId="1" fontId="85" fillId="0" borderId="0" xfId="0" applyNumberFormat="1" applyFont="1"/>
    <xf numFmtId="166" fontId="86" fillId="0" borderId="0" xfId="0" applyNumberFormat="1" applyFont="1" applyAlignment="1">
      <alignment horizontal="center" vertical="center" wrapText="1"/>
    </xf>
    <xf numFmtId="170" fontId="0" fillId="25" borderId="0" xfId="0" applyNumberFormat="1" applyFill="1"/>
    <xf numFmtId="0" fontId="0" fillId="25" borderId="0" xfId="0" applyFill="1"/>
    <xf numFmtId="170" fontId="0" fillId="0" borderId="0" xfId="0" applyNumberFormat="1" applyAlignment="1">
      <alignment horizontal="center" vertical="top" wrapText="1"/>
    </xf>
    <xf numFmtId="170" fontId="0" fillId="0" borderId="0" xfId="0" applyNumberFormat="1" applyAlignment="1">
      <alignment horizontal="center" vertical="center" wrapText="1"/>
    </xf>
    <xf numFmtId="170" fontId="0" fillId="0" borderId="0" xfId="0" applyNumberFormat="1" applyAlignment="1">
      <alignment horizontal="center" vertical="top"/>
    </xf>
    <xf numFmtId="0" fontId="0" fillId="25" borderId="0" xfId="0" applyFill="1" applyAlignment="1">
      <alignment vertical="center"/>
    </xf>
    <xf numFmtId="1" fontId="0" fillId="25" borderId="0" xfId="0" applyNumberFormat="1" applyFill="1"/>
    <xf numFmtId="0" fontId="24" fillId="25" borderId="0" xfId="0" applyFont="1" applyFill="1"/>
    <xf numFmtId="0" fontId="57" fillId="0" borderId="11" xfId="0" applyFont="1" applyBorder="1" applyAlignment="1">
      <alignment horizontal="center" vertical="center"/>
    </xf>
    <xf numFmtId="0" fontId="87" fillId="0" borderId="11" xfId="0" applyFont="1" applyBorder="1" applyAlignment="1">
      <alignment horizontal="center" vertical="center" wrapText="1"/>
    </xf>
    <xf numFmtId="1" fontId="0" fillId="25" borderId="11" xfId="0" quotePrefix="1" applyNumberFormat="1" applyFill="1" applyBorder="1" applyAlignment="1">
      <alignment horizontal="center" vertical="center" wrapText="1"/>
    </xf>
    <xf numFmtId="41" fontId="1" fillId="0" borderId="12" xfId="0" applyNumberFormat="1" applyFont="1" applyBorder="1" applyAlignment="1">
      <alignment horizontal="center" vertical="center"/>
    </xf>
    <xf numFmtId="1" fontId="1" fillId="0" borderId="12" xfId="0" applyNumberFormat="1" applyFont="1" applyBorder="1" applyAlignment="1">
      <alignment horizontal="center" vertical="center"/>
    </xf>
    <xf numFmtId="49" fontId="88" fillId="0" borderId="0" xfId="0" applyNumberFormat="1" applyFont="1" applyAlignment="1">
      <alignment horizontal="left" vertical="center"/>
    </xf>
    <xf numFmtId="49" fontId="88" fillId="0" borderId="0" xfId="0" applyNumberFormat="1" applyFont="1" applyAlignment="1">
      <alignment horizontal="center" vertical="center" wrapText="1"/>
    </xf>
    <xf numFmtId="0" fontId="89" fillId="0" borderId="0" xfId="0" applyFont="1" applyAlignment="1">
      <alignment horizontal="center" vertical="center" wrapText="1"/>
    </xf>
    <xf numFmtId="49" fontId="90" fillId="0" borderId="0" xfId="0" applyNumberFormat="1" applyFont="1" applyAlignment="1">
      <alignment horizontal="left" vertical="center" wrapText="1"/>
    </xf>
    <xf numFmtId="166" fontId="90" fillId="0" borderId="0" xfId="0" applyNumberFormat="1" applyFont="1" applyAlignment="1">
      <alignment horizontal="center" vertical="center" wrapText="1"/>
    </xf>
    <xf numFmtId="1" fontId="0" fillId="25" borderId="0" xfId="0" applyNumberFormat="1" applyFill="1" applyAlignment="1">
      <alignment horizontal="center"/>
    </xf>
    <xf numFmtId="2" fontId="22" fillId="0" borderId="11" xfId="0" applyNumberFormat="1" applyFont="1" applyBorder="1" applyAlignment="1">
      <alignment horizontal="center" vertical="center" wrapText="1"/>
    </xf>
    <xf numFmtId="2" fontId="28" fillId="0" borderId="11" xfId="0" applyNumberFormat="1" applyFont="1" applyBorder="1" applyAlignment="1">
      <alignment horizontal="center" vertical="center" wrapText="1"/>
    </xf>
    <xf numFmtId="2" fontId="0" fillId="25" borderId="0" xfId="0" applyNumberFormat="1" applyFill="1"/>
    <xf numFmtId="166" fontId="0" fillId="0" borderId="0" xfId="0" applyNumberFormat="1" applyAlignment="1">
      <alignment horizontal="right"/>
    </xf>
    <xf numFmtId="1" fontId="0" fillId="0" borderId="0" xfId="0" applyNumberFormat="1" applyAlignment="1">
      <alignment horizontal="right"/>
    </xf>
    <xf numFmtId="49" fontId="88" fillId="0" borderId="0" xfId="0" applyNumberFormat="1" applyFont="1" applyAlignment="1">
      <alignment horizontal="center" vertical="center"/>
    </xf>
    <xf numFmtId="1" fontId="0" fillId="0" borderId="0" xfId="0" applyNumberFormat="1" applyAlignment="1">
      <alignment horizontal="right" vertical="center" wrapText="1"/>
    </xf>
    <xf numFmtId="1" fontId="1" fillId="0" borderId="22" xfId="0" applyNumberFormat="1" applyFont="1" applyBorder="1" applyAlignment="1">
      <alignment horizontal="center" vertical="center"/>
    </xf>
    <xf numFmtId="0" fontId="0" fillId="0" borderId="0" xfId="181" applyNumberFormat="1" applyFont="1" applyFill="1" applyBorder="1" applyAlignment="1">
      <alignment horizontal="center" vertical="top"/>
    </xf>
    <xf numFmtId="170" fontId="22" fillId="0" borderId="0" xfId="0" applyNumberFormat="1" applyFont="1" applyAlignment="1">
      <alignment horizontal="left" vertical="center" wrapText="1"/>
    </xf>
    <xf numFmtId="166" fontId="22" fillId="0" borderId="11" xfId="0" applyNumberFormat="1" applyFont="1" applyBorder="1" applyAlignment="1">
      <alignment horizontal="center" vertical="center" wrapText="1"/>
    </xf>
    <xf numFmtId="0" fontId="91" fillId="0" borderId="59" xfId="60" applyFont="1" applyBorder="1" applyAlignment="1">
      <alignment horizontal="center" vertical="center" wrapText="1"/>
    </xf>
    <xf numFmtId="0" fontId="58" fillId="24" borderId="20" xfId="60" applyFont="1" applyFill="1" applyBorder="1" applyAlignment="1">
      <alignment vertical="center" wrapText="1"/>
    </xf>
    <xf numFmtId="164" fontId="57" fillId="24" borderId="19" xfId="60" applyNumberFormat="1" applyFont="1" applyFill="1" applyBorder="1" applyAlignment="1">
      <alignment horizontal="left" vertical="center" wrapText="1"/>
    </xf>
    <xf numFmtId="0" fontId="92" fillId="0" borderId="0" xfId="0" applyFont="1" applyAlignment="1">
      <alignment horizontal="center"/>
    </xf>
    <xf numFmtId="0" fontId="93" fillId="0" borderId="0" xfId="0" applyFont="1"/>
    <xf numFmtId="0" fontId="94" fillId="24" borderId="27" xfId="60" applyFont="1" applyFill="1" applyBorder="1" applyAlignment="1">
      <alignment horizontal="center" vertical="center" wrapText="1"/>
    </xf>
    <xf numFmtId="171" fontId="0" fillId="0" borderId="61" xfId="0" applyNumberFormat="1" applyBorder="1"/>
    <xf numFmtId="0" fontId="97" fillId="27" borderId="35" xfId="0" applyFont="1" applyFill="1" applyBorder="1" applyAlignment="1" applyProtection="1">
      <alignment horizontal="center" vertical="center" wrapText="1"/>
      <protection locked="0"/>
    </xf>
    <xf numFmtId="164" fontId="0" fillId="0" borderId="0" xfId="0" applyNumberFormat="1"/>
    <xf numFmtId="41" fontId="2" fillId="0" borderId="12" xfId="0" applyNumberFormat="1" applyFont="1" applyBorder="1" applyAlignment="1">
      <alignment horizontal="right" vertical="center"/>
    </xf>
    <xf numFmtId="0" fontId="29" fillId="0" borderId="64" xfId="0" applyFont="1" applyBorder="1" applyAlignment="1">
      <alignment vertical="center"/>
    </xf>
    <xf numFmtId="41" fontId="2" fillId="0" borderId="65" xfId="0" applyNumberFormat="1" applyFont="1" applyBorder="1" applyAlignment="1">
      <alignment horizontal="right" vertical="center"/>
    </xf>
    <xf numFmtId="1" fontId="0" fillId="0" borderId="66" xfId="0" applyNumberFormat="1" applyBorder="1" applyAlignment="1">
      <alignment horizontal="center"/>
    </xf>
    <xf numFmtId="0" fontId="0" fillId="0" borderId="66" xfId="0" applyBorder="1" applyAlignment="1">
      <alignment horizontal="center"/>
    </xf>
    <xf numFmtId="166" fontId="22" fillId="24" borderId="66" xfId="0" applyNumberFormat="1" applyFont="1" applyFill="1" applyBorder="1" applyAlignment="1">
      <alignment horizontal="center" vertical="center"/>
    </xf>
    <xf numFmtId="0" fontId="29" fillId="0" borderId="11" xfId="0" applyFont="1" applyBorder="1" applyAlignment="1">
      <alignment vertical="center"/>
    </xf>
    <xf numFmtId="41" fontId="2" fillId="0" borderId="11" xfId="0" applyNumberFormat="1" applyFont="1" applyBorder="1" applyAlignment="1">
      <alignment horizontal="right" vertical="center"/>
    </xf>
    <xf numFmtId="166" fontId="22" fillId="24" borderId="11" xfId="0" applyNumberFormat="1" applyFont="1" applyFill="1" applyBorder="1" applyAlignment="1">
      <alignment horizontal="center" vertical="center"/>
    </xf>
    <xf numFmtId="0" fontId="31" fillId="24" borderId="67" xfId="0" applyFont="1" applyFill="1" applyBorder="1" applyAlignment="1">
      <alignment vertical="center"/>
    </xf>
    <xf numFmtId="1" fontId="22" fillId="24" borderId="66" xfId="0" applyNumberFormat="1" applyFont="1" applyFill="1" applyBorder="1" applyAlignment="1">
      <alignment horizontal="center" vertical="center"/>
    </xf>
    <xf numFmtId="41" fontId="2" fillId="0" borderId="11" xfId="0" applyNumberFormat="1" applyFont="1" applyBorder="1" applyAlignment="1">
      <alignment horizontal="center" vertical="center"/>
    </xf>
    <xf numFmtId="166" fontId="22" fillId="0" borderId="11" xfId="0" applyNumberFormat="1" applyFont="1" applyBorder="1" applyAlignment="1">
      <alignment horizontal="center" vertical="center"/>
    </xf>
    <xf numFmtId="1" fontId="0" fillId="0" borderId="65" xfId="0" applyNumberFormat="1" applyBorder="1" applyAlignment="1">
      <alignment horizontal="center" vertical="center"/>
    </xf>
    <xf numFmtId="1" fontId="0" fillId="0" borderId="66" xfId="0" applyNumberFormat="1" applyBorder="1" applyAlignment="1">
      <alignment horizontal="center" vertical="center"/>
    </xf>
    <xf numFmtId="1" fontId="22" fillId="0" borderId="66" xfId="0" applyNumberFormat="1" applyFont="1" applyBorder="1" applyAlignment="1">
      <alignment horizontal="center" vertical="center"/>
    </xf>
    <xf numFmtId="166" fontId="0" fillId="0" borderId="66" xfId="0" applyNumberFormat="1" applyBorder="1" applyAlignment="1">
      <alignment horizontal="center"/>
    </xf>
    <xf numFmtId="1" fontId="22" fillId="24" borderId="11" xfId="0" applyNumberFormat="1" applyFont="1" applyFill="1" applyBorder="1" applyAlignment="1">
      <alignment horizontal="center" vertical="center"/>
    </xf>
    <xf numFmtId="0" fontId="31" fillId="24" borderId="11" xfId="0" applyFont="1" applyFill="1" applyBorder="1" applyAlignment="1">
      <alignment vertical="center"/>
    </xf>
    <xf numFmtId="0" fontId="22" fillId="0" borderId="11" xfId="0" applyFont="1" applyBorder="1" applyAlignment="1">
      <alignment horizontal="center"/>
    </xf>
    <xf numFmtId="0" fontId="42" fillId="27" borderId="35" xfId="0" applyFont="1" applyFill="1" applyBorder="1" applyAlignment="1">
      <alignment vertical="center" wrapText="1"/>
    </xf>
    <xf numFmtId="9" fontId="30" fillId="69" borderId="11" xfId="0" applyNumberFormat="1" applyFont="1" applyFill="1" applyBorder="1" applyAlignment="1">
      <alignment vertical="center" wrapText="1"/>
    </xf>
    <xf numFmtId="0" fontId="0" fillId="69" borderId="11" xfId="0" applyFill="1" applyBorder="1" applyAlignment="1">
      <alignment vertical="center" wrapText="1"/>
    </xf>
    <xf numFmtId="9" fontId="30" fillId="70" borderId="11" xfId="0" applyNumberFormat="1" applyFont="1" applyFill="1" applyBorder="1" applyAlignment="1">
      <alignment vertical="center" wrapText="1"/>
    </xf>
    <xf numFmtId="0" fontId="0" fillId="69" borderId="19" xfId="0" applyFill="1" applyBorder="1" applyAlignment="1">
      <alignment horizontal="center" vertical="center"/>
    </xf>
    <xf numFmtId="0" fontId="0" fillId="70" borderId="19" xfId="0" applyFill="1" applyBorder="1" applyAlignment="1">
      <alignment horizontal="center" vertical="center"/>
    </xf>
    <xf numFmtId="41" fontId="22" fillId="71" borderId="29" xfId="0" applyNumberFormat="1" applyFont="1" applyFill="1" applyBorder="1"/>
    <xf numFmtId="41" fontId="22" fillId="71" borderId="31" xfId="0" applyNumberFormat="1" applyFont="1" applyFill="1" applyBorder="1"/>
    <xf numFmtId="41" fontId="22" fillId="72" borderId="29" xfId="0" applyNumberFormat="1" applyFont="1" applyFill="1" applyBorder="1"/>
    <xf numFmtId="41" fontId="22" fillId="72" borderId="31" xfId="0" applyNumberFormat="1" applyFont="1" applyFill="1" applyBorder="1"/>
    <xf numFmtId="0" fontId="33" fillId="69" borderId="68" xfId="60" applyFont="1" applyFill="1" applyBorder="1" applyAlignment="1">
      <alignment horizontal="center" vertical="center" wrapText="1"/>
    </xf>
    <xf numFmtId="0" fontId="0" fillId="69" borderId="11" xfId="0" applyFill="1" applyBorder="1"/>
    <xf numFmtId="0" fontId="33" fillId="70" borderId="68" xfId="60" applyFont="1" applyFill="1" applyBorder="1" applyAlignment="1">
      <alignment horizontal="center" vertical="center" wrapText="1"/>
    </xf>
    <xf numFmtId="0" fontId="0" fillId="70" borderId="11" xfId="0" applyFill="1" applyBorder="1"/>
    <xf numFmtId="0" fontId="0" fillId="0" borderId="0" xfId="0" applyAlignment="1">
      <alignment wrapText="1"/>
    </xf>
    <xf numFmtId="41" fontId="0" fillId="0" borderId="11" xfId="0" applyNumberFormat="1" applyBorder="1" applyAlignment="1">
      <alignment horizontal="right"/>
    </xf>
    <xf numFmtId="0" fontId="58" fillId="70" borderId="20" xfId="60" applyFont="1" applyFill="1" applyBorder="1" applyAlignment="1">
      <alignment vertical="center" wrapText="1"/>
    </xf>
    <xf numFmtId="0" fontId="94" fillId="70" borderId="27" xfId="60" applyFont="1" applyFill="1" applyBorder="1" applyAlignment="1">
      <alignment horizontal="center" vertical="center" wrapText="1"/>
    </xf>
    <xf numFmtId="164" fontId="57" fillId="70" borderId="19" xfId="60" applyNumberFormat="1" applyFont="1" applyFill="1" applyBorder="1" applyAlignment="1">
      <alignment horizontal="left" vertical="center" wrapText="1"/>
    </xf>
    <xf numFmtId="164" fontId="57" fillId="70" borderId="34" xfId="60" applyNumberFormat="1" applyFont="1" applyFill="1" applyBorder="1" applyAlignment="1">
      <alignment horizontal="left" vertical="center" wrapText="1"/>
    </xf>
    <xf numFmtId="41" fontId="0" fillId="0" borderId="11" xfId="0" applyNumberFormat="1" applyBorder="1" applyAlignment="1">
      <alignment horizontal="center"/>
    </xf>
    <xf numFmtId="41" fontId="0" fillId="0" borderId="11" xfId="0" applyNumberFormat="1" applyBorder="1" applyAlignment="1">
      <alignment horizontal="left"/>
    </xf>
    <xf numFmtId="0" fontId="99" fillId="70" borderId="11" xfId="0" applyFont="1" applyFill="1" applyBorder="1" applyAlignment="1">
      <alignment vertical="center"/>
    </xf>
    <xf numFmtId="0" fontId="99" fillId="70" borderId="11" xfId="0" applyFont="1" applyFill="1" applyBorder="1" applyAlignment="1">
      <alignment horizontal="center" vertical="center"/>
    </xf>
    <xf numFmtId="41" fontId="0" fillId="0" borderId="0" xfId="0" applyNumberFormat="1" applyAlignment="1">
      <alignment horizontal="center"/>
    </xf>
    <xf numFmtId="166" fontId="22" fillId="0" borderId="11" xfId="0" applyNumberFormat="1" applyFont="1" applyBorder="1" applyAlignment="1">
      <alignment horizontal="center"/>
    </xf>
    <xf numFmtId="0" fontId="30" fillId="0" borderId="11" xfId="0" applyFont="1" applyBorder="1" applyAlignment="1">
      <alignment horizontal="left" vertical="center" wrapText="1"/>
    </xf>
    <xf numFmtId="41" fontId="100" fillId="0" borderId="11" xfId="0" applyNumberFormat="1" applyFont="1" applyBorder="1" applyAlignment="1">
      <alignment horizontal="center"/>
    </xf>
    <xf numFmtId="0" fontId="100" fillId="0" borderId="11" xfId="0" applyFont="1" applyBorder="1" applyAlignment="1">
      <alignment horizontal="center"/>
    </xf>
    <xf numFmtId="0" fontId="32" fillId="0" borderId="59" xfId="60" applyFont="1" applyBorder="1" applyAlignment="1">
      <alignment horizontal="left" vertical="center" wrapText="1"/>
    </xf>
    <xf numFmtId="9" fontId="30" fillId="69" borderId="11" xfId="0" applyNumberFormat="1" applyFont="1" applyFill="1" applyBorder="1" applyAlignment="1">
      <alignment vertical="center"/>
    </xf>
    <xf numFmtId="9" fontId="30" fillId="70" borderId="11" xfId="0" applyNumberFormat="1" applyFont="1" applyFill="1" applyBorder="1" applyAlignment="1">
      <alignment vertical="center"/>
    </xf>
    <xf numFmtId="0" fontId="32" fillId="0" borderId="11" xfId="60" applyFont="1" applyBorder="1" applyAlignment="1">
      <alignment horizontal="left" vertical="center" wrapText="1"/>
    </xf>
    <xf numFmtId="164" fontId="22" fillId="0" borderId="11" xfId="0" applyNumberFormat="1" applyFont="1" applyBorder="1" applyAlignment="1" applyProtection="1">
      <alignment horizontal="center" vertical="center"/>
      <protection locked="0"/>
    </xf>
    <xf numFmtId="0" fontId="0" fillId="0" borderId="11" xfId="0" applyBorder="1"/>
    <xf numFmtId="164" fontId="36" fillId="0" borderId="11" xfId="0" applyNumberFormat="1" applyFont="1" applyBorder="1" applyAlignment="1">
      <alignment horizontal="center" vertical="center"/>
    </xf>
    <xf numFmtId="164" fontId="25" fillId="31" borderId="11" xfId="0" applyNumberFormat="1" applyFont="1" applyFill="1" applyBorder="1" applyAlignment="1">
      <alignment horizontal="center" vertical="center"/>
    </xf>
    <xf numFmtId="0" fontId="35" fillId="27" borderId="49" xfId="0" applyFont="1" applyFill="1" applyBorder="1" applyAlignment="1" applyProtection="1">
      <alignment vertical="center" wrapText="1"/>
      <protection locked="0"/>
    </xf>
    <xf numFmtId="0" fontId="22" fillId="0" borderId="45" xfId="0" applyFont="1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vertical="center" wrapText="1"/>
    </xf>
    <xf numFmtId="0" fontId="38" fillId="0" borderId="24" xfId="0" applyFont="1" applyBorder="1" applyAlignment="1">
      <alignment horizontal="center" vertical="center"/>
    </xf>
    <xf numFmtId="0" fontId="38" fillId="0" borderId="25" xfId="0" applyFont="1" applyBorder="1" applyAlignment="1">
      <alignment horizontal="center" vertical="center"/>
    </xf>
    <xf numFmtId="0" fontId="38" fillId="0" borderId="26" xfId="0" applyFont="1" applyBorder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22" fillId="0" borderId="14" xfId="0" applyFont="1" applyBorder="1" applyAlignment="1">
      <alignment horizontal="center"/>
    </xf>
    <xf numFmtId="0" fontId="22" fillId="0" borderId="15" xfId="0" applyFont="1" applyBorder="1" applyAlignment="1">
      <alignment horizontal="center"/>
    </xf>
    <xf numFmtId="0" fontId="22" fillId="0" borderId="12" xfId="0" applyFont="1" applyBorder="1" applyAlignment="1">
      <alignment horizontal="center"/>
    </xf>
    <xf numFmtId="0" fontId="22" fillId="0" borderId="11" xfId="0" applyFont="1" applyBorder="1" applyAlignment="1">
      <alignment horizontal="center"/>
    </xf>
    <xf numFmtId="0" fontId="0" fillId="0" borderId="13" xfId="0" applyBorder="1" applyAlignment="1">
      <alignment horizontal="center" vertical="center"/>
    </xf>
  </cellXfs>
  <cellStyles count="182">
    <cellStyle name="20% - Énfasis1" xfId="137" builtinId="30" customBuiltin="1"/>
    <cellStyle name="20% - Énfasis1 2" xfId="1" xr:uid="{00000000-0005-0000-0000-000001000000}"/>
    <cellStyle name="20% - Énfasis1 2 2" xfId="2" xr:uid="{00000000-0005-0000-0000-000002000000}"/>
    <cellStyle name="20% - Énfasis2" xfId="141" builtinId="34" customBuiltin="1"/>
    <cellStyle name="20% - Énfasis2 2" xfId="3" xr:uid="{00000000-0005-0000-0000-000004000000}"/>
    <cellStyle name="20% - Énfasis2 2 2" xfId="4" xr:uid="{00000000-0005-0000-0000-000005000000}"/>
    <cellStyle name="20% - Énfasis3" xfId="145" builtinId="38" customBuiltin="1"/>
    <cellStyle name="20% - Énfasis3 2" xfId="5" xr:uid="{00000000-0005-0000-0000-000007000000}"/>
    <cellStyle name="20% - Énfasis3 2 2" xfId="6" xr:uid="{00000000-0005-0000-0000-000008000000}"/>
    <cellStyle name="20% - Énfasis4" xfId="149" builtinId="42" customBuiltin="1"/>
    <cellStyle name="20% - Énfasis4 2" xfId="7" xr:uid="{00000000-0005-0000-0000-00000A000000}"/>
    <cellStyle name="20% - Énfasis4 2 2" xfId="8" xr:uid="{00000000-0005-0000-0000-00000B000000}"/>
    <cellStyle name="20% - Énfasis5" xfId="153" builtinId="46" customBuiltin="1"/>
    <cellStyle name="20% - Énfasis5 2" xfId="9" xr:uid="{00000000-0005-0000-0000-00000D000000}"/>
    <cellStyle name="20% - Énfasis5 2 2" xfId="10" xr:uid="{00000000-0005-0000-0000-00000E000000}"/>
    <cellStyle name="20% - Énfasis6" xfId="157" builtinId="50" customBuiltin="1"/>
    <cellStyle name="20% - Énfasis6 2" xfId="11" xr:uid="{00000000-0005-0000-0000-000010000000}"/>
    <cellStyle name="20% - Énfasis6 2 2" xfId="12" xr:uid="{00000000-0005-0000-0000-000011000000}"/>
    <cellStyle name="40% - Énfasis1" xfId="138" builtinId="31" customBuiltin="1"/>
    <cellStyle name="40% - Énfasis1 2" xfId="13" xr:uid="{00000000-0005-0000-0000-000013000000}"/>
    <cellStyle name="40% - Énfasis1 2 2" xfId="14" xr:uid="{00000000-0005-0000-0000-000014000000}"/>
    <cellStyle name="40% - Énfasis2" xfId="142" builtinId="35" customBuiltin="1"/>
    <cellStyle name="40% - Énfasis2 2" xfId="15" xr:uid="{00000000-0005-0000-0000-000016000000}"/>
    <cellStyle name="40% - Énfasis2 2 2" xfId="16" xr:uid="{00000000-0005-0000-0000-000017000000}"/>
    <cellStyle name="40% - Énfasis3" xfId="146" builtinId="39" customBuiltin="1"/>
    <cellStyle name="40% - Énfasis3 2" xfId="17" xr:uid="{00000000-0005-0000-0000-000019000000}"/>
    <cellStyle name="40% - Énfasis3 2 2" xfId="18" xr:uid="{00000000-0005-0000-0000-00001A000000}"/>
    <cellStyle name="40% - Énfasis4" xfId="150" builtinId="43" customBuiltin="1"/>
    <cellStyle name="40% - Énfasis4 2" xfId="19" xr:uid="{00000000-0005-0000-0000-00001C000000}"/>
    <cellStyle name="40% - Énfasis4 2 2" xfId="20" xr:uid="{00000000-0005-0000-0000-00001D000000}"/>
    <cellStyle name="40% - Énfasis5" xfId="154" builtinId="47" customBuiltin="1"/>
    <cellStyle name="40% - Énfasis5 2" xfId="21" xr:uid="{00000000-0005-0000-0000-00001F000000}"/>
    <cellStyle name="40% - Énfasis5 2 2" xfId="22" xr:uid="{00000000-0005-0000-0000-000020000000}"/>
    <cellStyle name="40% - Énfasis6" xfId="158" builtinId="51" customBuiltin="1"/>
    <cellStyle name="40% - Énfasis6 2" xfId="23" xr:uid="{00000000-0005-0000-0000-000022000000}"/>
    <cellStyle name="40% - Énfasis6 2 2" xfId="24" xr:uid="{00000000-0005-0000-0000-000023000000}"/>
    <cellStyle name="60% - Énfasis1" xfId="139" builtinId="32" customBuiltin="1"/>
    <cellStyle name="60% - Énfasis1 2" xfId="25" xr:uid="{00000000-0005-0000-0000-000025000000}"/>
    <cellStyle name="60% - Énfasis2" xfId="143" builtinId="36" customBuiltin="1"/>
    <cellStyle name="60% - Énfasis2 2" xfId="26" xr:uid="{00000000-0005-0000-0000-000027000000}"/>
    <cellStyle name="60% - Énfasis3" xfId="147" builtinId="40" customBuiltin="1"/>
    <cellStyle name="60% - Énfasis3 2" xfId="27" xr:uid="{00000000-0005-0000-0000-000029000000}"/>
    <cellStyle name="60% - Énfasis4" xfId="151" builtinId="44" customBuiltin="1"/>
    <cellStyle name="60% - Énfasis4 2" xfId="28" xr:uid="{00000000-0005-0000-0000-00002B000000}"/>
    <cellStyle name="60% - Énfasis5" xfId="155" builtinId="48" customBuiltin="1"/>
    <cellStyle name="60% - Énfasis5 2" xfId="29" xr:uid="{00000000-0005-0000-0000-00002D000000}"/>
    <cellStyle name="60% - Énfasis6" xfId="159" builtinId="52" customBuiltin="1"/>
    <cellStyle name="60% - Énfasis6 2" xfId="30" xr:uid="{00000000-0005-0000-0000-00002F000000}"/>
    <cellStyle name="Buena 2" xfId="31" xr:uid="{00000000-0005-0000-0000-000030000000}"/>
    <cellStyle name="Bueno" xfId="124" builtinId="26" customBuiltin="1"/>
    <cellStyle name="Cálculo" xfId="129" builtinId="22" customBuiltin="1"/>
    <cellStyle name="Cálculo 2" xfId="32" xr:uid="{00000000-0005-0000-0000-000033000000}"/>
    <cellStyle name="Cálculo 3" xfId="33" xr:uid="{00000000-0005-0000-0000-000034000000}"/>
    <cellStyle name="Cálculo 4" xfId="34" xr:uid="{00000000-0005-0000-0000-000035000000}"/>
    <cellStyle name="Cálculo 5" xfId="35" xr:uid="{00000000-0005-0000-0000-000036000000}"/>
    <cellStyle name="Cálculo 6" xfId="36" xr:uid="{00000000-0005-0000-0000-000037000000}"/>
    <cellStyle name="Celda de comprobación" xfId="131" builtinId="23" customBuiltin="1"/>
    <cellStyle name="Celda de comprobación 2" xfId="37" xr:uid="{00000000-0005-0000-0000-000039000000}"/>
    <cellStyle name="Celda vinculada" xfId="130" builtinId="24" customBuiltin="1"/>
    <cellStyle name="Celda vinculada 2" xfId="38" xr:uid="{00000000-0005-0000-0000-00003B000000}"/>
    <cellStyle name="Date" xfId="100" xr:uid="{00000000-0005-0000-0000-00003C000000}"/>
    <cellStyle name="Encabezado 1" xfId="120" builtinId="16" customBuiltin="1"/>
    <cellStyle name="Encabezado 1 2" xfId="39" xr:uid="{00000000-0005-0000-0000-00003E000000}"/>
    <cellStyle name="Encabezado 4" xfId="123" builtinId="19" customBuiltin="1"/>
    <cellStyle name="Encabezado 4 2" xfId="40" xr:uid="{00000000-0005-0000-0000-000040000000}"/>
    <cellStyle name="Énfasis1" xfId="136" builtinId="29" customBuiltin="1"/>
    <cellStyle name="Énfasis1 2" xfId="41" xr:uid="{00000000-0005-0000-0000-000042000000}"/>
    <cellStyle name="Énfasis2" xfId="140" builtinId="33" customBuiltin="1"/>
    <cellStyle name="Énfasis2 2" xfId="42" xr:uid="{00000000-0005-0000-0000-000044000000}"/>
    <cellStyle name="Énfasis3" xfId="144" builtinId="37" customBuiltin="1"/>
    <cellStyle name="Énfasis3 2" xfId="43" xr:uid="{00000000-0005-0000-0000-000046000000}"/>
    <cellStyle name="Énfasis4" xfId="148" builtinId="41" customBuiltin="1"/>
    <cellStyle name="Énfasis4 2" xfId="44" xr:uid="{00000000-0005-0000-0000-000048000000}"/>
    <cellStyle name="Énfasis5" xfId="152" builtinId="45" customBuiltin="1"/>
    <cellStyle name="Énfasis5 2" xfId="45" xr:uid="{00000000-0005-0000-0000-00004A000000}"/>
    <cellStyle name="Énfasis6" xfId="156" builtinId="49" customBuiltin="1"/>
    <cellStyle name="Énfasis6 2" xfId="46" xr:uid="{00000000-0005-0000-0000-00004C000000}"/>
    <cellStyle name="Entrada" xfId="127" builtinId="20" customBuiltin="1"/>
    <cellStyle name="Entrada 2" xfId="47" xr:uid="{00000000-0005-0000-0000-00004E000000}"/>
    <cellStyle name="Entrada 3" xfId="48" xr:uid="{00000000-0005-0000-0000-00004F000000}"/>
    <cellStyle name="Entrada 4" xfId="49" xr:uid="{00000000-0005-0000-0000-000050000000}"/>
    <cellStyle name="Entrada 5" xfId="50" xr:uid="{00000000-0005-0000-0000-000051000000}"/>
    <cellStyle name="Entrada 6" xfId="51" xr:uid="{00000000-0005-0000-0000-000052000000}"/>
    <cellStyle name="Euro" xfId="52" xr:uid="{00000000-0005-0000-0000-000053000000}"/>
    <cellStyle name="Euro 2" xfId="88" xr:uid="{00000000-0005-0000-0000-000054000000}"/>
    <cellStyle name="Fixed" xfId="101" xr:uid="{00000000-0005-0000-0000-000055000000}"/>
    <cellStyle name="HEADING1" xfId="102" xr:uid="{00000000-0005-0000-0000-000056000000}"/>
    <cellStyle name="HEADING2" xfId="103" xr:uid="{00000000-0005-0000-0000-000057000000}"/>
    <cellStyle name="Incorrecto" xfId="125" builtinId="27" customBuiltin="1"/>
    <cellStyle name="Incorrecto 2" xfId="53" xr:uid="{00000000-0005-0000-0000-000059000000}"/>
    <cellStyle name="Millares 2" xfId="54" xr:uid="{00000000-0005-0000-0000-00005A000000}"/>
    <cellStyle name="Millares 2 2" xfId="105" xr:uid="{00000000-0005-0000-0000-00005B000000}"/>
    <cellStyle name="Millares 2 2 2" xfId="113" xr:uid="{00000000-0005-0000-0000-00005C000000}"/>
    <cellStyle name="Millares 2 2 3" xfId="115" xr:uid="{00000000-0005-0000-0000-00005D000000}"/>
    <cellStyle name="Millares 2 3" xfId="112" xr:uid="{00000000-0005-0000-0000-00005E000000}"/>
    <cellStyle name="Millares 2 4" xfId="114" xr:uid="{00000000-0005-0000-0000-00005F000000}"/>
    <cellStyle name="Neutral" xfId="126" builtinId="28" customBuiltin="1"/>
    <cellStyle name="Neutral 2" xfId="55" xr:uid="{00000000-0005-0000-0000-000061000000}"/>
    <cellStyle name="Normal" xfId="0" builtinId="0"/>
    <cellStyle name="Normal 10" xfId="109" xr:uid="{00000000-0005-0000-0000-000063000000}"/>
    <cellStyle name="Normal 11" xfId="110" xr:uid="{00000000-0005-0000-0000-000064000000}"/>
    <cellStyle name="Normal 11 2" xfId="111" xr:uid="{00000000-0005-0000-0000-000065000000}"/>
    <cellStyle name="Normal 11 3" xfId="116" xr:uid="{00000000-0005-0000-0000-000066000000}"/>
    <cellStyle name="Normal 12" xfId="118" xr:uid="{00000000-0005-0000-0000-000067000000}"/>
    <cellStyle name="Normal 13" xfId="180" xr:uid="{00000000-0005-0000-0000-000068000000}"/>
    <cellStyle name="Normal 2" xfId="56" xr:uid="{00000000-0005-0000-0000-000069000000}"/>
    <cellStyle name="Normal 2 10" xfId="169" xr:uid="{00000000-0005-0000-0000-00006A000000}"/>
    <cellStyle name="Normal 2 11" xfId="171" xr:uid="{00000000-0005-0000-0000-00006B000000}"/>
    <cellStyle name="Normal 2 2" xfId="57" xr:uid="{00000000-0005-0000-0000-00006C000000}"/>
    <cellStyle name="Normal 2 2 2" xfId="89" xr:uid="{00000000-0005-0000-0000-00006D000000}"/>
    <cellStyle name="Normal 2 2 2 2" xfId="175" xr:uid="{00000000-0005-0000-0000-00006E000000}"/>
    <cellStyle name="Normal 2 2 3" xfId="160" xr:uid="{00000000-0005-0000-0000-00006F000000}"/>
    <cellStyle name="Normal 2 3" xfId="106" xr:uid="{00000000-0005-0000-0000-000070000000}"/>
    <cellStyle name="Normal 2 3 2" xfId="161" xr:uid="{00000000-0005-0000-0000-000071000000}"/>
    <cellStyle name="Normal 2 4" xfId="163" xr:uid="{00000000-0005-0000-0000-000072000000}"/>
    <cellStyle name="Normal 2 5" xfId="164" xr:uid="{00000000-0005-0000-0000-000073000000}"/>
    <cellStyle name="Normal 2 6" xfId="165" xr:uid="{00000000-0005-0000-0000-000074000000}"/>
    <cellStyle name="Normal 2 7" xfId="166" xr:uid="{00000000-0005-0000-0000-000075000000}"/>
    <cellStyle name="Normal 2 8" xfId="167" xr:uid="{00000000-0005-0000-0000-000076000000}"/>
    <cellStyle name="Normal 2 9" xfId="168" xr:uid="{00000000-0005-0000-0000-000077000000}"/>
    <cellStyle name="Normal 2_Dic" xfId="162" xr:uid="{00000000-0005-0000-0000-000078000000}"/>
    <cellStyle name="Normal 3" xfId="58" xr:uid="{00000000-0005-0000-0000-000079000000}"/>
    <cellStyle name="Normal 3 2" xfId="59" xr:uid="{00000000-0005-0000-0000-00007A000000}"/>
    <cellStyle name="Normal 3 2 2" xfId="176" xr:uid="{00000000-0005-0000-0000-00007B000000}"/>
    <cellStyle name="Normal 3 3" xfId="90" xr:uid="{00000000-0005-0000-0000-00007C000000}"/>
    <cellStyle name="Normal 3 4" xfId="107" xr:uid="{00000000-0005-0000-0000-00007D000000}"/>
    <cellStyle name="Normal 3 5" xfId="99" xr:uid="{00000000-0005-0000-0000-00007E000000}"/>
    <cellStyle name="Normal 39" xfId="60" xr:uid="{00000000-0005-0000-0000-00007F000000}"/>
    <cellStyle name="Normal 4" xfId="91" xr:uid="{00000000-0005-0000-0000-000080000000}"/>
    <cellStyle name="Normal 45" xfId="92" xr:uid="{00000000-0005-0000-0000-000081000000}"/>
    <cellStyle name="Normal 5" xfId="93" xr:uid="{00000000-0005-0000-0000-000082000000}"/>
    <cellStyle name="Normal 5 2" xfId="170" xr:uid="{00000000-0005-0000-0000-000083000000}"/>
    <cellStyle name="Normal 6" xfId="94" xr:uid="{00000000-0005-0000-0000-000084000000}"/>
    <cellStyle name="Normal 7" xfId="95" xr:uid="{00000000-0005-0000-0000-000085000000}"/>
    <cellStyle name="Normal 8" xfId="96" xr:uid="{00000000-0005-0000-0000-000086000000}"/>
    <cellStyle name="Normal 9" xfId="97" xr:uid="{00000000-0005-0000-0000-000087000000}"/>
    <cellStyle name="Normal_P.S. Buenos Aires" xfId="87" xr:uid="{00000000-0005-0000-0000-000088000000}"/>
    <cellStyle name="Notas" xfId="133" builtinId="10" customBuiltin="1"/>
    <cellStyle name="Notas 2" xfId="61" xr:uid="{00000000-0005-0000-0000-00008A000000}"/>
    <cellStyle name="Notas 2 2" xfId="62" xr:uid="{00000000-0005-0000-0000-00008B000000}"/>
    <cellStyle name="Notas 2 3" xfId="172" xr:uid="{00000000-0005-0000-0000-00008C000000}"/>
    <cellStyle name="Notas 3" xfId="63" xr:uid="{00000000-0005-0000-0000-00008D000000}"/>
    <cellStyle name="Notas 3 2" xfId="64" xr:uid="{00000000-0005-0000-0000-00008E000000}"/>
    <cellStyle name="Notas 4" xfId="65" xr:uid="{00000000-0005-0000-0000-00008F000000}"/>
    <cellStyle name="Notas 4 2" xfId="66" xr:uid="{00000000-0005-0000-0000-000090000000}"/>
    <cellStyle name="Notas 5" xfId="67" xr:uid="{00000000-0005-0000-0000-000091000000}"/>
    <cellStyle name="Notas 5 2" xfId="68" xr:uid="{00000000-0005-0000-0000-000092000000}"/>
    <cellStyle name="Notas 6" xfId="69" xr:uid="{00000000-0005-0000-0000-000093000000}"/>
    <cellStyle name="Notas 6 2" xfId="70" xr:uid="{00000000-0005-0000-0000-000094000000}"/>
    <cellStyle name="Porcentaje" xfId="181" builtinId="5"/>
    <cellStyle name="Porcentaje 2" xfId="71" xr:uid="{00000000-0005-0000-0000-000096000000}"/>
    <cellStyle name="Porcentaje 2 2" xfId="98" xr:uid="{00000000-0005-0000-0000-000097000000}"/>
    <cellStyle name="Porcentaje 3" xfId="117" xr:uid="{00000000-0005-0000-0000-000098000000}"/>
    <cellStyle name="Porcentual 2" xfId="173" xr:uid="{00000000-0005-0000-0000-000099000000}"/>
    <cellStyle name="Porcentual 2 2" xfId="177" xr:uid="{00000000-0005-0000-0000-00009A000000}"/>
    <cellStyle name="Porcentual 3" xfId="178" xr:uid="{00000000-0005-0000-0000-00009B000000}"/>
    <cellStyle name="Porcentual 4" xfId="179" xr:uid="{00000000-0005-0000-0000-00009C000000}"/>
    <cellStyle name="Salida" xfId="128" builtinId="21" customBuiltin="1"/>
    <cellStyle name="Salida 2" xfId="72" xr:uid="{00000000-0005-0000-0000-00009E000000}"/>
    <cellStyle name="Salida 3" xfId="73" xr:uid="{00000000-0005-0000-0000-00009F000000}"/>
    <cellStyle name="Salida 4" xfId="74" xr:uid="{00000000-0005-0000-0000-0000A0000000}"/>
    <cellStyle name="Salida 5" xfId="75" xr:uid="{00000000-0005-0000-0000-0000A1000000}"/>
    <cellStyle name="Salida 6" xfId="76" xr:uid="{00000000-0005-0000-0000-0000A2000000}"/>
    <cellStyle name="Texto de advertencia" xfId="132" builtinId="11" customBuiltin="1"/>
    <cellStyle name="Texto de advertencia 2" xfId="77" xr:uid="{00000000-0005-0000-0000-0000A4000000}"/>
    <cellStyle name="Texto explicativo" xfId="134" builtinId="53" customBuiltin="1"/>
    <cellStyle name="Texto explicativo 2" xfId="78" xr:uid="{00000000-0005-0000-0000-0000A6000000}"/>
    <cellStyle name="Título" xfId="119" builtinId="15" customBuiltin="1"/>
    <cellStyle name="Título 1 2" xfId="174" xr:uid="{00000000-0005-0000-0000-0000A8000000}"/>
    <cellStyle name="Título 2" xfId="121" builtinId="17" customBuiltin="1"/>
    <cellStyle name="Título 2 2" xfId="79" xr:uid="{00000000-0005-0000-0000-0000AA000000}"/>
    <cellStyle name="Título 3" xfId="122" builtinId="18" customBuiltin="1"/>
    <cellStyle name="Título 3 2" xfId="80" xr:uid="{00000000-0005-0000-0000-0000AC000000}"/>
    <cellStyle name="Título 4" xfId="81" xr:uid="{00000000-0005-0000-0000-0000AD000000}"/>
    <cellStyle name="Total" xfId="135" builtinId="25" customBuiltin="1"/>
    <cellStyle name="Total 2" xfId="82" xr:uid="{00000000-0005-0000-0000-0000AF000000}"/>
    <cellStyle name="Total 2 2" xfId="108" xr:uid="{00000000-0005-0000-0000-0000B0000000}"/>
    <cellStyle name="Total 2 3" xfId="104" xr:uid="{00000000-0005-0000-0000-0000B1000000}"/>
    <cellStyle name="Total 3" xfId="83" xr:uid="{00000000-0005-0000-0000-0000B2000000}"/>
    <cellStyle name="Total 4" xfId="84" xr:uid="{00000000-0005-0000-0000-0000B3000000}"/>
    <cellStyle name="Total 5" xfId="85" xr:uid="{00000000-0005-0000-0000-0000B4000000}"/>
    <cellStyle name="Total 6" xfId="86" xr:uid="{00000000-0005-0000-0000-0000B5000000}"/>
  </cellStyles>
  <dxfs count="41"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</dxfs>
  <tableStyles count="0" defaultTableStyle="TableStyleMedium9" defaultPivotStyle="PivotStyleLight16"/>
  <colors>
    <mruColors>
      <color rgb="FFFF7C5D"/>
      <color rgb="FF795BB5"/>
      <color rgb="FF0000FF"/>
      <color rgb="FFEEF1CB"/>
      <color rgb="FF33CCFF"/>
      <color rgb="FF0067B4"/>
      <color rgb="FF7CA1CE"/>
      <color rgb="FF2D507B"/>
      <color rgb="FF008A3E"/>
      <color rgb="FF368A6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3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4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5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6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7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8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9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0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2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4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5.xml"/></Relationships>
</file>

<file path=xl/charts/_rels/chart4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6.xml"/></Relationships>
</file>

<file path=xl/charts/_rels/chart4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7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8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9.xml"/></Relationships>
</file>

<file path=xl/charts/_rels/chart4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0.xml"/></Relationships>
</file>

<file path=xl/charts/_rels/chart4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1.xml"/></Relationships>
</file>

<file path=xl/charts/_rels/chart4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2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5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3.xml"/></Relationships>
</file>

<file path=xl/charts/_rels/chart5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4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NIÑO!$V$44</c:f>
          <c:strCache>
            <c:ptCount val="1"/>
            <c:pt idx="0">
              <c:v>#¡REF!</c:v>
            </c:pt>
          </c:strCache>
        </c:strRef>
      </c:tx>
      <c:overlay val="0"/>
      <c:spPr>
        <a:solidFill>
          <a:schemeClr val="bg1"/>
        </a:solidFill>
        <a:ln>
          <a:solidFill>
            <a:schemeClr val="accent1">
              <a:lumMod val="75000"/>
            </a:schemeClr>
          </a:solidFill>
        </a:ln>
        <a:effectLst>
          <a:outerShdw blurRad="50800" dist="38100" dir="2700000" algn="tl" rotWithShape="0">
            <a:schemeClr val="accent1">
              <a:lumMod val="75000"/>
              <a:alpha val="40000"/>
            </a:schemeClr>
          </a:outerShdw>
        </a:effectLst>
      </c:spPr>
      <c:txPr>
        <a:bodyPr/>
        <a:lstStyle/>
        <a:p>
          <a:pPr>
            <a:defRPr sz="1100" b="1"/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3688323228976986E-2"/>
          <c:y val="0.14674472332406921"/>
          <c:w val="0.92397598361388322"/>
          <c:h val="0.5462215730646452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NIÑO!$H$44</c:f>
              <c:strCache>
                <c:ptCount val="1"/>
                <c:pt idx="0">
                  <c:v>DEFICIENTE &gt;= 6.1</c:v>
                </c:pt>
              </c:strCache>
            </c:strRef>
          </c:tx>
          <c:spPr>
            <a:gradFill>
              <a:gsLst>
                <a:gs pos="0">
                  <a:srgbClr val="FF0000"/>
                </a:gs>
                <a:gs pos="49000">
                  <a:srgbClr val="FF0000"/>
                </a:gs>
                <a:gs pos="100000">
                  <a:schemeClr val="bg1"/>
                </a:gs>
              </a:gsLst>
              <a:lin ang="5400000" scaled="1"/>
            </a:gradFill>
            <a:ln>
              <a:solidFill>
                <a:srgbClr val="FF0000"/>
              </a:solidFill>
            </a:ln>
          </c:spPr>
          <c:invertIfNegative val="0"/>
          <c:dLbls>
            <c:numFmt formatCode="0.0;[Red]0.0;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NIÑO!$A$45:$A$54</c:f>
              <c:strCache>
                <c:ptCount val="10"/>
                <c:pt idx="0">
                  <c:v>RED</c:v>
                </c:pt>
                <c:pt idx="1">
                  <c:v>HOSP</c:v>
                </c:pt>
                <c:pt idx="2">
                  <c:v>LLUI</c:v>
                </c:pt>
                <c:pt idx="3">
                  <c:v>JERI</c:v>
                </c:pt>
                <c:pt idx="4">
                  <c:v>YANT</c:v>
                </c:pt>
                <c:pt idx="5">
                  <c:v>SORI</c:v>
                </c:pt>
                <c:pt idx="6">
                  <c:v>JEPE</c:v>
                </c:pt>
                <c:pt idx="7">
                  <c:v>ROQU</c:v>
                </c:pt>
                <c:pt idx="8">
                  <c:v>CALZ</c:v>
                </c:pt>
                <c:pt idx="9">
                  <c:v>PUEB</c:v>
                </c:pt>
              </c:strCache>
            </c:strRef>
          </c:cat>
          <c:val>
            <c:numRef>
              <c:f>NIÑO!$H$45:$H$54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EC-4681-A592-6C5D6F61FA9E}"/>
            </c:ext>
          </c:extLst>
        </c:ser>
        <c:ser>
          <c:idx val="2"/>
          <c:order val="1"/>
          <c:tx>
            <c:strRef>
              <c:f>NIÑO!$I$44</c:f>
              <c:strCache>
                <c:ptCount val="1"/>
                <c:pt idx="0">
                  <c:v>PROCESO &gt; 0  -  &lt; 6.1</c:v>
                </c:pt>
              </c:strCache>
            </c:strRef>
          </c:tx>
          <c:spPr>
            <a:gradFill>
              <a:gsLst>
                <a:gs pos="0">
                  <a:srgbClr val="FFC000"/>
                </a:gs>
                <a:gs pos="49000">
                  <a:srgbClr val="FFFF00"/>
                </a:gs>
                <a:gs pos="100000">
                  <a:schemeClr val="bg1"/>
                </a:gs>
              </a:gsLst>
              <a:lin ang="5400000" scaled="1"/>
            </a:gradFill>
            <a:ln>
              <a:solidFill>
                <a:schemeClr val="accent1"/>
              </a:solidFill>
            </a:ln>
          </c:spPr>
          <c:invertIfNegative val="0"/>
          <c:dLbls>
            <c:numFmt formatCode="0.0;[Red]\-0.0;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NIÑO!$A$45:$A$54</c:f>
              <c:strCache>
                <c:ptCount val="10"/>
                <c:pt idx="0">
                  <c:v>RED</c:v>
                </c:pt>
                <c:pt idx="1">
                  <c:v>HOSP</c:v>
                </c:pt>
                <c:pt idx="2">
                  <c:v>LLUI</c:v>
                </c:pt>
                <c:pt idx="3">
                  <c:v>JERI</c:v>
                </c:pt>
                <c:pt idx="4">
                  <c:v>YANT</c:v>
                </c:pt>
                <c:pt idx="5">
                  <c:v>SORI</c:v>
                </c:pt>
                <c:pt idx="6">
                  <c:v>JEPE</c:v>
                </c:pt>
                <c:pt idx="7">
                  <c:v>ROQU</c:v>
                </c:pt>
                <c:pt idx="8">
                  <c:v>CALZ</c:v>
                </c:pt>
                <c:pt idx="9">
                  <c:v>PUEB</c:v>
                </c:pt>
              </c:strCache>
            </c:strRef>
          </c:cat>
          <c:val>
            <c:numRef>
              <c:f>NIÑO!$I$45:$I$54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EC-4681-A592-6C5D6F61FA9E}"/>
            </c:ext>
          </c:extLst>
        </c:ser>
        <c:ser>
          <c:idx val="3"/>
          <c:order val="2"/>
          <c:tx>
            <c:strRef>
              <c:f>NIÑO!$J$44</c:f>
              <c:strCache>
                <c:ptCount val="1"/>
                <c:pt idx="0">
                  <c:v>OPTIMO &lt;= 0</c:v>
                </c:pt>
              </c:strCache>
            </c:strRef>
          </c:tx>
          <c:spPr>
            <a:gradFill rotWithShape="1">
              <a:gsLst>
                <a:gs pos="0">
                  <a:srgbClr val="00B050"/>
                </a:gs>
                <a:gs pos="35000">
                  <a:srgbClr val="00B050"/>
                </a:gs>
                <a:gs pos="100000">
                  <a:schemeClr val="bg1"/>
                </a:gs>
              </a:gsLst>
              <a:lin ang="5400000" scaled="0"/>
            </a:gradFill>
            <a:ln w="9525" cap="flat" cmpd="sng" algn="ctr">
              <a:solidFill>
                <a:srgbClr val="00B050"/>
              </a:solidFill>
              <a:prstDash val="solid"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EEC-4681-A592-6C5D6F61FA9E}"/>
                </c:ext>
              </c:extLst>
            </c:dLbl>
            <c:numFmt formatCode="0.0;[Red]0.0;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NIÑO!$A$45:$A$54</c:f>
              <c:strCache>
                <c:ptCount val="10"/>
                <c:pt idx="0">
                  <c:v>RED</c:v>
                </c:pt>
                <c:pt idx="1">
                  <c:v>HOSP</c:v>
                </c:pt>
                <c:pt idx="2">
                  <c:v>LLUI</c:v>
                </c:pt>
                <c:pt idx="3">
                  <c:v>JERI</c:v>
                </c:pt>
                <c:pt idx="4">
                  <c:v>YANT</c:v>
                </c:pt>
                <c:pt idx="5">
                  <c:v>SORI</c:v>
                </c:pt>
                <c:pt idx="6">
                  <c:v>JEPE</c:v>
                </c:pt>
                <c:pt idx="7">
                  <c:v>ROQU</c:v>
                </c:pt>
                <c:pt idx="8">
                  <c:v>CALZ</c:v>
                </c:pt>
                <c:pt idx="9">
                  <c:v>PUEB</c:v>
                </c:pt>
              </c:strCache>
            </c:strRef>
          </c:cat>
          <c:val>
            <c:numRef>
              <c:f>NIÑO!$J$45:$J$54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EEC-4681-A592-6C5D6F61FA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488921712"/>
        <c:axId val="488922104"/>
      </c:barChart>
      <c:catAx>
        <c:axId val="488921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 cap="flat">
            <a:solidFill>
              <a:schemeClr val="accent1">
                <a:lumMod val="75000"/>
              </a:schemeClr>
            </a:solidFill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chemeClr val="tx2">
                    <a:lumMod val="50000"/>
                  </a:schemeClr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488922104"/>
        <c:crosses val="autoZero"/>
        <c:auto val="1"/>
        <c:lblAlgn val="ctr"/>
        <c:lblOffset val="1"/>
        <c:noMultiLvlLbl val="0"/>
      </c:catAx>
      <c:valAx>
        <c:axId val="488922104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12700">
            <a:solidFill>
              <a:schemeClr val="accent1">
                <a:lumMod val="75000"/>
              </a:schemeClr>
            </a:solidFill>
          </a:ln>
          <a:effectLst>
            <a:outerShdw blurRad="50800" dist="50800" dir="5400000" algn="ctr" rotWithShape="0">
              <a:schemeClr val="bg1"/>
            </a:outerShdw>
          </a:effectLst>
        </c:spPr>
        <c:txPr>
          <a:bodyPr rot="0" vert="horz"/>
          <a:lstStyle/>
          <a:p>
            <a:pPr>
              <a:defRPr sz="1000" b="1" i="0" u="none" strike="noStrike" baseline="0">
                <a:solidFill>
                  <a:schemeClr val="tx2">
                    <a:lumMod val="75000"/>
                  </a:schemeClr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488921712"/>
        <c:crosses val="autoZero"/>
        <c:crossBetween val="between"/>
      </c:valAx>
      <c:spPr>
        <a:noFill/>
        <a:ln w="25400">
          <a:noFill/>
        </a:ln>
        <a:effectLst>
          <a:softEdge rad="0"/>
        </a:effectLst>
        <a:scene3d>
          <a:camera prst="orthographicFront"/>
          <a:lightRig rig="threePt" dir="t"/>
        </a:scene3d>
        <a:sp3d>
          <a:bevelT/>
        </a:sp3d>
      </c:spPr>
    </c:plotArea>
    <c:legend>
      <c:legendPos val="b"/>
      <c:legendEntry>
        <c:idx val="1"/>
        <c:txPr>
          <a:bodyPr/>
          <a:lstStyle/>
          <a:p>
            <a:pPr>
              <a:defRPr sz="900" b="1" i="0" u="none" strike="noStrike" baseline="0">
                <a:solidFill>
                  <a:schemeClr val="tx2">
                    <a:lumMod val="50000"/>
                  </a:schemeClr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</c:legendEntry>
      <c:layout>
        <c:manualLayout>
          <c:xMode val="edge"/>
          <c:yMode val="edge"/>
          <c:x val="2.2110500514108122E-2"/>
          <c:y val="0.75230491571946057"/>
          <c:w val="0.95577867805534922"/>
          <c:h val="4.2801736377012366E-2"/>
        </c:manualLayout>
      </c:layout>
      <c:overlay val="0"/>
      <c:spPr>
        <a:effectLst/>
      </c:spPr>
      <c:txPr>
        <a:bodyPr/>
        <a:lstStyle/>
        <a:p>
          <a:pPr>
            <a:defRPr sz="900" b="1" i="0" u="none" strike="noStrike" baseline="0">
              <a:solidFill>
                <a:schemeClr val="tx2">
                  <a:lumMod val="50000"/>
                </a:schemeClr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19050">
      <a:solidFill>
        <a:schemeClr val="tx2">
          <a:lumMod val="75000"/>
        </a:schemeClr>
      </a:solidFill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NIÑO!$V$311</c:f>
          <c:strCache>
            <c:ptCount val="1"/>
            <c:pt idx="0">
              <c:v>RED. MOYOBAMBA:  16. NIÑOS DE  1 AÑO CONTROLADOS CRED  - POR MICROREDES :   ENERO - DICIEMBRE 2023</c:v>
            </c:pt>
          </c:strCache>
        </c:strRef>
      </c:tx>
      <c:overlay val="0"/>
      <c:spPr>
        <a:solidFill>
          <a:schemeClr val="bg1"/>
        </a:solidFill>
        <a:ln>
          <a:solidFill>
            <a:schemeClr val="accent1">
              <a:lumMod val="75000"/>
            </a:schemeClr>
          </a:solidFill>
        </a:ln>
        <a:effectLst>
          <a:outerShdw blurRad="50800" dist="38100" dir="2700000" algn="tl" rotWithShape="0">
            <a:schemeClr val="accent1">
              <a:lumMod val="75000"/>
              <a:alpha val="40000"/>
            </a:schemeClr>
          </a:outerShdw>
        </a:effectLst>
      </c:spPr>
      <c:txPr>
        <a:bodyPr/>
        <a:lstStyle/>
        <a:p>
          <a:pPr>
            <a:defRPr sz="1100" b="1"/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3688323228976986E-2"/>
          <c:y val="0.14674472332406921"/>
          <c:w val="0.92397598361388322"/>
          <c:h val="0.5462215730646452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NIÑO!$H$311</c:f>
              <c:strCache>
                <c:ptCount val="1"/>
                <c:pt idx="0">
                  <c:v>DEFICIENTE &lt;= 90</c:v>
                </c:pt>
              </c:strCache>
            </c:strRef>
          </c:tx>
          <c:spPr>
            <a:gradFill>
              <a:gsLst>
                <a:gs pos="0">
                  <a:srgbClr val="FF0000"/>
                </a:gs>
                <a:gs pos="49000">
                  <a:srgbClr val="FF0000"/>
                </a:gs>
                <a:gs pos="100000">
                  <a:schemeClr val="bg1"/>
                </a:gs>
              </a:gsLst>
              <a:lin ang="5400000" scaled="1"/>
            </a:gradFill>
            <a:ln>
              <a:solidFill>
                <a:srgbClr val="FF0000"/>
              </a:solidFill>
            </a:ln>
          </c:spPr>
          <c:invertIfNegative val="0"/>
          <c:dLbls>
            <c:numFmt formatCode="0.0;[Red]0.0;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NIÑO!$A$312:$A$320</c:f>
            </c:multiLvlStrRef>
          </c:cat>
          <c:val>
            <c:numRef>
              <c:f>NIÑO!$H$312:$H$320</c:f>
            </c:numRef>
          </c:val>
          <c:extLst>
            <c:ext xmlns:c16="http://schemas.microsoft.com/office/drawing/2014/chart" uri="{C3380CC4-5D6E-409C-BE32-E72D297353CC}">
              <c16:uniqueId val="{00000000-156D-44CB-8515-4A5AFB2C04DC}"/>
            </c:ext>
          </c:extLst>
        </c:ser>
        <c:ser>
          <c:idx val="2"/>
          <c:order val="2"/>
          <c:tx>
            <c:strRef>
              <c:f>NIÑO!$I$311</c:f>
              <c:strCache>
                <c:ptCount val="1"/>
                <c:pt idx="0">
                  <c:v>PROCESO &gt; 90  -  &lt; 100</c:v>
                </c:pt>
              </c:strCache>
            </c:strRef>
          </c:tx>
          <c:spPr>
            <a:gradFill>
              <a:gsLst>
                <a:gs pos="0">
                  <a:srgbClr val="FFC000"/>
                </a:gs>
                <a:gs pos="49000">
                  <a:srgbClr val="FFFF00"/>
                </a:gs>
                <a:gs pos="100000">
                  <a:schemeClr val="bg1"/>
                </a:gs>
              </a:gsLst>
              <a:lin ang="5400000" scaled="1"/>
            </a:gradFill>
            <a:ln>
              <a:solidFill>
                <a:schemeClr val="accent1"/>
              </a:solidFill>
            </a:ln>
          </c:spPr>
          <c:invertIfNegative val="0"/>
          <c:dLbls>
            <c:numFmt formatCode="0.0;[Red]\-0.0;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NIÑO!$A$312:$A$320</c:f>
            </c:multiLvlStrRef>
          </c:cat>
          <c:val>
            <c:numRef>
              <c:f>NIÑO!$I$312:$I$320</c:f>
            </c:numRef>
          </c:val>
          <c:extLst>
            <c:ext xmlns:c16="http://schemas.microsoft.com/office/drawing/2014/chart" uri="{C3380CC4-5D6E-409C-BE32-E72D297353CC}">
              <c16:uniqueId val="{00000001-156D-44CB-8515-4A5AFB2C04DC}"/>
            </c:ext>
          </c:extLst>
        </c:ser>
        <c:ser>
          <c:idx val="3"/>
          <c:order val="3"/>
          <c:tx>
            <c:strRef>
              <c:f>NIÑO!$J$311</c:f>
              <c:strCache>
                <c:ptCount val="1"/>
                <c:pt idx="0">
                  <c:v>OPTIMO &gt;= 100</c:v>
                </c:pt>
              </c:strCache>
            </c:strRef>
          </c:tx>
          <c:spPr>
            <a:gradFill rotWithShape="1">
              <a:gsLst>
                <a:gs pos="0">
                  <a:srgbClr val="00B050"/>
                </a:gs>
                <a:gs pos="35000">
                  <a:srgbClr val="00B050"/>
                </a:gs>
                <a:gs pos="100000">
                  <a:schemeClr val="bg1"/>
                </a:gs>
              </a:gsLst>
              <a:lin ang="5400000" scaled="0"/>
            </a:gradFill>
            <a:ln w="9525" cap="flat" cmpd="sng" algn="ctr">
              <a:solidFill>
                <a:srgbClr val="00B050"/>
              </a:solidFill>
              <a:prstDash val="solid"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numFmt formatCode="0.0;[Red]0.0;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NIÑO!$A$312:$A$320</c:f>
            </c:multiLvlStrRef>
          </c:cat>
          <c:val>
            <c:numRef>
              <c:f>NIÑO!$J$312:$J$320</c:f>
            </c:numRef>
          </c:val>
          <c:extLst>
            <c:ext xmlns:c16="http://schemas.microsoft.com/office/drawing/2014/chart" uri="{C3380CC4-5D6E-409C-BE32-E72D297353CC}">
              <c16:uniqueId val="{00000002-156D-44CB-8515-4A5AFB2C04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608005288"/>
        <c:axId val="608005680"/>
      </c:barChart>
      <c:lineChart>
        <c:grouping val="standard"/>
        <c:varyColors val="0"/>
        <c:ser>
          <c:idx val="0"/>
          <c:order val="0"/>
          <c:tx>
            <c:strRef>
              <c:f>NIÑO!$E$311</c:f>
              <c:strCache>
                <c:ptCount val="1"/>
                <c:pt idx="0">
                  <c:v>META</c:v>
                </c:pt>
              </c:strCache>
            </c:strRef>
          </c:tx>
          <c:spPr>
            <a:ln w="15875">
              <a:solidFill>
                <a:srgbClr val="0070C0"/>
              </a:solidFill>
            </a:ln>
          </c:spPr>
          <c:marker>
            <c:symbol val="diamond"/>
            <c:size val="4"/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>
                    <a:solidFill>
                      <a:srgbClr val="0070C0"/>
                    </a:solidFill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NIÑO!$A$312:$A$320</c:f>
            </c:multiLvlStrRef>
          </c:cat>
          <c:val>
            <c:numRef>
              <c:f>NIÑO!$E$312:$E$320</c:f>
            </c:numRef>
          </c:val>
          <c:smooth val="0"/>
          <c:extLst>
            <c:ext xmlns:c16="http://schemas.microsoft.com/office/drawing/2014/chart" uri="{C3380CC4-5D6E-409C-BE32-E72D297353CC}">
              <c16:uniqueId val="{00000003-156D-44CB-8515-4A5AFB2C04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8005288"/>
        <c:axId val="608005680"/>
      </c:lineChart>
      <c:catAx>
        <c:axId val="608005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 cap="flat">
            <a:solidFill>
              <a:schemeClr val="accent1">
                <a:lumMod val="75000"/>
              </a:schemeClr>
            </a:solidFill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chemeClr val="tx2">
                    <a:lumMod val="50000"/>
                  </a:schemeClr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608005680"/>
        <c:crosses val="autoZero"/>
        <c:auto val="1"/>
        <c:lblAlgn val="ctr"/>
        <c:lblOffset val="1"/>
        <c:noMultiLvlLbl val="0"/>
      </c:catAx>
      <c:valAx>
        <c:axId val="608005680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12700">
            <a:solidFill>
              <a:schemeClr val="accent1">
                <a:lumMod val="75000"/>
              </a:schemeClr>
            </a:solidFill>
          </a:ln>
          <a:effectLst>
            <a:outerShdw blurRad="50800" dist="50800" dir="5400000" algn="ctr" rotWithShape="0">
              <a:schemeClr val="bg1"/>
            </a:outerShdw>
          </a:effectLst>
        </c:spPr>
        <c:txPr>
          <a:bodyPr rot="0" vert="horz"/>
          <a:lstStyle/>
          <a:p>
            <a:pPr>
              <a:defRPr sz="1000" b="1" i="0" u="none" strike="noStrike" baseline="0">
                <a:solidFill>
                  <a:schemeClr val="tx2">
                    <a:lumMod val="75000"/>
                  </a:schemeClr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608005288"/>
        <c:crosses val="autoZero"/>
        <c:crossBetween val="between"/>
      </c:valAx>
      <c:spPr>
        <a:noFill/>
        <a:ln w="25400">
          <a:noFill/>
        </a:ln>
        <a:effectLst>
          <a:softEdge rad="0"/>
        </a:effectLst>
        <a:scene3d>
          <a:camera prst="orthographicFront"/>
          <a:lightRig rig="threePt" dir="t"/>
        </a:scene3d>
        <a:sp3d>
          <a:bevelT/>
        </a:sp3d>
      </c:spPr>
    </c:plotArea>
    <c:legend>
      <c:legendPos val="b"/>
      <c:layout>
        <c:manualLayout>
          <c:xMode val="edge"/>
          <c:yMode val="edge"/>
          <c:x val="2.2110504061920191E-2"/>
          <c:y val="0.75230491571946057"/>
          <c:w val="0.95374101173094172"/>
          <c:h val="4.2801736377012366E-2"/>
        </c:manualLayout>
      </c:layout>
      <c:overlay val="0"/>
      <c:spPr>
        <a:effectLst/>
      </c:spPr>
      <c:txPr>
        <a:bodyPr/>
        <a:lstStyle/>
        <a:p>
          <a:pPr>
            <a:defRPr sz="900" b="1" i="0" u="none" strike="noStrike" baseline="0">
              <a:solidFill>
                <a:schemeClr val="tx2">
                  <a:lumMod val="50000"/>
                </a:schemeClr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19050">
      <a:solidFill>
        <a:schemeClr val="tx2">
          <a:lumMod val="75000"/>
        </a:schemeClr>
      </a:solidFill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NIÑO!$V$331</c:f>
          <c:strCache>
            <c:ptCount val="1"/>
            <c:pt idx="0">
              <c:v>RED. MOYOBAMBA:  17. NIÑOS DE  2 AÑO CONTROLADOS CRED  - POR MICROREDES :   ENERO - DICIEMBRE 2023</c:v>
            </c:pt>
          </c:strCache>
        </c:strRef>
      </c:tx>
      <c:overlay val="0"/>
      <c:spPr>
        <a:solidFill>
          <a:schemeClr val="bg1"/>
        </a:solidFill>
        <a:ln>
          <a:solidFill>
            <a:schemeClr val="accent1">
              <a:lumMod val="75000"/>
            </a:schemeClr>
          </a:solidFill>
        </a:ln>
        <a:effectLst>
          <a:outerShdw blurRad="50800" dist="38100" dir="2700000" algn="tl" rotWithShape="0">
            <a:schemeClr val="accent1">
              <a:lumMod val="75000"/>
              <a:alpha val="40000"/>
            </a:schemeClr>
          </a:outerShdw>
        </a:effectLst>
      </c:spPr>
      <c:txPr>
        <a:bodyPr/>
        <a:lstStyle/>
        <a:p>
          <a:pPr>
            <a:defRPr sz="1100" b="1"/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3688323228976986E-2"/>
          <c:y val="0.14674472332406921"/>
          <c:w val="0.92397598361388322"/>
          <c:h val="0.5462215730646452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NIÑO!$H$331</c:f>
              <c:strCache>
                <c:ptCount val="1"/>
                <c:pt idx="0">
                  <c:v>DEFICIENTE &lt;= 90</c:v>
                </c:pt>
              </c:strCache>
            </c:strRef>
          </c:tx>
          <c:spPr>
            <a:gradFill>
              <a:gsLst>
                <a:gs pos="0">
                  <a:srgbClr val="FF0000"/>
                </a:gs>
                <a:gs pos="49000">
                  <a:srgbClr val="FF0000"/>
                </a:gs>
                <a:gs pos="100000">
                  <a:schemeClr val="bg1"/>
                </a:gs>
              </a:gsLst>
              <a:lin ang="5400000" scaled="1"/>
            </a:gradFill>
            <a:ln>
              <a:solidFill>
                <a:srgbClr val="FF0000"/>
              </a:solidFill>
            </a:ln>
          </c:spPr>
          <c:invertIfNegative val="0"/>
          <c:dLbls>
            <c:numFmt formatCode="0.0;[Red]0.0;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NIÑO!$A$332:$A$340</c:f>
            </c:multiLvlStrRef>
          </c:cat>
          <c:val>
            <c:numRef>
              <c:f>NIÑO!$H$332:$H$340</c:f>
            </c:numRef>
          </c:val>
          <c:extLst>
            <c:ext xmlns:c16="http://schemas.microsoft.com/office/drawing/2014/chart" uri="{C3380CC4-5D6E-409C-BE32-E72D297353CC}">
              <c16:uniqueId val="{00000000-07C6-4F3A-BE2C-592E85CE1972}"/>
            </c:ext>
          </c:extLst>
        </c:ser>
        <c:ser>
          <c:idx val="2"/>
          <c:order val="2"/>
          <c:tx>
            <c:strRef>
              <c:f>NIÑO!$I$331</c:f>
              <c:strCache>
                <c:ptCount val="1"/>
                <c:pt idx="0">
                  <c:v>PROCESO &gt; 90  -  &lt; 100</c:v>
                </c:pt>
              </c:strCache>
            </c:strRef>
          </c:tx>
          <c:spPr>
            <a:gradFill>
              <a:gsLst>
                <a:gs pos="0">
                  <a:srgbClr val="FFC000"/>
                </a:gs>
                <a:gs pos="49000">
                  <a:srgbClr val="FFFF00"/>
                </a:gs>
                <a:gs pos="100000">
                  <a:schemeClr val="bg1"/>
                </a:gs>
              </a:gsLst>
              <a:lin ang="5400000" scaled="1"/>
            </a:gradFill>
            <a:ln>
              <a:solidFill>
                <a:schemeClr val="accent1"/>
              </a:solidFill>
            </a:ln>
          </c:spPr>
          <c:invertIfNegative val="0"/>
          <c:dLbls>
            <c:numFmt formatCode="0.0;[Red]\-0.0;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NIÑO!$A$332:$A$340</c:f>
            </c:multiLvlStrRef>
          </c:cat>
          <c:val>
            <c:numRef>
              <c:f>NIÑO!$I$332:$I$340</c:f>
            </c:numRef>
          </c:val>
          <c:extLst>
            <c:ext xmlns:c16="http://schemas.microsoft.com/office/drawing/2014/chart" uri="{C3380CC4-5D6E-409C-BE32-E72D297353CC}">
              <c16:uniqueId val="{00000001-07C6-4F3A-BE2C-592E85CE1972}"/>
            </c:ext>
          </c:extLst>
        </c:ser>
        <c:ser>
          <c:idx val="3"/>
          <c:order val="3"/>
          <c:tx>
            <c:strRef>
              <c:f>NIÑO!$J$331</c:f>
              <c:strCache>
                <c:ptCount val="1"/>
                <c:pt idx="0">
                  <c:v>OPTIMO &gt;= 100</c:v>
                </c:pt>
              </c:strCache>
            </c:strRef>
          </c:tx>
          <c:spPr>
            <a:gradFill rotWithShape="1">
              <a:gsLst>
                <a:gs pos="0">
                  <a:srgbClr val="00B050"/>
                </a:gs>
                <a:gs pos="35000">
                  <a:srgbClr val="00B050"/>
                </a:gs>
                <a:gs pos="100000">
                  <a:schemeClr val="bg1"/>
                </a:gs>
              </a:gsLst>
              <a:lin ang="5400000" scaled="0"/>
            </a:gradFill>
            <a:ln w="9525" cap="flat" cmpd="sng" algn="ctr">
              <a:solidFill>
                <a:srgbClr val="00B050"/>
              </a:solidFill>
              <a:prstDash val="solid"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numFmt formatCode="0.0;[Red]0.0;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NIÑO!$A$332:$A$340</c:f>
            </c:multiLvlStrRef>
          </c:cat>
          <c:val>
            <c:numRef>
              <c:f>NIÑO!$J$332:$J$340</c:f>
            </c:numRef>
          </c:val>
          <c:extLst>
            <c:ext xmlns:c16="http://schemas.microsoft.com/office/drawing/2014/chart" uri="{C3380CC4-5D6E-409C-BE32-E72D297353CC}">
              <c16:uniqueId val="{00000002-07C6-4F3A-BE2C-592E85CE19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608006464"/>
        <c:axId val="608006856"/>
      </c:barChart>
      <c:lineChart>
        <c:grouping val="standard"/>
        <c:varyColors val="0"/>
        <c:ser>
          <c:idx val="0"/>
          <c:order val="0"/>
          <c:tx>
            <c:strRef>
              <c:f>NIÑO!$E$331</c:f>
              <c:strCache>
                <c:ptCount val="1"/>
                <c:pt idx="0">
                  <c:v>META</c:v>
                </c:pt>
              </c:strCache>
            </c:strRef>
          </c:tx>
          <c:spPr>
            <a:ln w="15875">
              <a:solidFill>
                <a:srgbClr val="0070C0"/>
              </a:solidFill>
            </a:ln>
          </c:spPr>
          <c:marker>
            <c:symbol val="diamond"/>
            <c:size val="4"/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>
                    <a:solidFill>
                      <a:srgbClr val="0070C0"/>
                    </a:solidFill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NIÑO!$A$332:$A$340</c:f>
            </c:multiLvlStrRef>
          </c:cat>
          <c:val>
            <c:numRef>
              <c:f>NIÑO!$E$332:$E$340</c:f>
            </c:numRef>
          </c:val>
          <c:smooth val="0"/>
          <c:extLst>
            <c:ext xmlns:c16="http://schemas.microsoft.com/office/drawing/2014/chart" uri="{C3380CC4-5D6E-409C-BE32-E72D297353CC}">
              <c16:uniqueId val="{00000003-07C6-4F3A-BE2C-592E85CE19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8006464"/>
        <c:axId val="608006856"/>
      </c:lineChart>
      <c:catAx>
        <c:axId val="608006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 cap="flat">
            <a:solidFill>
              <a:schemeClr val="accent1">
                <a:lumMod val="75000"/>
              </a:schemeClr>
            </a:solidFill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chemeClr val="tx2">
                    <a:lumMod val="50000"/>
                  </a:schemeClr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608006856"/>
        <c:crosses val="autoZero"/>
        <c:auto val="1"/>
        <c:lblAlgn val="ctr"/>
        <c:lblOffset val="1"/>
        <c:noMultiLvlLbl val="0"/>
      </c:catAx>
      <c:valAx>
        <c:axId val="608006856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12700">
            <a:solidFill>
              <a:schemeClr val="accent1">
                <a:lumMod val="75000"/>
              </a:schemeClr>
            </a:solidFill>
          </a:ln>
          <a:effectLst>
            <a:outerShdw blurRad="50800" dist="50800" dir="5400000" algn="ctr" rotWithShape="0">
              <a:schemeClr val="bg1"/>
            </a:outerShdw>
          </a:effectLst>
        </c:spPr>
        <c:txPr>
          <a:bodyPr rot="0" vert="horz"/>
          <a:lstStyle/>
          <a:p>
            <a:pPr>
              <a:defRPr sz="1000" b="1" i="0" u="none" strike="noStrike" baseline="0">
                <a:solidFill>
                  <a:schemeClr val="tx2">
                    <a:lumMod val="75000"/>
                  </a:schemeClr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608006464"/>
        <c:crosses val="autoZero"/>
        <c:crossBetween val="between"/>
      </c:valAx>
      <c:spPr>
        <a:noFill/>
        <a:ln w="25400">
          <a:noFill/>
        </a:ln>
        <a:effectLst>
          <a:softEdge rad="0"/>
        </a:effectLst>
        <a:scene3d>
          <a:camera prst="orthographicFront"/>
          <a:lightRig rig="threePt" dir="t"/>
        </a:scene3d>
        <a:sp3d>
          <a:bevelT/>
        </a:sp3d>
      </c:spPr>
    </c:plotArea>
    <c:legend>
      <c:legendPos val="b"/>
      <c:layout>
        <c:manualLayout>
          <c:xMode val="edge"/>
          <c:yMode val="edge"/>
          <c:x val="2.0072684374945342E-2"/>
          <c:y val="0.75230491571946057"/>
          <c:w val="0.95577883141791664"/>
          <c:h val="4.2801736377012366E-2"/>
        </c:manualLayout>
      </c:layout>
      <c:overlay val="0"/>
      <c:spPr>
        <a:effectLst/>
      </c:spPr>
      <c:txPr>
        <a:bodyPr/>
        <a:lstStyle/>
        <a:p>
          <a:pPr>
            <a:defRPr sz="900" b="1" i="0" u="none" strike="noStrike" baseline="0">
              <a:solidFill>
                <a:schemeClr val="tx2">
                  <a:lumMod val="50000"/>
                </a:schemeClr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19050">
      <a:solidFill>
        <a:schemeClr val="tx2">
          <a:lumMod val="75000"/>
        </a:schemeClr>
      </a:solidFill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NIÑO!$V$352</c:f>
          <c:strCache>
            <c:ptCount val="1"/>
            <c:pt idx="0">
              <c:v>RED. MOYOBAMBA:  18. NIÑOS DE  3 AÑO CONTROLADOS CRED  - POR MICROREDES :   ENERO - DICIEMBRE 2023</c:v>
            </c:pt>
          </c:strCache>
        </c:strRef>
      </c:tx>
      <c:overlay val="0"/>
      <c:spPr>
        <a:solidFill>
          <a:schemeClr val="bg1"/>
        </a:solidFill>
        <a:ln>
          <a:solidFill>
            <a:schemeClr val="accent1">
              <a:lumMod val="75000"/>
            </a:schemeClr>
          </a:solidFill>
        </a:ln>
        <a:effectLst>
          <a:outerShdw blurRad="50800" dist="38100" dir="2700000" algn="tl" rotWithShape="0">
            <a:schemeClr val="accent1">
              <a:lumMod val="75000"/>
              <a:alpha val="40000"/>
            </a:schemeClr>
          </a:outerShdw>
        </a:effectLst>
      </c:spPr>
      <c:txPr>
        <a:bodyPr/>
        <a:lstStyle/>
        <a:p>
          <a:pPr>
            <a:defRPr sz="1100" b="1"/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3688323228976986E-2"/>
          <c:y val="0.14674472332406921"/>
          <c:w val="0.92397598361388322"/>
          <c:h val="0.5462215730646452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NIÑO!$H$353</c:f>
              <c:strCache>
                <c:ptCount val="1"/>
                <c:pt idx="0">
                  <c:v>DEFICIENTE &lt;= 90</c:v>
                </c:pt>
              </c:strCache>
            </c:strRef>
          </c:tx>
          <c:spPr>
            <a:gradFill>
              <a:gsLst>
                <a:gs pos="0">
                  <a:srgbClr val="FF0000"/>
                </a:gs>
                <a:gs pos="49000">
                  <a:srgbClr val="FF0000"/>
                </a:gs>
                <a:gs pos="100000">
                  <a:schemeClr val="bg1"/>
                </a:gs>
              </a:gsLst>
              <a:lin ang="5400000" scaled="1"/>
            </a:gradFill>
            <a:ln>
              <a:solidFill>
                <a:srgbClr val="FF0000"/>
              </a:solidFill>
            </a:ln>
          </c:spPr>
          <c:invertIfNegative val="0"/>
          <c:dLbls>
            <c:numFmt formatCode="0.0;[Red]0.0;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NIÑO!$A$354:$A$362</c:f>
            </c:multiLvlStrRef>
          </c:cat>
          <c:val>
            <c:numRef>
              <c:f>NIÑO!$H$354:$H$362</c:f>
            </c:numRef>
          </c:val>
          <c:extLst>
            <c:ext xmlns:c16="http://schemas.microsoft.com/office/drawing/2014/chart" uri="{C3380CC4-5D6E-409C-BE32-E72D297353CC}">
              <c16:uniqueId val="{00000000-8646-4D3C-9070-035B0FA88C30}"/>
            </c:ext>
          </c:extLst>
        </c:ser>
        <c:ser>
          <c:idx val="2"/>
          <c:order val="2"/>
          <c:tx>
            <c:strRef>
              <c:f>NIÑO!$I$353</c:f>
              <c:strCache>
                <c:ptCount val="1"/>
                <c:pt idx="0">
                  <c:v>PROCESO &gt; 90  -  &lt; 100</c:v>
                </c:pt>
              </c:strCache>
            </c:strRef>
          </c:tx>
          <c:spPr>
            <a:gradFill>
              <a:gsLst>
                <a:gs pos="0">
                  <a:srgbClr val="FFC000"/>
                </a:gs>
                <a:gs pos="49000">
                  <a:srgbClr val="FFFF00"/>
                </a:gs>
                <a:gs pos="100000">
                  <a:schemeClr val="bg1"/>
                </a:gs>
              </a:gsLst>
              <a:lin ang="5400000" scaled="1"/>
            </a:gradFill>
            <a:ln>
              <a:solidFill>
                <a:schemeClr val="accent1"/>
              </a:solidFill>
            </a:ln>
          </c:spPr>
          <c:invertIfNegative val="0"/>
          <c:dLbls>
            <c:numFmt formatCode="0.0;[Red]\-0.0;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NIÑO!$A$354:$A$362</c:f>
            </c:multiLvlStrRef>
          </c:cat>
          <c:val>
            <c:numRef>
              <c:f>NIÑO!$I$354:$I$362</c:f>
            </c:numRef>
          </c:val>
          <c:extLst>
            <c:ext xmlns:c16="http://schemas.microsoft.com/office/drawing/2014/chart" uri="{C3380CC4-5D6E-409C-BE32-E72D297353CC}">
              <c16:uniqueId val="{00000001-8646-4D3C-9070-035B0FA88C30}"/>
            </c:ext>
          </c:extLst>
        </c:ser>
        <c:ser>
          <c:idx val="3"/>
          <c:order val="3"/>
          <c:tx>
            <c:strRef>
              <c:f>NIÑO!$J$353</c:f>
              <c:strCache>
                <c:ptCount val="1"/>
                <c:pt idx="0">
                  <c:v>OPTIMO &gt;= 100</c:v>
                </c:pt>
              </c:strCache>
            </c:strRef>
          </c:tx>
          <c:spPr>
            <a:gradFill rotWithShape="1">
              <a:gsLst>
                <a:gs pos="0">
                  <a:srgbClr val="00B050"/>
                </a:gs>
                <a:gs pos="35000">
                  <a:srgbClr val="00B050"/>
                </a:gs>
                <a:gs pos="100000">
                  <a:schemeClr val="bg1"/>
                </a:gs>
              </a:gsLst>
              <a:lin ang="5400000" scaled="0"/>
            </a:gradFill>
            <a:ln w="9525" cap="flat" cmpd="sng" algn="ctr">
              <a:solidFill>
                <a:srgbClr val="00B050"/>
              </a:solidFill>
              <a:prstDash val="solid"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numFmt formatCode="0.0;[Red]0.0;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NIÑO!$A$354:$A$362</c:f>
            </c:multiLvlStrRef>
          </c:cat>
          <c:val>
            <c:numRef>
              <c:f>NIÑO!$J$354:$J$362</c:f>
            </c:numRef>
          </c:val>
          <c:extLst>
            <c:ext xmlns:c16="http://schemas.microsoft.com/office/drawing/2014/chart" uri="{C3380CC4-5D6E-409C-BE32-E72D297353CC}">
              <c16:uniqueId val="{00000002-8646-4D3C-9070-035B0FA88C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608007640"/>
        <c:axId val="608008032"/>
      </c:barChart>
      <c:lineChart>
        <c:grouping val="standard"/>
        <c:varyColors val="0"/>
        <c:ser>
          <c:idx val="0"/>
          <c:order val="0"/>
          <c:tx>
            <c:strRef>
              <c:f>NIÑO!$E$353</c:f>
              <c:strCache>
                <c:ptCount val="1"/>
                <c:pt idx="0">
                  <c:v>META</c:v>
                </c:pt>
              </c:strCache>
            </c:strRef>
          </c:tx>
          <c:spPr>
            <a:ln w="15875">
              <a:solidFill>
                <a:srgbClr val="0070C0"/>
              </a:solidFill>
            </a:ln>
          </c:spPr>
          <c:marker>
            <c:symbol val="diamond"/>
            <c:size val="4"/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>
                    <a:solidFill>
                      <a:srgbClr val="0070C0"/>
                    </a:solidFill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NIÑO!$A$354:$A$362</c:f>
            </c:multiLvlStrRef>
          </c:cat>
          <c:val>
            <c:numRef>
              <c:f>NIÑO!$E$354:$E$362</c:f>
            </c:numRef>
          </c:val>
          <c:smooth val="0"/>
          <c:extLst>
            <c:ext xmlns:c16="http://schemas.microsoft.com/office/drawing/2014/chart" uri="{C3380CC4-5D6E-409C-BE32-E72D297353CC}">
              <c16:uniqueId val="{00000003-8646-4D3C-9070-035B0FA88C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8007640"/>
        <c:axId val="608008032"/>
      </c:lineChart>
      <c:catAx>
        <c:axId val="608007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 cap="flat">
            <a:solidFill>
              <a:schemeClr val="accent1">
                <a:lumMod val="75000"/>
              </a:schemeClr>
            </a:solidFill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chemeClr val="tx2">
                    <a:lumMod val="50000"/>
                  </a:schemeClr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608008032"/>
        <c:crosses val="autoZero"/>
        <c:auto val="1"/>
        <c:lblAlgn val="ctr"/>
        <c:lblOffset val="1"/>
        <c:noMultiLvlLbl val="0"/>
      </c:catAx>
      <c:valAx>
        <c:axId val="608008032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12700">
            <a:solidFill>
              <a:schemeClr val="accent1">
                <a:lumMod val="75000"/>
              </a:schemeClr>
            </a:solidFill>
          </a:ln>
          <a:effectLst>
            <a:outerShdw blurRad="50800" dist="50800" dir="5400000" algn="ctr" rotWithShape="0">
              <a:schemeClr val="bg1"/>
            </a:outerShdw>
          </a:effectLst>
        </c:spPr>
        <c:txPr>
          <a:bodyPr rot="0" vert="horz"/>
          <a:lstStyle/>
          <a:p>
            <a:pPr>
              <a:defRPr sz="1000" b="1" i="0" u="none" strike="noStrike" baseline="0">
                <a:solidFill>
                  <a:schemeClr val="tx2">
                    <a:lumMod val="75000"/>
                  </a:schemeClr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608007640"/>
        <c:crosses val="autoZero"/>
        <c:crossBetween val="between"/>
      </c:valAx>
      <c:spPr>
        <a:noFill/>
        <a:ln w="25400">
          <a:noFill/>
        </a:ln>
        <a:effectLst>
          <a:softEdge rad="0"/>
        </a:effectLst>
        <a:scene3d>
          <a:camera prst="orthographicFront"/>
          <a:lightRig rig="threePt" dir="t"/>
        </a:scene3d>
        <a:sp3d>
          <a:bevelT/>
        </a:sp3d>
      </c:spPr>
    </c:plotArea>
    <c:legend>
      <c:legendPos val="b"/>
      <c:layout>
        <c:manualLayout>
          <c:xMode val="edge"/>
          <c:yMode val="edge"/>
          <c:x val="2.2110504061920191E-2"/>
          <c:y val="0.75230491571946057"/>
          <c:w val="0.95170319204396703"/>
          <c:h val="4.2801736377012366E-2"/>
        </c:manualLayout>
      </c:layout>
      <c:overlay val="0"/>
      <c:spPr>
        <a:effectLst/>
      </c:spPr>
      <c:txPr>
        <a:bodyPr/>
        <a:lstStyle/>
        <a:p>
          <a:pPr>
            <a:defRPr sz="900" b="1" i="0" u="none" strike="noStrike" baseline="0">
              <a:solidFill>
                <a:schemeClr val="tx2">
                  <a:lumMod val="50000"/>
                </a:schemeClr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19050">
      <a:solidFill>
        <a:schemeClr val="tx2">
          <a:lumMod val="75000"/>
        </a:schemeClr>
      </a:solidFill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NIÑO!$V$372</c:f>
          <c:strCache>
            <c:ptCount val="1"/>
            <c:pt idx="0">
              <c:v>RED. MOYOBAMBA:  19. NIÑOS DE  4 AÑO CONTROLADOS CRED  - POR MICROREDES :   ENERO - DICIEMBRE 2023</c:v>
            </c:pt>
          </c:strCache>
        </c:strRef>
      </c:tx>
      <c:overlay val="0"/>
      <c:spPr>
        <a:solidFill>
          <a:schemeClr val="bg1"/>
        </a:solidFill>
        <a:ln>
          <a:solidFill>
            <a:schemeClr val="accent1">
              <a:lumMod val="75000"/>
            </a:schemeClr>
          </a:solidFill>
        </a:ln>
        <a:effectLst>
          <a:outerShdw blurRad="50800" dist="38100" dir="2700000" algn="tl" rotWithShape="0">
            <a:schemeClr val="accent1">
              <a:lumMod val="75000"/>
              <a:alpha val="40000"/>
            </a:schemeClr>
          </a:outerShdw>
        </a:effectLst>
      </c:spPr>
      <c:txPr>
        <a:bodyPr/>
        <a:lstStyle/>
        <a:p>
          <a:pPr>
            <a:defRPr sz="1100" b="1"/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3688323228976986E-2"/>
          <c:y val="0.14674472332406921"/>
          <c:w val="0.92397598361388322"/>
          <c:h val="0.5462215730646452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NIÑO!$H$371</c:f>
              <c:strCache>
                <c:ptCount val="1"/>
                <c:pt idx="0">
                  <c:v>DEFICIENTE &lt;= 90</c:v>
                </c:pt>
              </c:strCache>
            </c:strRef>
          </c:tx>
          <c:spPr>
            <a:gradFill>
              <a:gsLst>
                <a:gs pos="0">
                  <a:srgbClr val="FF0000"/>
                </a:gs>
                <a:gs pos="49000">
                  <a:srgbClr val="FF0000"/>
                </a:gs>
                <a:gs pos="100000">
                  <a:schemeClr val="bg1"/>
                </a:gs>
              </a:gsLst>
              <a:lin ang="5400000" scaled="1"/>
            </a:gradFill>
            <a:ln>
              <a:solidFill>
                <a:srgbClr val="FF0000"/>
              </a:solidFill>
            </a:ln>
          </c:spPr>
          <c:invertIfNegative val="0"/>
          <c:dLbls>
            <c:numFmt formatCode="0.0;[Red]0.0;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NIÑO!$A$372:$A$380</c:f>
            </c:multiLvlStrRef>
          </c:cat>
          <c:val>
            <c:numRef>
              <c:f>NIÑO!$H$372:$H$380</c:f>
            </c:numRef>
          </c:val>
          <c:extLst>
            <c:ext xmlns:c16="http://schemas.microsoft.com/office/drawing/2014/chart" uri="{C3380CC4-5D6E-409C-BE32-E72D297353CC}">
              <c16:uniqueId val="{00000000-5C69-4B2C-88FA-61B8156C565A}"/>
            </c:ext>
          </c:extLst>
        </c:ser>
        <c:ser>
          <c:idx val="2"/>
          <c:order val="2"/>
          <c:tx>
            <c:strRef>
              <c:f>NIÑO!$I$371</c:f>
              <c:strCache>
                <c:ptCount val="1"/>
                <c:pt idx="0">
                  <c:v>PROCESO &gt; 90  -  &lt; 100</c:v>
                </c:pt>
              </c:strCache>
            </c:strRef>
          </c:tx>
          <c:spPr>
            <a:gradFill>
              <a:gsLst>
                <a:gs pos="0">
                  <a:srgbClr val="FFC000"/>
                </a:gs>
                <a:gs pos="49000">
                  <a:srgbClr val="FFFF00"/>
                </a:gs>
                <a:gs pos="100000">
                  <a:schemeClr val="bg1"/>
                </a:gs>
              </a:gsLst>
              <a:lin ang="5400000" scaled="1"/>
            </a:gradFill>
            <a:ln>
              <a:solidFill>
                <a:schemeClr val="accent1"/>
              </a:solidFill>
            </a:ln>
          </c:spPr>
          <c:invertIfNegative val="0"/>
          <c:dLbls>
            <c:numFmt formatCode="0.0;[Red]\-0.0;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NIÑO!$A$372:$A$380</c:f>
            </c:multiLvlStrRef>
          </c:cat>
          <c:val>
            <c:numRef>
              <c:f>NIÑO!$I$372:$I$380</c:f>
            </c:numRef>
          </c:val>
          <c:extLst>
            <c:ext xmlns:c16="http://schemas.microsoft.com/office/drawing/2014/chart" uri="{C3380CC4-5D6E-409C-BE32-E72D297353CC}">
              <c16:uniqueId val="{00000001-5C69-4B2C-88FA-61B8156C565A}"/>
            </c:ext>
          </c:extLst>
        </c:ser>
        <c:ser>
          <c:idx val="3"/>
          <c:order val="3"/>
          <c:tx>
            <c:strRef>
              <c:f>NIÑO!$J$371</c:f>
              <c:strCache>
                <c:ptCount val="1"/>
                <c:pt idx="0">
                  <c:v>OPTIMO &gt;= 100</c:v>
                </c:pt>
              </c:strCache>
            </c:strRef>
          </c:tx>
          <c:spPr>
            <a:gradFill rotWithShape="1">
              <a:gsLst>
                <a:gs pos="0">
                  <a:srgbClr val="00B050"/>
                </a:gs>
                <a:gs pos="35000">
                  <a:srgbClr val="00B050"/>
                </a:gs>
                <a:gs pos="100000">
                  <a:schemeClr val="bg1"/>
                </a:gs>
              </a:gsLst>
              <a:lin ang="5400000" scaled="0"/>
            </a:gradFill>
            <a:ln w="9525" cap="flat" cmpd="sng" algn="ctr">
              <a:solidFill>
                <a:srgbClr val="00B050"/>
              </a:solidFill>
              <a:prstDash val="solid"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numFmt formatCode="0.0;[Red]0.0;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NIÑO!$A$372:$A$380</c:f>
            </c:multiLvlStrRef>
          </c:cat>
          <c:val>
            <c:numRef>
              <c:f>NIÑO!$J$372:$J$380</c:f>
            </c:numRef>
          </c:val>
          <c:extLst>
            <c:ext xmlns:c16="http://schemas.microsoft.com/office/drawing/2014/chart" uri="{C3380CC4-5D6E-409C-BE32-E72D297353CC}">
              <c16:uniqueId val="{00000002-5C69-4B2C-88FA-61B8156C56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608008816"/>
        <c:axId val="608009208"/>
      </c:barChart>
      <c:lineChart>
        <c:grouping val="standard"/>
        <c:varyColors val="0"/>
        <c:ser>
          <c:idx val="0"/>
          <c:order val="0"/>
          <c:tx>
            <c:strRef>
              <c:f>NIÑO!$E$371</c:f>
              <c:strCache>
                <c:ptCount val="1"/>
                <c:pt idx="0">
                  <c:v>META</c:v>
                </c:pt>
              </c:strCache>
            </c:strRef>
          </c:tx>
          <c:spPr>
            <a:ln w="15875">
              <a:solidFill>
                <a:srgbClr val="0070C0"/>
              </a:solidFill>
            </a:ln>
          </c:spPr>
          <c:marker>
            <c:symbol val="diamond"/>
            <c:size val="4"/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>
                    <a:solidFill>
                      <a:srgbClr val="0070C0"/>
                    </a:solidFill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NIÑO!$A$372:$A$380</c:f>
            </c:multiLvlStrRef>
          </c:cat>
          <c:val>
            <c:numRef>
              <c:f>NIÑO!$E$372:$E$380</c:f>
            </c:numRef>
          </c:val>
          <c:smooth val="0"/>
          <c:extLst>
            <c:ext xmlns:c16="http://schemas.microsoft.com/office/drawing/2014/chart" uri="{C3380CC4-5D6E-409C-BE32-E72D297353CC}">
              <c16:uniqueId val="{00000003-5C69-4B2C-88FA-61B8156C56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8008816"/>
        <c:axId val="608009208"/>
      </c:lineChart>
      <c:catAx>
        <c:axId val="608008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 cap="flat">
            <a:solidFill>
              <a:schemeClr val="accent1">
                <a:lumMod val="75000"/>
              </a:schemeClr>
            </a:solidFill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chemeClr val="tx2">
                    <a:lumMod val="50000"/>
                  </a:schemeClr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608009208"/>
        <c:crosses val="autoZero"/>
        <c:auto val="1"/>
        <c:lblAlgn val="ctr"/>
        <c:lblOffset val="1"/>
        <c:noMultiLvlLbl val="0"/>
      </c:catAx>
      <c:valAx>
        <c:axId val="608009208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12700">
            <a:solidFill>
              <a:schemeClr val="accent1">
                <a:lumMod val="75000"/>
              </a:schemeClr>
            </a:solidFill>
          </a:ln>
          <a:effectLst>
            <a:outerShdw blurRad="50800" dist="50800" dir="5400000" algn="ctr" rotWithShape="0">
              <a:schemeClr val="bg1"/>
            </a:outerShdw>
          </a:effectLst>
        </c:spPr>
        <c:txPr>
          <a:bodyPr rot="0" vert="horz"/>
          <a:lstStyle/>
          <a:p>
            <a:pPr>
              <a:defRPr sz="1000" b="1" i="0" u="none" strike="noStrike" baseline="0">
                <a:solidFill>
                  <a:schemeClr val="tx2">
                    <a:lumMod val="75000"/>
                  </a:schemeClr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608008816"/>
        <c:crosses val="autoZero"/>
        <c:crossBetween val="between"/>
      </c:valAx>
      <c:spPr>
        <a:noFill/>
        <a:ln w="25400">
          <a:noFill/>
        </a:ln>
        <a:effectLst>
          <a:softEdge rad="0"/>
        </a:effectLst>
        <a:scene3d>
          <a:camera prst="orthographicFront"/>
          <a:lightRig rig="threePt" dir="t"/>
        </a:scene3d>
        <a:sp3d>
          <a:bevelT/>
        </a:sp3d>
      </c:spPr>
    </c:plotArea>
    <c:legend>
      <c:legendPos val="b"/>
      <c:layout>
        <c:manualLayout>
          <c:xMode val="edge"/>
          <c:yMode val="edge"/>
          <c:x val="1.8034864687970491E-2"/>
          <c:y val="0.75230491571946057"/>
          <c:w val="0.95781665110489145"/>
          <c:h val="4.2801736377012366E-2"/>
        </c:manualLayout>
      </c:layout>
      <c:overlay val="0"/>
      <c:spPr>
        <a:effectLst/>
      </c:spPr>
      <c:txPr>
        <a:bodyPr/>
        <a:lstStyle/>
        <a:p>
          <a:pPr>
            <a:defRPr sz="900" b="1" i="0" u="none" strike="noStrike" baseline="0">
              <a:solidFill>
                <a:schemeClr val="tx2">
                  <a:lumMod val="50000"/>
                </a:schemeClr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19050">
      <a:solidFill>
        <a:schemeClr val="tx2">
          <a:lumMod val="75000"/>
        </a:schemeClr>
      </a:solidFill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NIÑO!$V$393</c:f>
          <c:strCache>
            <c:ptCount val="1"/>
            <c:pt idx="0">
              <c:v>RED. MOYOBAMBA:  20. NIÑOS DE  5-11 AÑO CONTROLADOS CRED  - POR MICROREDES :   ENERO - DICIEMBRE 2023</c:v>
            </c:pt>
          </c:strCache>
        </c:strRef>
      </c:tx>
      <c:overlay val="0"/>
      <c:spPr>
        <a:solidFill>
          <a:schemeClr val="bg1"/>
        </a:solidFill>
        <a:ln>
          <a:solidFill>
            <a:schemeClr val="accent1">
              <a:lumMod val="75000"/>
            </a:schemeClr>
          </a:solidFill>
        </a:ln>
        <a:effectLst>
          <a:outerShdw blurRad="50800" dist="38100" dir="2700000" algn="tl" rotWithShape="0">
            <a:schemeClr val="accent1">
              <a:lumMod val="75000"/>
              <a:alpha val="40000"/>
            </a:schemeClr>
          </a:outerShdw>
        </a:effectLst>
      </c:spPr>
      <c:txPr>
        <a:bodyPr/>
        <a:lstStyle/>
        <a:p>
          <a:pPr>
            <a:defRPr sz="1100" b="1"/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3688323228976986E-2"/>
          <c:y val="0.14674472332406921"/>
          <c:w val="0.92397598361388322"/>
          <c:h val="0.5462215730646452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NIÑO!$H$393</c:f>
              <c:strCache>
                <c:ptCount val="1"/>
                <c:pt idx="0">
                  <c:v>DEFICIENTE &lt;= 90</c:v>
                </c:pt>
              </c:strCache>
            </c:strRef>
          </c:tx>
          <c:spPr>
            <a:gradFill rotWithShape="1">
              <a:gsLst>
                <a:gs pos="0">
                  <a:srgbClr val="C00000"/>
                </a:gs>
                <a:gs pos="35000">
                  <a:srgbClr val="FF0000"/>
                </a:gs>
                <a:gs pos="100000">
                  <a:schemeClr val="bg1"/>
                </a:gs>
              </a:gsLst>
              <a:lin ang="5400000" scaled="0"/>
            </a:gradFill>
            <a:ln w="9525" cap="flat" cmpd="sng" algn="ctr">
              <a:solidFill>
                <a:srgbClr val="FF0000"/>
              </a:solidFill>
              <a:prstDash val="solid"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numFmt formatCode="0.0;[Red]0.0;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NIÑO!$A$394:$A$402</c:f>
            </c:multiLvlStrRef>
          </c:cat>
          <c:val>
            <c:numRef>
              <c:f>NIÑO!$H$394:$H$402</c:f>
            </c:numRef>
          </c:val>
          <c:extLst>
            <c:ext xmlns:c16="http://schemas.microsoft.com/office/drawing/2014/chart" uri="{C3380CC4-5D6E-409C-BE32-E72D297353CC}">
              <c16:uniqueId val="{00000000-C36E-40E4-ACFD-CE94877F73A8}"/>
            </c:ext>
          </c:extLst>
        </c:ser>
        <c:ser>
          <c:idx val="2"/>
          <c:order val="2"/>
          <c:tx>
            <c:strRef>
              <c:f>NIÑO!$I$393</c:f>
              <c:strCache>
                <c:ptCount val="1"/>
                <c:pt idx="0">
                  <c:v>PROCESO &gt; 90  -  &lt; 100</c:v>
                </c:pt>
              </c:strCache>
            </c:strRef>
          </c:tx>
          <c:spPr>
            <a:gradFill>
              <a:gsLst>
                <a:gs pos="0">
                  <a:srgbClr val="FFC000"/>
                </a:gs>
                <a:gs pos="49000">
                  <a:srgbClr val="FFFF00"/>
                </a:gs>
                <a:gs pos="100000">
                  <a:schemeClr val="bg1"/>
                </a:gs>
              </a:gsLst>
              <a:lin ang="5400000" scaled="1"/>
            </a:gradFill>
            <a:ln>
              <a:solidFill>
                <a:schemeClr val="accent1"/>
              </a:solidFill>
            </a:ln>
          </c:spPr>
          <c:invertIfNegative val="0"/>
          <c:dLbls>
            <c:numFmt formatCode="0.0;[Red]\-0.0;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NIÑO!$A$394:$A$402</c:f>
            </c:multiLvlStrRef>
          </c:cat>
          <c:val>
            <c:numRef>
              <c:f>NIÑO!$I$394:$I$402</c:f>
            </c:numRef>
          </c:val>
          <c:extLst>
            <c:ext xmlns:c16="http://schemas.microsoft.com/office/drawing/2014/chart" uri="{C3380CC4-5D6E-409C-BE32-E72D297353CC}">
              <c16:uniqueId val="{00000001-C36E-40E4-ACFD-CE94877F73A8}"/>
            </c:ext>
          </c:extLst>
        </c:ser>
        <c:ser>
          <c:idx val="3"/>
          <c:order val="3"/>
          <c:tx>
            <c:strRef>
              <c:f>NIÑO!$J$393</c:f>
              <c:strCache>
                <c:ptCount val="1"/>
                <c:pt idx="0">
                  <c:v>OPTIMO &gt;= 100</c:v>
                </c:pt>
              </c:strCache>
            </c:strRef>
          </c:tx>
          <c:spPr>
            <a:gradFill rotWithShape="1">
              <a:gsLst>
                <a:gs pos="0">
                  <a:srgbClr val="00B050"/>
                </a:gs>
                <a:gs pos="35000">
                  <a:srgbClr val="00B050"/>
                </a:gs>
                <a:gs pos="100000">
                  <a:schemeClr val="bg1"/>
                </a:gs>
              </a:gsLst>
              <a:lin ang="5400000" scaled="0"/>
            </a:gradFill>
            <a:ln w="9525" cap="flat" cmpd="sng" algn="ctr">
              <a:solidFill>
                <a:srgbClr val="00B050"/>
              </a:solidFill>
              <a:prstDash val="solid"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numFmt formatCode="0.0;[Red]0.0;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NIÑO!$A$394:$A$402</c:f>
            </c:multiLvlStrRef>
          </c:cat>
          <c:val>
            <c:numRef>
              <c:f>NIÑO!$J$394:$J$402</c:f>
            </c:numRef>
          </c:val>
          <c:extLst>
            <c:ext xmlns:c16="http://schemas.microsoft.com/office/drawing/2014/chart" uri="{C3380CC4-5D6E-409C-BE32-E72D297353CC}">
              <c16:uniqueId val="{00000002-C36E-40E4-ACFD-CE94877F73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608009992"/>
        <c:axId val="608010384"/>
      </c:barChart>
      <c:lineChart>
        <c:grouping val="standard"/>
        <c:varyColors val="0"/>
        <c:ser>
          <c:idx val="0"/>
          <c:order val="0"/>
          <c:tx>
            <c:strRef>
              <c:f>NIÑO!$E$393</c:f>
              <c:strCache>
                <c:ptCount val="1"/>
                <c:pt idx="0">
                  <c:v>META</c:v>
                </c:pt>
              </c:strCache>
            </c:strRef>
          </c:tx>
          <c:spPr>
            <a:ln w="15875">
              <a:solidFill>
                <a:srgbClr val="0070C0"/>
              </a:solidFill>
            </a:ln>
          </c:spPr>
          <c:marker>
            <c:symbol val="diamond"/>
            <c:size val="4"/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>
                    <a:solidFill>
                      <a:srgbClr val="0070C0"/>
                    </a:solidFill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NIÑO!$A$394:$A$402</c:f>
            </c:multiLvlStrRef>
          </c:cat>
          <c:val>
            <c:numRef>
              <c:f>NIÑO!$E$394:$E$402</c:f>
            </c:numRef>
          </c:val>
          <c:smooth val="0"/>
          <c:extLst>
            <c:ext xmlns:c16="http://schemas.microsoft.com/office/drawing/2014/chart" uri="{C3380CC4-5D6E-409C-BE32-E72D297353CC}">
              <c16:uniqueId val="{00000003-C36E-40E4-ACFD-CE94877F73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8009992"/>
        <c:axId val="608010384"/>
      </c:lineChart>
      <c:catAx>
        <c:axId val="608009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 cap="flat">
            <a:solidFill>
              <a:schemeClr val="accent1">
                <a:lumMod val="75000"/>
              </a:schemeClr>
            </a:solidFill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chemeClr val="tx2">
                    <a:lumMod val="50000"/>
                  </a:schemeClr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608010384"/>
        <c:crosses val="autoZero"/>
        <c:auto val="1"/>
        <c:lblAlgn val="ctr"/>
        <c:lblOffset val="1"/>
        <c:noMultiLvlLbl val="0"/>
      </c:catAx>
      <c:valAx>
        <c:axId val="608010384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12700">
            <a:solidFill>
              <a:schemeClr val="accent1">
                <a:lumMod val="75000"/>
              </a:schemeClr>
            </a:solidFill>
          </a:ln>
          <a:effectLst>
            <a:outerShdw blurRad="50800" dist="50800" dir="5400000" algn="ctr" rotWithShape="0">
              <a:schemeClr val="bg1"/>
            </a:outerShdw>
          </a:effectLst>
        </c:spPr>
        <c:txPr>
          <a:bodyPr rot="0" vert="horz"/>
          <a:lstStyle/>
          <a:p>
            <a:pPr>
              <a:defRPr sz="1000" b="1" i="0" u="none" strike="noStrike" baseline="0">
                <a:solidFill>
                  <a:schemeClr val="tx2">
                    <a:lumMod val="75000"/>
                  </a:schemeClr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608009992"/>
        <c:crosses val="autoZero"/>
        <c:crossBetween val="between"/>
      </c:valAx>
      <c:spPr>
        <a:noFill/>
        <a:ln w="25400">
          <a:noFill/>
        </a:ln>
        <a:effectLst>
          <a:softEdge rad="0"/>
        </a:effectLst>
        <a:scene3d>
          <a:camera prst="orthographicFront"/>
          <a:lightRig rig="threePt" dir="t"/>
        </a:scene3d>
        <a:sp3d>
          <a:bevelT/>
        </a:sp3d>
      </c:spPr>
    </c:plotArea>
    <c:legend>
      <c:legendPos val="b"/>
      <c:layout>
        <c:manualLayout>
          <c:xMode val="edge"/>
          <c:yMode val="edge"/>
          <c:x val="2.2110504061920191E-2"/>
          <c:y val="0.75230491571946057"/>
          <c:w val="0.95577883141791664"/>
          <c:h val="4.2801736377012366E-2"/>
        </c:manualLayout>
      </c:layout>
      <c:overlay val="0"/>
      <c:spPr>
        <a:effectLst/>
      </c:spPr>
      <c:txPr>
        <a:bodyPr/>
        <a:lstStyle/>
        <a:p>
          <a:pPr>
            <a:defRPr sz="900" b="1" i="0" u="none" strike="noStrike" baseline="0">
              <a:solidFill>
                <a:schemeClr val="tx2">
                  <a:lumMod val="50000"/>
                </a:schemeClr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19050">
      <a:solidFill>
        <a:schemeClr val="tx2">
          <a:lumMod val="75000"/>
        </a:schemeClr>
      </a:solidFill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NIÑO!$V$414</c:f>
          <c:strCache>
            <c:ptCount val="1"/>
            <c:pt idx="0">
              <c:v>RED. MOYOBAMBA:  21. CASOS DE EDAS EN MENORES DE 5 AÑOS  - POR MICROREDES :   ENERO - DICIEMBRE 2023</c:v>
            </c:pt>
          </c:strCache>
        </c:strRef>
      </c:tx>
      <c:overlay val="0"/>
      <c:spPr>
        <a:solidFill>
          <a:schemeClr val="bg1"/>
        </a:solidFill>
        <a:ln>
          <a:solidFill>
            <a:schemeClr val="accent1">
              <a:lumMod val="75000"/>
            </a:schemeClr>
          </a:solidFill>
        </a:ln>
        <a:effectLst>
          <a:outerShdw blurRad="50800" dist="38100" dir="2700000" algn="tl" rotWithShape="0">
            <a:schemeClr val="accent1">
              <a:lumMod val="75000"/>
              <a:alpha val="40000"/>
            </a:schemeClr>
          </a:outerShdw>
        </a:effectLst>
      </c:spPr>
      <c:txPr>
        <a:bodyPr/>
        <a:lstStyle/>
        <a:p>
          <a:pPr>
            <a:defRPr sz="1100" b="1"/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3688323228976986E-2"/>
          <c:y val="0.14674472332406921"/>
          <c:w val="0.92397598361388322"/>
          <c:h val="0.5462215730646452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NIÑO!$H$413</c:f>
              <c:strCache>
                <c:ptCount val="1"/>
                <c:pt idx="0">
                  <c:v>ALERTA &gt;= 10.1</c:v>
                </c:pt>
              </c:strCache>
            </c:strRef>
          </c:tx>
          <c:spPr>
            <a:gradFill>
              <a:gsLst>
                <a:gs pos="0">
                  <a:srgbClr val="FF0000"/>
                </a:gs>
                <a:gs pos="49000">
                  <a:srgbClr val="FF0000"/>
                </a:gs>
                <a:gs pos="100000">
                  <a:schemeClr val="bg1"/>
                </a:gs>
              </a:gsLst>
              <a:lin ang="5400000" scaled="1"/>
            </a:gradFill>
            <a:ln>
              <a:solidFill>
                <a:srgbClr val="FF0000"/>
              </a:solidFill>
            </a:ln>
          </c:spPr>
          <c:invertIfNegative val="0"/>
          <c:dLbls>
            <c:numFmt formatCode="0.0;[Red]0.0;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NIÑO!$A$414:$A$422</c:f>
            </c:multiLvlStrRef>
          </c:cat>
          <c:val>
            <c:numRef>
              <c:f>NIÑO!$H$414:$H$422</c:f>
            </c:numRef>
          </c:val>
          <c:extLst>
            <c:ext xmlns:c16="http://schemas.microsoft.com/office/drawing/2014/chart" uri="{C3380CC4-5D6E-409C-BE32-E72D297353CC}">
              <c16:uniqueId val="{00000000-661D-4907-B201-2B2FE38899C1}"/>
            </c:ext>
          </c:extLst>
        </c:ser>
        <c:ser>
          <c:idx val="2"/>
          <c:order val="1"/>
          <c:tx>
            <c:strRef>
              <c:f>NIÑO!$I$413</c:f>
              <c:strCache>
                <c:ptCount val="1"/>
                <c:pt idx="0">
                  <c:v>PROCESO &gt; 5  -  &lt; 10</c:v>
                </c:pt>
              </c:strCache>
            </c:strRef>
          </c:tx>
          <c:spPr>
            <a:gradFill>
              <a:gsLst>
                <a:gs pos="0">
                  <a:srgbClr val="FFC000"/>
                </a:gs>
                <a:gs pos="49000">
                  <a:srgbClr val="FFFF00"/>
                </a:gs>
                <a:gs pos="100000">
                  <a:schemeClr val="bg1"/>
                </a:gs>
              </a:gsLst>
              <a:lin ang="5400000" scaled="1"/>
            </a:gradFill>
            <a:ln>
              <a:solidFill>
                <a:schemeClr val="accent1"/>
              </a:solidFill>
            </a:ln>
          </c:spPr>
          <c:invertIfNegative val="0"/>
          <c:dLbls>
            <c:numFmt formatCode="0.0;[Red]\-0.0;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NIÑO!$A$414:$A$422</c:f>
            </c:multiLvlStrRef>
          </c:cat>
          <c:val>
            <c:numRef>
              <c:f>NIÑO!$I$414:$I$422</c:f>
            </c:numRef>
          </c:val>
          <c:extLst>
            <c:ext xmlns:c16="http://schemas.microsoft.com/office/drawing/2014/chart" uri="{C3380CC4-5D6E-409C-BE32-E72D297353CC}">
              <c16:uniqueId val="{00000001-661D-4907-B201-2B2FE38899C1}"/>
            </c:ext>
          </c:extLst>
        </c:ser>
        <c:ser>
          <c:idx val="3"/>
          <c:order val="2"/>
          <c:tx>
            <c:strRef>
              <c:f>NIÑO!$J$413</c:f>
              <c:strCache>
                <c:ptCount val="1"/>
                <c:pt idx="0">
                  <c:v>SIN EDAS &lt;= 5</c:v>
                </c:pt>
              </c:strCache>
            </c:strRef>
          </c:tx>
          <c:spPr>
            <a:gradFill rotWithShape="1">
              <a:gsLst>
                <a:gs pos="0">
                  <a:srgbClr val="00B050"/>
                </a:gs>
                <a:gs pos="35000">
                  <a:srgbClr val="00B050"/>
                </a:gs>
                <a:gs pos="100000">
                  <a:schemeClr val="bg1"/>
                </a:gs>
              </a:gsLst>
              <a:lin ang="5400000" scaled="0"/>
            </a:gradFill>
            <a:ln w="9525" cap="flat" cmpd="sng" algn="ctr">
              <a:solidFill>
                <a:srgbClr val="00B050"/>
              </a:solidFill>
              <a:prstDash val="solid"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61D-4907-B201-2B2FE38899C1}"/>
                </c:ext>
              </c:extLst>
            </c:dLbl>
            <c:numFmt formatCode="0.0;[Red]0.0;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NIÑO!$A$414:$A$422</c:f>
            </c:multiLvlStrRef>
          </c:cat>
          <c:val>
            <c:numRef>
              <c:f>NIÑO!$J$414:$J$422</c:f>
            </c:numRef>
          </c:val>
          <c:extLst>
            <c:ext xmlns:c16="http://schemas.microsoft.com/office/drawing/2014/chart" uri="{C3380CC4-5D6E-409C-BE32-E72D297353CC}">
              <c16:uniqueId val="{00000003-661D-4907-B201-2B2FE38899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608011168"/>
        <c:axId val="608011560"/>
      </c:barChart>
      <c:catAx>
        <c:axId val="608011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 cap="flat">
            <a:solidFill>
              <a:schemeClr val="accent1">
                <a:lumMod val="75000"/>
              </a:schemeClr>
            </a:solidFill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chemeClr val="tx2">
                    <a:lumMod val="50000"/>
                  </a:schemeClr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608011560"/>
        <c:crosses val="autoZero"/>
        <c:auto val="1"/>
        <c:lblAlgn val="ctr"/>
        <c:lblOffset val="1"/>
        <c:noMultiLvlLbl val="0"/>
      </c:catAx>
      <c:valAx>
        <c:axId val="608011560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12700">
            <a:solidFill>
              <a:schemeClr val="accent1">
                <a:lumMod val="75000"/>
              </a:schemeClr>
            </a:solidFill>
          </a:ln>
          <a:effectLst>
            <a:outerShdw blurRad="50800" dist="50800" dir="5400000" algn="ctr" rotWithShape="0">
              <a:schemeClr val="bg1"/>
            </a:outerShdw>
          </a:effectLst>
        </c:spPr>
        <c:txPr>
          <a:bodyPr rot="0" vert="horz"/>
          <a:lstStyle/>
          <a:p>
            <a:pPr>
              <a:defRPr sz="1000" b="1" i="0" u="none" strike="noStrike" baseline="0">
                <a:solidFill>
                  <a:schemeClr val="tx2">
                    <a:lumMod val="75000"/>
                  </a:schemeClr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608011168"/>
        <c:crosses val="autoZero"/>
        <c:crossBetween val="between"/>
      </c:valAx>
      <c:spPr>
        <a:noFill/>
        <a:ln w="25400">
          <a:noFill/>
        </a:ln>
        <a:effectLst>
          <a:softEdge rad="0"/>
        </a:effectLst>
        <a:scene3d>
          <a:camera prst="orthographicFront"/>
          <a:lightRig rig="threePt" dir="t"/>
        </a:scene3d>
        <a:sp3d>
          <a:bevelT/>
        </a:sp3d>
      </c:spPr>
    </c:plotArea>
    <c:legend>
      <c:legendPos val="b"/>
      <c:layout>
        <c:manualLayout>
          <c:xMode val="edge"/>
          <c:yMode val="edge"/>
          <c:x val="1.8034864687970491E-2"/>
          <c:y val="0.75230491571946057"/>
          <c:w val="0.95577883141791664"/>
          <c:h val="4.2801736377012366E-2"/>
        </c:manualLayout>
      </c:layout>
      <c:overlay val="0"/>
      <c:spPr>
        <a:effectLst/>
      </c:spPr>
      <c:txPr>
        <a:bodyPr/>
        <a:lstStyle/>
        <a:p>
          <a:pPr>
            <a:defRPr sz="900" b="1" i="0" u="none" strike="noStrike" baseline="0">
              <a:solidFill>
                <a:schemeClr val="tx2">
                  <a:lumMod val="50000"/>
                </a:schemeClr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19050">
      <a:solidFill>
        <a:schemeClr val="tx2">
          <a:lumMod val="75000"/>
        </a:schemeClr>
      </a:solidFill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NIÑO!$V$434</c:f>
          <c:strCache>
            <c:ptCount val="1"/>
            <c:pt idx="0">
              <c:v>RED. MOYOBAMBA:  22. CASOS DE EDAS COMPLICADAS EN MENORES DE 5 AÑOS  - POR MICROREDES :   ENERO - DICIEMBRE 2023</c:v>
            </c:pt>
          </c:strCache>
        </c:strRef>
      </c:tx>
      <c:overlay val="0"/>
      <c:spPr>
        <a:solidFill>
          <a:schemeClr val="bg1"/>
        </a:solidFill>
        <a:ln>
          <a:solidFill>
            <a:schemeClr val="accent1">
              <a:lumMod val="75000"/>
            </a:schemeClr>
          </a:solidFill>
        </a:ln>
        <a:effectLst>
          <a:outerShdw blurRad="50800" dist="38100" dir="2700000" algn="tl" rotWithShape="0">
            <a:schemeClr val="accent1">
              <a:lumMod val="75000"/>
              <a:alpha val="40000"/>
            </a:schemeClr>
          </a:outerShdw>
        </a:effectLst>
      </c:spPr>
      <c:txPr>
        <a:bodyPr/>
        <a:lstStyle/>
        <a:p>
          <a:pPr>
            <a:defRPr sz="1100" b="1"/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3688323228976986E-2"/>
          <c:y val="0.14674472332406921"/>
          <c:w val="0.92397598361388322"/>
          <c:h val="0.5462215730646452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NIÑO!$H$434</c:f>
              <c:strCache>
                <c:ptCount val="1"/>
                <c:pt idx="0">
                  <c:v>ALERTA &gt; 5.1</c:v>
                </c:pt>
              </c:strCache>
            </c:strRef>
          </c:tx>
          <c:spPr>
            <a:gradFill>
              <a:gsLst>
                <a:gs pos="0">
                  <a:srgbClr val="FF0000"/>
                </a:gs>
                <a:gs pos="49000">
                  <a:srgbClr val="FF0000"/>
                </a:gs>
                <a:gs pos="100000">
                  <a:schemeClr val="bg1"/>
                </a:gs>
              </a:gsLst>
              <a:lin ang="5400000" scaled="1"/>
            </a:gradFill>
            <a:ln>
              <a:solidFill>
                <a:srgbClr val="FF0000"/>
              </a:solidFill>
            </a:ln>
          </c:spPr>
          <c:invertIfNegative val="0"/>
          <c:dLbls>
            <c:numFmt formatCode="0.0;[Red]0.0;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NIÑO!$A$435:$A$443</c:f>
            </c:multiLvlStrRef>
          </c:cat>
          <c:val>
            <c:numRef>
              <c:f>NIÑO!$H$435:$H$443</c:f>
            </c:numRef>
          </c:val>
          <c:extLst>
            <c:ext xmlns:c16="http://schemas.microsoft.com/office/drawing/2014/chart" uri="{C3380CC4-5D6E-409C-BE32-E72D297353CC}">
              <c16:uniqueId val="{00000000-73C9-40FB-8E74-AB537784EEA7}"/>
            </c:ext>
          </c:extLst>
        </c:ser>
        <c:ser>
          <c:idx val="2"/>
          <c:order val="1"/>
          <c:tx>
            <c:strRef>
              <c:f>NIÑO!$I$434</c:f>
              <c:strCache>
                <c:ptCount val="1"/>
                <c:pt idx="0">
                  <c:v>PROCESO &gt; 0  -  &lt; 5.1</c:v>
                </c:pt>
              </c:strCache>
            </c:strRef>
          </c:tx>
          <c:spPr>
            <a:gradFill>
              <a:gsLst>
                <a:gs pos="0">
                  <a:srgbClr val="FFC000"/>
                </a:gs>
                <a:gs pos="49000">
                  <a:srgbClr val="FFFF00"/>
                </a:gs>
                <a:gs pos="100000">
                  <a:schemeClr val="bg1"/>
                </a:gs>
              </a:gsLst>
              <a:lin ang="5400000" scaled="1"/>
            </a:gradFill>
            <a:ln>
              <a:solidFill>
                <a:schemeClr val="accent1"/>
              </a:solidFill>
            </a:ln>
          </c:spPr>
          <c:invertIfNegative val="0"/>
          <c:dLbls>
            <c:numFmt formatCode="0.0;[Red]\-0.0;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NIÑO!$A$435:$A$443</c:f>
            </c:multiLvlStrRef>
          </c:cat>
          <c:val>
            <c:numRef>
              <c:f>NIÑO!$I$435:$I$443</c:f>
            </c:numRef>
          </c:val>
          <c:extLst>
            <c:ext xmlns:c16="http://schemas.microsoft.com/office/drawing/2014/chart" uri="{C3380CC4-5D6E-409C-BE32-E72D297353CC}">
              <c16:uniqueId val="{00000001-73C9-40FB-8E74-AB537784EEA7}"/>
            </c:ext>
          </c:extLst>
        </c:ser>
        <c:ser>
          <c:idx val="3"/>
          <c:order val="2"/>
          <c:tx>
            <c:strRef>
              <c:f>NIÑO!$J$434</c:f>
              <c:strCache>
                <c:ptCount val="1"/>
                <c:pt idx="0">
                  <c:v>SIN EDAS COMPLICADAS &lt;= 0</c:v>
                </c:pt>
              </c:strCache>
            </c:strRef>
          </c:tx>
          <c:spPr>
            <a:gradFill rotWithShape="1">
              <a:gsLst>
                <a:gs pos="0">
                  <a:srgbClr val="00B050"/>
                </a:gs>
                <a:gs pos="35000">
                  <a:srgbClr val="00B050"/>
                </a:gs>
                <a:gs pos="100000">
                  <a:schemeClr val="bg1"/>
                </a:gs>
              </a:gsLst>
              <a:lin ang="5400000" scaled="0"/>
            </a:gradFill>
            <a:ln w="9525" cap="flat" cmpd="sng" algn="ctr">
              <a:solidFill>
                <a:srgbClr val="00B050"/>
              </a:solidFill>
              <a:prstDash val="solid"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3C9-40FB-8E74-AB537784EEA7}"/>
                </c:ext>
              </c:extLst>
            </c:dLbl>
            <c:numFmt formatCode="0.0;[Red]0.0;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NIÑO!$A$435:$A$443</c:f>
            </c:multiLvlStrRef>
          </c:cat>
          <c:val>
            <c:numRef>
              <c:f>NIÑO!$J$435:$J$443</c:f>
            </c:numRef>
          </c:val>
          <c:extLst>
            <c:ext xmlns:c16="http://schemas.microsoft.com/office/drawing/2014/chart" uri="{C3380CC4-5D6E-409C-BE32-E72D297353CC}">
              <c16:uniqueId val="{00000003-73C9-40FB-8E74-AB537784EE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608012736"/>
        <c:axId val="608013128"/>
      </c:barChart>
      <c:catAx>
        <c:axId val="608012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 cap="flat">
            <a:solidFill>
              <a:schemeClr val="accent1">
                <a:lumMod val="75000"/>
              </a:schemeClr>
            </a:solidFill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chemeClr val="tx2">
                    <a:lumMod val="50000"/>
                  </a:schemeClr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608013128"/>
        <c:crosses val="autoZero"/>
        <c:auto val="1"/>
        <c:lblAlgn val="ctr"/>
        <c:lblOffset val="1"/>
        <c:noMultiLvlLbl val="0"/>
      </c:catAx>
      <c:valAx>
        <c:axId val="608013128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12700">
            <a:solidFill>
              <a:schemeClr val="accent1">
                <a:lumMod val="75000"/>
              </a:schemeClr>
            </a:solidFill>
          </a:ln>
          <a:effectLst>
            <a:outerShdw blurRad="50800" dist="50800" dir="5400000" algn="ctr" rotWithShape="0">
              <a:schemeClr val="bg1"/>
            </a:outerShdw>
          </a:effectLst>
        </c:spPr>
        <c:txPr>
          <a:bodyPr rot="0" vert="horz"/>
          <a:lstStyle/>
          <a:p>
            <a:pPr>
              <a:defRPr sz="1000" b="1" i="0" u="none" strike="noStrike" baseline="0">
                <a:solidFill>
                  <a:schemeClr val="tx2">
                    <a:lumMod val="75000"/>
                  </a:schemeClr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608012736"/>
        <c:crosses val="autoZero"/>
        <c:crossBetween val="between"/>
      </c:valAx>
      <c:spPr>
        <a:noFill/>
        <a:ln w="25400">
          <a:noFill/>
        </a:ln>
        <a:effectLst>
          <a:softEdge rad="0"/>
        </a:effectLst>
        <a:scene3d>
          <a:camera prst="orthographicFront"/>
          <a:lightRig rig="threePt" dir="t"/>
        </a:scene3d>
        <a:sp3d>
          <a:bevelT/>
        </a:sp3d>
      </c:spPr>
    </c:plotArea>
    <c:legend>
      <c:legendPos val="b"/>
      <c:layout>
        <c:manualLayout>
          <c:xMode val="edge"/>
          <c:yMode val="edge"/>
          <c:x val="2.0072684374945342E-2"/>
          <c:y val="0.75230491571946057"/>
          <c:w val="0.95577883141791664"/>
          <c:h val="4.2801736377012366E-2"/>
        </c:manualLayout>
      </c:layout>
      <c:overlay val="0"/>
      <c:spPr>
        <a:effectLst/>
      </c:spPr>
      <c:txPr>
        <a:bodyPr/>
        <a:lstStyle/>
        <a:p>
          <a:pPr>
            <a:defRPr sz="900" b="1" i="0" u="none" strike="noStrike" baseline="0">
              <a:solidFill>
                <a:schemeClr val="tx2">
                  <a:lumMod val="50000"/>
                </a:schemeClr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19050">
      <a:solidFill>
        <a:schemeClr val="tx2">
          <a:lumMod val="75000"/>
        </a:schemeClr>
      </a:solidFill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NIÑO!$V$455</c:f>
          <c:strCache>
            <c:ptCount val="1"/>
            <c:pt idx="0">
              <c:v>RED. MOYOBAMBA:  23. CASOS DE NEUMONIAS EN MENORES DE 5 AÑOS  - POR MICROREDES :   ENERO - DICIEMBRE 2023</c:v>
            </c:pt>
          </c:strCache>
        </c:strRef>
      </c:tx>
      <c:overlay val="0"/>
      <c:spPr>
        <a:solidFill>
          <a:schemeClr val="bg1"/>
        </a:solidFill>
        <a:ln>
          <a:solidFill>
            <a:schemeClr val="accent1">
              <a:lumMod val="75000"/>
            </a:schemeClr>
          </a:solidFill>
        </a:ln>
        <a:effectLst>
          <a:outerShdw blurRad="50800" dist="38100" dir="2700000" algn="tl" rotWithShape="0">
            <a:schemeClr val="accent1">
              <a:lumMod val="75000"/>
              <a:alpha val="40000"/>
            </a:schemeClr>
          </a:outerShdw>
        </a:effectLst>
      </c:spPr>
      <c:txPr>
        <a:bodyPr/>
        <a:lstStyle/>
        <a:p>
          <a:pPr>
            <a:defRPr sz="1100" b="1"/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3688323228976986E-2"/>
          <c:y val="0.14674472332406921"/>
          <c:w val="0.92397598361388322"/>
          <c:h val="0.5462215730646452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NIÑO!$H$454</c:f>
              <c:strCache>
                <c:ptCount val="1"/>
                <c:pt idx="0">
                  <c:v>ALERTA &gt; 10.1</c:v>
                </c:pt>
              </c:strCache>
            </c:strRef>
          </c:tx>
          <c:spPr>
            <a:gradFill>
              <a:gsLst>
                <a:gs pos="0">
                  <a:srgbClr val="FF0000"/>
                </a:gs>
                <a:gs pos="49000">
                  <a:srgbClr val="FF0000"/>
                </a:gs>
                <a:gs pos="100000">
                  <a:schemeClr val="bg1"/>
                </a:gs>
              </a:gsLst>
              <a:lin ang="5400000" scaled="1"/>
            </a:gradFill>
            <a:ln>
              <a:solidFill>
                <a:srgbClr val="FF0000"/>
              </a:solidFill>
            </a:ln>
          </c:spPr>
          <c:invertIfNegative val="0"/>
          <c:dLbls>
            <c:numFmt formatCode="0.0;[Red]0.0;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NIÑO!$A$455:$A$463</c:f>
            </c:multiLvlStrRef>
          </c:cat>
          <c:val>
            <c:numRef>
              <c:f>NIÑO!$H$455:$H$463</c:f>
            </c:numRef>
          </c:val>
          <c:extLst>
            <c:ext xmlns:c16="http://schemas.microsoft.com/office/drawing/2014/chart" uri="{C3380CC4-5D6E-409C-BE32-E72D297353CC}">
              <c16:uniqueId val="{00000000-497C-4EA1-999E-85F9778FF013}"/>
            </c:ext>
          </c:extLst>
        </c:ser>
        <c:ser>
          <c:idx val="2"/>
          <c:order val="1"/>
          <c:tx>
            <c:strRef>
              <c:f>NIÑO!$I$454</c:f>
              <c:strCache>
                <c:ptCount val="1"/>
                <c:pt idx="0">
                  <c:v>PROCESO &gt; 5  -  &lt; 10.1</c:v>
                </c:pt>
              </c:strCache>
            </c:strRef>
          </c:tx>
          <c:spPr>
            <a:gradFill>
              <a:gsLst>
                <a:gs pos="0">
                  <a:srgbClr val="FFC000"/>
                </a:gs>
                <a:gs pos="49000">
                  <a:srgbClr val="FFFF00"/>
                </a:gs>
                <a:gs pos="100000">
                  <a:schemeClr val="bg1"/>
                </a:gs>
              </a:gsLst>
              <a:lin ang="5400000" scaled="1"/>
            </a:gradFill>
            <a:ln>
              <a:solidFill>
                <a:schemeClr val="accent1"/>
              </a:solidFill>
            </a:ln>
          </c:spPr>
          <c:invertIfNegative val="0"/>
          <c:dLbls>
            <c:numFmt formatCode="0.0;[Red]\-0.0;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NIÑO!$A$455:$A$463</c:f>
            </c:multiLvlStrRef>
          </c:cat>
          <c:val>
            <c:numRef>
              <c:f>NIÑO!$I$455:$I$463</c:f>
            </c:numRef>
          </c:val>
          <c:extLst>
            <c:ext xmlns:c16="http://schemas.microsoft.com/office/drawing/2014/chart" uri="{C3380CC4-5D6E-409C-BE32-E72D297353CC}">
              <c16:uniqueId val="{00000001-497C-4EA1-999E-85F9778FF013}"/>
            </c:ext>
          </c:extLst>
        </c:ser>
        <c:ser>
          <c:idx val="3"/>
          <c:order val="2"/>
          <c:tx>
            <c:strRef>
              <c:f>NIÑO!$J$454</c:f>
              <c:strCache>
                <c:ptCount val="1"/>
                <c:pt idx="0">
                  <c:v>OPTIMO &lt;= 5</c:v>
                </c:pt>
              </c:strCache>
            </c:strRef>
          </c:tx>
          <c:spPr>
            <a:gradFill rotWithShape="1">
              <a:gsLst>
                <a:gs pos="0">
                  <a:srgbClr val="00B050"/>
                </a:gs>
                <a:gs pos="35000">
                  <a:srgbClr val="00B050"/>
                </a:gs>
                <a:gs pos="100000">
                  <a:schemeClr val="bg1"/>
                </a:gs>
              </a:gsLst>
              <a:lin ang="5400000" scaled="0"/>
            </a:gradFill>
            <a:ln w="9525" cap="flat" cmpd="sng" algn="ctr">
              <a:solidFill>
                <a:srgbClr val="00B050"/>
              </a:solidFill>
              <a:prstDash val="solid"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97C-4EA1-999E-85F9778FF013}"/>
                </c:ext>
              </c:extLst>
            </c:dLbl>
            <c:numFmt formatCode="0.0;[Red]0.0;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NIÑO!$A$455:$A$463</c:f>
            </c:multiLvlStrRef>
          </c:cat>
          <c:val>
            <c:numRef>
              <c:f>NIÑO!$J$455:$J$463</c:f>
            </c:numRef>
          </c:val>
          <c:extLst>
            <c:ext xmlns:c16="http://schemas.microsoft.com/office/drawing/2014/chart" uri="{C3380CC4-5D6E-409C-BE32-E72D297353CC}">
              <c16:uniqueId val="{00000003-497C-4EA1-999E-85F9778FF0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608013520"/>
        <c:axId val="608013912"/>
      </c:barChart>
      <c:catAx>
        <c:axId val="608013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 cap="flat">
            <a:solidFill>
              <a:schemeClr val="accent1">
                <a:lumMod val="75000"/>
              </a:schemeClr>
            </a:solidFill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chemeClr val="tx2">
                    <a:lumMod val="50000"/>
                  </a:schemeClr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608013912"/>
        <c:crosses val="autoZero"/>
        <c:auto val="1"/>
        <c:lblAlgn val="ctr"/>
        <c:lblOffset val="1"/>
        <c:noMultiLvlLbl val="0"/>
      </c:catAx>
      <c:valAx>
        <c:axId val="608013912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12700">
            <a:solidFill>
              <a:schemeClr val="accent1">
                <a:lumMod val="75000"/>
              </a:schemeClr>
            </a:solidFill>
          </a:ln>
          <a:effectLst>
            <a:outerShdw blurRad="50800" dist="50800" dir="5400000" algn="ctr" rotWithShape="0">
              <a:schemeClr val="bg1"/>
            </a:outerShdw>
          </a:effectLst>
        </c:spPr>
        <c:txPr>
          <a:bodyPr rot="0" vert="horz"/>
          <a:lstStyle/>
          <a:p>
            <a:pPr>
              <a:defRPr sz="1000" b="1" i="0" u="none" strike="noStrike" baseline="0">
                <a:solidFill>
                  <a:schemeClr val="tx2">
                    <a:lumMod val="75000"/>
                  </a:schemeClr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608013520"/>
        <c:crosses val="autoZero"/>
        <c:crossBetween val="between"/>
      </c:valAx>
      <c:spPr>
        <a:noFill/>
        <a:ln w="25400">
          <a:noFill/>
        </a:ln>
        <a:effectLst>
          <a:softEdge rad="0"/>
        </a:effectLst>
        <a:scene3d>
          <a:camera prst="orthographicFront"/>
          <a:lightRig rig="threePt" dir="t"/>
        </a:scene3d>
        <a:sp3d>
          <a:bevelT/>
        </a:sp3d>
      </c:spPr>
    </c:plotArea>
    <c:legend>
      <c:legendPos val="b"/>
      <c:layout>
        <c:manualLayout>
          <c:xMode val="edge"/>
          <c:yMode val="edge"/>
          <c:x val="2.2110504061920191E-2"/>
          <c:y val="0.75230491571946057"/>
          <c:w val="0.95374101173094172"/>
          <c:h val="4.2801736377012366E-2"/>
        </c:manualLayout>
      </c:layout>
      <c:overlay val="0"/>
      <c:spPr>
        <a:effectLst/>
      </c:spPr>
      <c:txPr>
        <a:bodyPr/>
        <a:lstStyle/>
        <a:p>
          <a:pPr>
            <a:defRPr sz="900" b="1" i="0" u="none" strike="noStrike" baseline="0">
              <a:solidFill>
                <a:schemeClr val="tx2">
                  <a:lumMod val="50000"/>
                </a:schemeClr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19050">
      <a:solidFill>
        <a:schemeClr val="tx2">
          <a:lumMod val="75000"/>
        </a:schemeClr>
      </a:solidFill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NIÑO!$V$474</c:f>
          <c:strCache>
            <c:ptCount val="1"/>
            <c:pt idx="0">
              <c:v>RED. MOYOBAMBA:  CASOS DE NEUMONIAS COMPLICADAS EN MENORES DE 5 AÑOS  - POR MICROREDES :   ENERO - DICIEMBRE 2023</c:v>
            </c:pt>
          </c:strCache>
        </c:strRef>
      </c:tx>
      <c:overlay val="0"/>
      <c:spPr>
        <a:solidFill>
          <a:schemeClr val="bg1"/>
        </a:solidFill>
        <a:ln>
          <a:solidFill>
            <a:schemeClr val="accent1">
              <a:lumMod val="75000"/>
            </a:schemeClr>
          </a:solidFill>
        </a:ln>
        <a:effectLst>
          <a:outerShdw blurRad="50800" dist="38100" dir="2700000" algn="tl" rotWithShape="0">
            <a:schemeClr val="accent1">
              <a:lumMod val="75000"/>
              <a:alpha val="40000"/>
            </a:schemeClr>
          </a:outerShdw>
        </a:effectLst>
      </c:spPr>
      <c:txPr>
        <a:bodyPr/>
        <a:lstStyle/>
        <a:p>
          <a:pPr>
            <a:defRPr sz="1100" b="1"/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3688323228976986E-2"/>
          <c:y val="0.14674472332406921"/>
          <c:w val="0.92397598361388322"/>
          <c:h val="0.54622157306464525"/>
        </c:manualLayout>
      </c:layout>
      <c:barChart>
        <c:barDir val="col"/>
        <c:grouping val="clustered"/>
        <c:varyColors val="0"/>
        <c:ser>
          <c:idx val="1"/>
          <c:order val="0"/>
          <c:tx>
            <c:v>ALERTA &gt; 5,1</c:v>
          </c:tx>
          <c:spPr>
            <a:gradFill>
              <a:gsLst>
                <a:gs pos="0">
                  <a:srgbClr val="FF0000"/>
                </a:gs>
                <a:gs pos="49000">
                  <a:srgbClr val="FF0000"/>
                </a:gs>
                <a:gs pos="100000">
                  <a:schemeClr val="bg1"/>
                </a:gs>
              </a:gsLst>
              <a:lin ang="5400000" scaled="1"/>
            </a:gradFill>
            <a:ln>
              <a:solidFill>
                <a:srgbClr val="FF0000"/>
              </a:solidFill>
            </a:ln>
          </c:spPr>
          <c:invertIfNegative val="0"/>
          <c:dLbls>
            <c:numFmt formatCode="0.0;[Red]0.0;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RED</c:v>
              </c:pt>
              <c:pt idx="1">
                <c:v>LLUYLLUC</c:v>
              </c:pt>
              <c:pt idx="2">
                <c:v>JERILLO</c:v>
              </c:pt>
              <c:pt idx="3">
                <c:v>YANTALO</c:v>
              </c:pt>
              <c:pt idx="4">
                <c:v>SORITOR</c:v>
              </c:pt>
              <c:pt idx="5">
                <c:v>JEPELAC</c:v>
              </c:pt>
              <c:pt idx="6">
                <c:v>ROQUE</c:v>
              </c:pt>
              <c:pt idx="7">
                <c:v>CALZADA</c:v>
              </c:pt>
              <c:pt idx="8">
                <c:v>P. LIBRE</c:v>
              </c:pt>
            </c:strLit>
          </c:cat>
          <c:val>
            <c:numLit>
              <c:formatCode>General</c:formatCode>
              <c:ptCount val="9"/>
              <c:pt idx="0">
                <c:v>100</c:v>
              </c:pt>
              <c:pt idx="1">
                <c:v>0</c:v>
              </c:pt>
              <c:pt idx="2">
                <c:v>100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423-4317-9A04-71B3674C0D7A}"/>
            </c:ext>
          </c:extLst>
        </c:ser>
        <c:ser>
          <c:idx val="2"/>
          <c:order val="1"/>
          <c:tx>
            <c:v>PROCESO &gt; 0  -  &lt; 5,1</c:v>
          </c:tx>
          <c:spPr>
            <a:gradFill>
              <a:gsLst>
                <a:gs pos="0">
                  <a:srgbClr val="FFC000"/>
                </a:gs>
                <a:gs pos="49000">
                  <a:srgbClr val="FFFF00"/>
                </a:gs>
                <a:gs pos="100000">
                  <a:schemeClr val="bg1"/>
                </a:gs>
              </a:gsLst>
              <a:lin ang="5400000" scaled="1"/>
            </a:gradFill>
            <a:ln>
              <a:solidFill>
                <a:schemeClr val="accent1"/>
              </a:solidFill>
            </a:ln>
          </c:spPr>
          <c:invertIfNegative val="0"/>
          <c:dLbls>
            <c:numFmt formatCode="0.0;[Red]\-0.0;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RED</c:v>
              </c:pt>
              <c:pt idx="1">
                <c:v>LLUYLLUC</c:v>
              </c:pt>
              <c:pt idx="2">
                <c:v>JERILLO</c:v>
              </c:pt>
              <c:pt idx="3">
                <c:v>YANTALO</c:v>
              </c:pt>
              <c:pt idx="4">
                <c:v>SORITOR</c:v>
              </c:pt>
              <c:pt idx="5">
                <c:v>JEPELAC</c:v>
              </c:pt>
              <c:pt idx="6">
                <c:v>ROQUE</c:v>
              </c:pt>
              <c:pt idx="7">
                <c:v>CALZADA</c:v>
              </c:pt>
              <c:pt idx="8">
                <c:v>P. LIBRE</c:v>
              </c:pt>
            </c:strLit>
          </c:cat>
          <c:val>
            <c:numLit>
              <c:formatCode>General</c:formatCode>
              <c:ptCount val="9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6423-4317-9A04-71B3674C0D7A}"/>
            </c:ext>
          </c:extLst>
        </c:ser>
        <c:ser>
          <c:idx val="3"/>
          <c:order val="2"/>
          <c:tx>
            <c:v>SIN CASOS = 0</c:v>
          </c:tx>
          <c:spPr>
            <a:gradFill rotWithShape="1">
              <a:gsLst>
                <a:gs pos="0">
                  <a:srgbClr val="00B050"/>
                </a:gs>
                <a:gs pos="35000">
                  <a:srgbClr val="00B050"/>
                </a:gs>
                <a:gs pos="100000">
                  <a:schemeClr val="bg1"/>
                </a:gs>
              </a:gsLst>
              <a:lin ang="5400000" scaled="0"/>
            </a:gradFill>
            <a:ln w="9525" cap="flat" cmpd="sng" algn="ctr">
              <a:solidFill>
                <a:srgbClr val="00B050"/>
              </a:solidFill>
              <a:prstDash val="solid"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423-4317-9A04-71B3674C0D7A}"/>
                </c:ext>
              </c:extLst>
            </c:dLbl>
            <c:numFmt formatCode="0.0;[Red]0.0;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RED</c:v>
              </c:pt>
              <c:pt idx="1">
                <c:v>LLUYLLUC</c:v>
              </c:pt>
              <c:pt idx="2">
                <c:v>JERILLO</c:v>
              </c:pt>
              <c:pt idx="3">
                <c:v>YANTALO</c:v>
              </c:pt>
              <c:pt idx="4">
                <c:v>SORITOR</c:v>
              </c:pt>
              <c:pt idx="5">
                <c:v>JEPELAC</c:v>
              </c:pt>
              <c:pt idx="6">
                <c:v>ROQUE</c:v>
              </c:pt>
              <c:pt idx="7">
                <c:v>CALZADA</c:v>
              </c:pt>
              <c:pt idx="8">
                <c:v>P. LIBRE</c:v>
              </c:pt>
            </c:strLit>
          </c:cat>
          <c:val>
            <c:numLit>
              <c:formatCode>General</c:formatCode>
              <c:ptCount val="9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6423-4317-9A04-71B3674C0D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608014696"/>
        <c:axId val="608015088"/>
      </c:barChart>
      <c:catAx>
        <c:axId val="608014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 cap="flat">
            <a:solidFill>
              <a:schemeClr val="accent1">
                <a:lumMod val="75000"/>
              </a:schemeClr>
            </a:solidFill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chemeClr val="tx2">
                    <a:lumMod val="50000"/>
                  </a:schemeClr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608015088"/>
        <c:crosses val="autoZero"/>
        <c:auto val="1"/>
        <c:lblAlgn val="ctr"/>
        <c:lblOffset val="1"/>
        <c:noMultiLvlLbl val="0"/>
      </c:catAx>
      <c:valAx>
        <c:axId val="608015088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12700">
            <a:solidFill>
              <a:schemeClr val="accent1">
                <a:lumMod val="75000"/>
              </a:schemeClr>
            </a:solidFill>
          </a:ln>
          <a:effectLst>
            <a:outerShdw blurRad="50800" dist="50800" dir="5400000" algn="ctr" rotWithShape="0">
              <a:schemeClr val="bg1"/>
            </a:outerShdw>
          </a:effectLst>
        </c:spPr>
        <c:txPr>
          <a:bodyPr rot="0" vert="horz"/>
          <a:lstStyle/>
          <a:p>
            <a:pPr>
              <a:defRPr sz="1000" b="1" i="0" u="none" strike="noStrike" baseline="0">
                <a:solidFill>
                  <a:schemeClr val="tx2">
                    <a:lumMod val="75000"/>
                  </a:schemeClr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608014696"/>
        <c:crosses val="autoZero"/>
        <c:crossBetween val="between"/>
      </c:valAx>
      <c:spPr>
        <a:noFill/>
        <a:ln w="25400">
          <a:noFill/>
        </a:ln>
        <a:effectLst>
          <a:softEdge rad="0"/>
        </a:effectLst>
        <a:scene3d>
          <a:camera prst="orthographicFront"/>
          <a:lightRig rig="threePt" dir="t"/>
        </a:scene3d>
        <a:sp3d>
          <a:bevelT/>
        </a:sp3d>
      </c:spPr>
    </c:plotArea>
    <c:legend>
      <c:legendPos val="b"/>
      <c:layout>
        <c:manualLayout>
          <c:xMode val="edge"/>
          <c:yMode val="edge"/>
          <c:x val="2.0072684374945342E-2"/>
          <c:y val="0.75230491571946057"/>
          <c:w val="0.95577883141791664"/>
          <c:h val="4.2801736377012366E-2"/>
        </c:manualLayout>
      </c:layout>
      <c:overlay val="0"/>
      <c:spPr>
        <a:effectLst/>
      </c:spPr>
      <c:txPr>
        <a:bodyPr/>
        <a:lstStyle/>
        <a:p>
          <a:pPr>
            <a:defRPr sz="900" b="1" i="0" u="none" strike="noStrike" baseline="0">
              <a:solidFill>
                <a:schemeClr val="tx2">
                  <a:lumMod val="50000"/>
                </a:schemeClr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19050">
      <a:solidFill>
        <a:schemeClr val="tx2">
          <a:lumMod val="75000"/>
        </a:schemeClr>
      </a:solidFill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NIÑO!$V$495</c:f>
          <c:strCache>
            <c:ptCount val="1"/>
            <c:pt idx="0">
              <c:v>RED. MOYOBAMBA:  SEGUIMIENTO DE CASOS DE NEUMONIAS &lt; 5 AÑOS  - POR MICROREDES :   ENERO - DICIEMBRE 2023</c:v>
            </c:pt>
          </c:strCache>
        </c:strRef>
      </c:tx>
      <c:overlay val="0"/>
      <c:spPr>
        <a:solidFill>
          <a:schemeClr val="bg1"/>
        </a:solidFill>
        <a:ln>
          <a:solidFill>
            <a:schemeClr val="accent1">
              <a:lumMod val="75000"/>
            </a:schemeClr>
          </a:solidFill>
        </a:ln>
        <a:effectLst>
          <a:outerShdw blurRad="50800" dist="38100" dir="2700000" algn="tl" rotWithShape="0">
            <a:schemeClr val="accent1">
              <a:lumMod val="75000"/>
              <a:alpha val="40000"/>
            </a:schemeClr>
          </a:outerShdw>
        </a:effectLst>
      </c:spPr>
      <c:txPr>
        <a:bodyPr/>
        <a:lstStyle/>
        <a:p>
          <a:pPr>
            <a:defRPr sz="1100" b="1"/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3688323228976986E-2"/>
          <c:y val="0.14674472332406921"/>
          <c:w val="0.92397598361388322"/>
          <c:h val="0.54622157306464525"/>
        </c:manualLayout>
      </c:layout>
      <c:barChart>
        <c:barDir val="col"/>
        <c:grouping val="clustered"/>
        <c:varyColors val="0"/>
        <c:ser>
          <c:idx val="1"/>
          <c:order val="1"/>
          <c:tx>
            <c:v>DEFICIENTE &lt; = 84.99</c:v>
          </c:tx>
          <c:spPr>
            <a:gradFill>
              <a:gsLst>
                <a:gs pos="0">
                  <a:srgbClr val="FF0000"/>
                </a:gs>
                <a:gs pos="49000">
                  <a:srgbClr val="FF0000"/>
                </a:gs>
                <a:gs pos="100000">
                  <a:schemeClr val="bg1"/>
                </a:gs>
              </a:gsLst>
              <a:lin ang="5400000" scaled="1"/>
            </a:gradFill>
            <a:ln>
              <a:solidFill>
                <a:srgbClr val="FF0000"/>
              </a:solidFill>
            </a:ln>
          </c:spPr>
          <c:invertIfNegative val="0"/>
          <c:dLbls>
            <c:numFmt formatCode="0.0;[Red]0.0;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RED</c:v>
              </c:pt>
              <c:pt idx="1">
                <c:v>LLUYLLUC</c:v>
              </c:pt>
              <c:pt idx="2">
                <c:v>JERILLO</c:v>
              </c:pt>
              <c:pt idx="3">
                <c:v>YANTALO</c:v>
              </c:pt>
              <c:pt idx="4">
                <c:v>SORITOR</c:v>
              </c:pt>
              <c:pt idx="5">
                <c:v>JEPELAC</c:v>
              </c:pt>
              <c:pt idx="6">
                <c:v>ROQUE</c:v>
              </c:pt>
              <c:pt idx="7">
                <c:v>CALZADA</c:v>
              </c:pt>
              <c:pt idx="8">
                <c:v>P. LIBRE</c:v>
              </c:pt>
            </c:strLit>
          </c:cat>
          <c:val>
            <c:numLit>
              <c:formatCode>General</c:formatCode>
              <c:ptCount val="9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C723-465A-948A-1ABD548DCCE1}"/>
            </c:ext>
          </c:extLst>
        </c:ser>
        <c:ser>
          <c:idx val="2"/>
          <c:order val="2"/>
          <c:tx>
            <c:v>PROCESO &gt; 84.99  -  &lt; 100</c:v>
          </c:tx>
          <c:spPr>
            <a:gradFill>
              <a:gsLst>
                <a:gs pos="0">
                  <a:srgbClr val="FFC000"/>
                </a:gs>
                <a:gs pos="49000">
                  <a:srgbClr val="FFFF00"/>
                </a:gs>
                <a:gs pos="100000">
                  <a:schemeClr val="bg1"/>
                </a:gs>
              </a:gsLst>
              <a:lin ang="5400000" scaled="1"/>
            </a:gradFill>
            <a:ln>
              <a:solidFill>
                <a:schemeClr val="accent1"/>
              </a:solidFill>
            </a:ln>
          </c:spPr>
          <c:invertIfNegative val="0"/>
          <c:dLbls>
            <c:numFmt formatCode="0.0;[Red]\-0.0;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RED</c:v>
              </c:pt>
              <c:pt idx="1">
                <c:v>LLUYLLUC</c:v>
              </c:pt>
              <c:pt idx="2">
                <c:v>JERILLO</c:v>
              </c:pt>
              <c:pt idx="3">
                <c:v>YANTALO</c:v>
              </c:pt>
              <c:pt idx="4">
                <c:v>SORITOR</c:v>
              </c:pt>
              <c:pt idx="5">
                <c:v>JEPELAC</c:v>
              </c:pt>
              <c:pt idx="6">
                <c:v>ROQUE</c:v>
              </c:pt>
              <c:pt idx="7">
                <c:v>CALZADA</c:v>
              </c:pt>
              <c:pt idx="8">
                <c:v>P. LIBRE</c:v>
              </c:pt>
            </c:strLit>
          </c:cat>
          <c:val>
            <c:numLit>
              <c:formatCode>General</c:formatCode>
              <c:ptCount val="9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C723-465A-948A-1ABD548DCCE1}"/>
            </c:ext>
          </c:extLst>
        </c:ser>
        <c:ser>
          <c:idx val="3"/>
          <c:order val="3"/>
          <c:tx>
            <c:v>OPTIMO &gt; = 100</c:v>
          </c:tx>
          <c:spPr>
            <a:gradFill rotWithShape="1">
              <a:gsLst>
                <a:gs pos="0">
                  <a:srgbClr val="00B050"/>
                </a:gs>
                <a:gs pos="35000">
                  <a:srgbClr val="00B050"/>
                </a:gs>
                <a:gs pos="100000">
                  <a:schemeClr val="bg1"/>
                </a:gs>
              </a:gsLst>
              <a:lin ang="5400000" scaled="0"/>
            </a:gradFill>
            <a:ln w="9525" cap="flat" cmpd="sng" algn="ctr">
              <a:solidFill>
                <a:srgbClr val="00B050"/>
              </a:solidFill>
              <a:prstDash val="solid"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723-465A-948A-1ABD548DCCE1}"/>
                </c:ext>
              </c:extLst>
            </c:dLbl>
            <c:numFmt formatCode="0.0;[Red]0.0;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RED</c:v>
              </c:pt>
              <c:pt idx="1">
                <c:v>LLUYLLUC</c:v>
              </c:pt>
              <c:pt idx="2">
                <c:v>JERILLO</c:v>
              </c:pt>
              <c:pt idx="3">
                <c:v>YANTALO</c:v>
              </c:pt>
              <c:pt idx="4">
                <c:v>SORITOR</c:v>
              </c:pt>
              <c:pt idx="5">
                <c:v>JEPELAC</c:v>
              </c:pt>
              <c:pt idx="6">
                <c:v>ROQUE</c:v>
              </c:pt>
              <c:pt idx="7">
                <c:v>CALZADA</c:v>
              </c:pt>
              <c:pt idx="8">
                <c:v>P. LIBRE</c:v>
              </c:pt>
            </c:strLit>
          </c:cat>
          <c:val>
            <c:numLit>
              <c:formatCode>General</c:formatCode>
              <c:ptCount val="9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C723-465A-948A-1ABD548DCC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608015872"/>
        <c:axId val="608016264"/>
      </c:barChart>
      <c:lineChart>
        <c:grouping val="standard"/>
        <c:varyColors val="0"/>
        <c:ser>
          <c:idx val="0"/>
          <c:order val="0"/>
          <c:tx>
            <c:v>META</c:v>
          </c:tx>
          <c:spPr>
            <a:ln w="15875">
              <a:solidFill>
                <a:srgbClr val="0070C0"/>
              </a:solidFill>
            </a:ln>
          </c:spPr>
          <c:marker>
            <c:symbol val="diamond"/>
            <c:size val="4"/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>
                    <a:solidFill>
                      <a:srgbClr val="0070C0"/>
                    </a:solidFill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9"/>
              <c:pt idx="0">
                <c:v>RED</c:v>
              </c:pt>
              <c:pt idx="1">
                <c:v>LLUYLLUC</c:v>
              </c:pt>
              <c:pt idx="2">
                <c:v>JERILLO</c:v>
              </c:pt>
              <c:pt idx="3">
                <c:v>YANTALO</c:v>
              </c:pt>
              <c:pt idx="4">
                <c:v>SORITOR</c:v>
              </c:pt>
              <c:pt idx="5">
                <c:v>JEPELAC</c:v>
              </c:pt>
              <c:pt idx="6">
                <c:v>ROQUE</c:v>
              </c:pt>
              <c:pt idx="7">
                <c:v>CALZADA</c:v>
              </c:pt>
              <c:pt idx="8">
                <c:v>P. LIBRE</c:v>
              </c:pt>
            </c:strLit>
          </c:cat>
          <c:val>
            <c:numLit>
              <c:formatCode>General</c:formatCode>
              <c:ptCount val="9"/>
              <c:pt idx="0">
                <c:v>100</c:v>
              </c:pt>
              <c:pt idx="1">
                <c:v>100</c:v>
              </c:pt>
              <c:pt idx="2">
                <c:v>100</c:v>
              </c:pt>
              <c:pt idx="3">
                <c:v>100</c:v>
              </c:pt>
              <c:pt idx="4">
                <c:v>100</c:v>
              </c:pt>
              <c:pt idx="5">
                <c:v>100</c:v>
              </c:pt>
              <c:pt idx="6">
                <c:v>100</c:v>
              </c:pt>
              <c:pt idx="7">
                <c:v>100</c:v>
              </c:pt>
              <c:pt idx="8">
                <c:v>100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C723-465A-948A-1ABD548DCC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8015872"/>
        <c:axId val="608016264"/>
      </c:lineChart>
      <c:catAx>
        <c:axId val="608015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 cap="flat">
            <a:solidFill>
              <a:schemeClr val="accent1">
                <a:lumMod val="75000"/>
              </a:schemeClr>
            </a:solidFill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chemeClr val="tx2">
                    <a:lumMod val="50000"/>
                  </a:schemeClr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608016264"/>
        <c:crosses val="autoZero"/>
        <c:auto val="1"/>
        <c:lblAlgn val="ctr"/>
        <c:lblOffset val="1"/>
        <c:noMultiLvlLbl val="0"/>
      </c:catAx>
      <c:valAx>
        <c:axId val="608016264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12700">
            <a:solidFill>
              <a:schemeClr val="accent1">
                <a:lumMod val="75000"/>
              </a:schemeClr>
            </a:solidFill>
          </a:ln>
          <a:effectLst>
            <a:outerShdw blurRad="50800" dist="50800" dir="5400000" algn="ctr" rotWithShape="0">
              <a:schemeClr val="bg1"/>
            </a:outerShdw>
          </a:effectLst>
        </c:spPr>
        <c:txPr>
          <a:bodyPr rot="0" vert="horz"/>
          <a:lstStyle/>
          <a:p>
            <a:pPr>
              <a:defRPr sz="1000" b="1" i="0" u="none" strike="noStrike" baseline="0">
                <a:solidFill>
                  <a:schemeClr val="tx2">
                    <a:lumMod val="75000"/>
                  </a:schemeClr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608015872"/>
        <c:crosses val="autoZero"/>
        <c:crossBetween val="between"/>
      </c:valAx>
      <c:spPr>
        <a:noFill/>
        <a:ln w="25400">
          <a:noFill/>
        </a:ln>
        <a:effectLst>
          <a:softEdge rad="0"/>
        </a:effectLst>
        <a:scene3d>
          <a:camera prst="orthographicFront"/>
          <a:lightRig rig="threePt" dir="t"/>
        </a:scene3d>
        <a:sp3d>
          <a:bevelT/>
        </a:sp3d>
      </c:spPr>
    </c:plotArea>
    <c:legend>
      <c:legendPos val="b"/>
      <c:layout>
        <c:manualLayout>
          <c:xMode val="edge"/>
          <c:yMode val="edge"/>
          <c:x val="1.5997045000995639E-2"/>
          <c:y val="0.75230491571946057"/>
          <c:w val="0.96189229047884106"/>
          <c:h val="4.2801736377012366E-2"/>
        </c:manualLayout>
      </c:layout>
      <c:overlay val="0"/>
      <c:spPr>
        <a:effectLst/>
      </c:spPr>
      <c:txPr>
        <a:bodyPr/>
        <a:lstStyle/>
        <a:p>
          <a:pPr>
            <a:defRPr sz="900" b="1" i="0" u="none" strike="noStrike" baseline="0">
              <a:solidFill>
                <a:schemeClr val="tx2">
                  <a:lumMod val="50000"/>
                </a:schemeClr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19050">
      <a:solidFill>
        <a:schemeClr val="tx2">
          <a:lumMod val="75000"/>
        </a:schemeClr>
      </a:solidFill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NIÑO!$V$106</c:f>
          <c:strCache>
            <c:ptCount val="1"/>
            <c:pt idx="0">
              <c:v>#¡REF!</c:v>
            </c:pt>
          </c:strCache>
        </c:strRef>
      </c:tx>
      <c:overlay val="0"/>
      <c:spPr>
        <a:solidFill>
          <a:schemeClr val="bg1"/>
        </a:solidFill>
        <a:ln>
          <a:solidFill>
            <a:schemeClr val="accent1">
              <a:lumMod val="75000"/>
            </a:schemeClr>
          </a:solidFill>
        </a:ln>
        <a:effectLst>
          <a:outerShdw blurRad="50800" dist="38100" dir="2700000" algn="tl" rotWithShape="0">
            <a:schemeClr val="accent1">
              <a:lumMod val="75000"/>
              <a:alpha val="40000"/>
            </a:schemeClr>
          </a:outerShdw>
        </a:effectLst>
      </c:spPr>
      <c:txPr>
        <a:bodyPr/>
        <a:lstStyle/>
        <a:p>
          <a:pPr>
            <a:defRPr sz="1100" b="1"/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3688323228976986E-2"/>
          <c:y val="0.14674472332406921"/>
          <c:w val="0.92397598361388322"/>
          <c:h val="0.5462215730646452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NIÑO!$H$106</c:f>
              <c:strCache>
                <c:ptCount val="1"/>
                <c:pt idx="0">
                  <c:v>DEFICIENTE &lt;= 90</c:v>
                </c:pt>
              </c:strCache>
            </c:strRef>
          </c:tx>
          <c:spPr>
            <a:gradFill>
              <a:gsLst>
                <a:gs pos="0">
                  <a:srgbClr val="FF0000"/>
                </a:gs>
                <a:gs pos="49000">
                  <a:srgbClr val="FF0000"/>
                </a:gs>
                <a:gs pos="100000">
                  <a:schemeClr val="bg1"/>
                </a:gs>
              </a:gsLst>
              <a:lin ang="5400000" scaled="1"/>
            </a:gradFill>
            <a:ln>
              <a:solidFill>
                <a:srgbClr val="FF0000"/>
              </a:solidFill>
            </a:ln>
          </c:spPr>
          <c:invertIfNegative val="0"/>
          <c:dLbls>
            <c:numFmt formatCode="0.0;[Red]0.0;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NIÑO!$A$107:$A$116</c:f>
              <c:strCache>
                <c:ptCount val="10"/>
                <c:pt idx="0">
                  <c:v>RED</c:v>
                </c:pt>
                <c:pt idx="1">
                  <c:v>HOSP</c:v>
                </c:pt>
                <c:pt idx="2">
                  <c:v>LLUI</c:v>
                </c:pt>
                <c:pt idx="3">
                  <c:v>JERI</c:v>
                </c:pt>
                <c:pt idx="4">
                  <c:v>YANT</c:v>
                </c:pt>
                <c:pt idx="5">
                  <c:v>SORI</c:v>
                </c:pt>
                <c:pt idx="6">
                  <c:v>JEPE</c:v>
                </c:pt>
                <c:pt idx="7">
                  <c:v>ROQU</c:v>
                </c:pt>
                <c:pt idx="8">
                  <c:v>CALZ</c:v>
                </c:pt>
                <c:pt idx="9">
                  <c:v>PUEB</c:v>
                </c:pt>
              </c:strCache>
            </c:strRef>
          </c:cat>
          <c:val>
            <c:numRef>
              <c:f>NIÑO!$H$107:$H$116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1D-4DBE-9B39-CDE610D120D9}"/>
            </c:ext>
          </c:extLst>
        </c:ser>
        <c:ser>
          <c:idx val="2"/>
          <c:order val="2"/>
          <c:tx>
            <c:strRef>
              <c:f>NIÑO!$I$106</c:f>
              <c:strCache>
                <c:ptCount val="1"/>
                <c:pt idx="0">
                  <c:v>PROCESO &gt; 90  -  &lt; 100</c:v>
                </c:pt>
              </c:strCache>
            </c:strRef>
          </c:tx>
          <c:spPr>
            <a:gradFill>
              <a:gsLst>
                <a:gs pos="0">
                  <a:srgbClr val="FFC000"/>
                </a:gs>
                <a:gs pos="49000">
                  <a:srgbClr val="FFFF00"/>
                </a:gs>
                <a:gs pos="100000">
                  <a:schemeClr val="bg1"/>
                </a:gs>
              </a:gsLst>
              <a:lin ang="5400000" scaled="1"/>
            </a:gradFill>
            <a:ln>
              <a:solidFill>
                <a:schemeClr val="accent1"/>
              </a:solidFill>
            </a:ln>
          </c:spPr>
          <c:invertIfNegative val="0"/>
          <c:dLbls>
            <c:numFmt formatCode="0.0;[Red]\-0.0;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NIÑO!$A$107:$A$116</c:f>
              <c:strCache>
                <c:ptCount val="10"/>
                <c:pt idx="0">
                  <c:v>RED</c:v>
                </c:pt>
                <c:pt idx="1">
                  <c:v>HOSP</c:v>
                </c:pt>
                <c:pt idx="2">
                  <c:v>LLUI</c:v>
                </c:pt>
                <c:pt idx="3">
                  <c:v>JERI</c:v>
                </c:pt>
                <c:pt idx="4">
                  <c:v>YANT</c:v>
                </c:pt>
                <c:pt idx="5">
                  <c:v>SORI</c:v>
                </c:pt>
                <c:pt idx="6">
                  <c:v>JEPE</c:v>
                </c:pt>
                <c:pt idx="7">
                  <c:v>ROQU</c:v>
                </c:pt>
                <c:pt idx="8">
                  <c:v>CALZ</c:v>
                </c:pt>
                <c:pt idx="9">
                  <c:v>PUEB</c:v>
                </c:pt>
              </c:strCache>
            </c:strRef>
          </c:cat>
          <c:val>
            <c:numRef>
              <c:f>NIÑO!$I$107:$I$116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1D-4DBE-9B39-CDE610D120D9}"/>
            </c:ext>
          </c:extLst>
        </c:ser>
        <c:ser>
          <c:idx val="3"/>
          <c:order val="3"/>
          <c:tx>
            <c:strRef>
              <c:f>NIÑO!$J$106</c:f>
              <c:strCache>
                <c:ptCount val="1"/>
                <c:pt idx="0">
                  <c:v>OPTIMO &gt;= 100</c:v>
                </c:pt>
              </c:strCache>
            </c:strRef>
          </c:tx>
          <c:spPr>
            <a:gradFill rotWithShape="1">
              <a:gsLst>
                <a:gs pos="0">
                  <a:srgbClr val="00B050"/>
                </a:gs>
                <a:gs pos="35000">
                  <a:srgbClr val="00B050"/>
                </a:gs>
                <a:gs pos="100000">
                  <a:schemeClr val="bg1"/>
                </a:gs>
              </a:gsLst>
              <a:lin ang="5400000" scaled="0"/>
            </a:gradFill>
            <a:ln w="9525" cap="flat" cmpd="sng" algn="ctr">
              <a:solidFill>
                <a:srgbClr val="00B050"/>
              </a:solidFill>
              <a:prstDash val="solid"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41D-4DBE-9B39-CDE610D120D9}"/>
                </c:ext>
              </c:extLst>
            </c:dLbl>
            <c:numFmt formatCode="0.0;[Red]0.0;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NIÑO!$A$107:$A$116</c:f>
              <c:strCache>
                <c:ptCount val="10"/>
                <c:pt idx="0">
                  <c:v>RED</c:v>
                </c:pt>
                <c:pt idx="1">
                  <c:v>HOSP</c:v>
                </c:pt>
                <c:pt idx="2">
                  <c:v>LLUI</c:v>
                </c:pt>
                <c:pt idx="3">
                  <c:v>JERI</c:v>
                </c:pt>
                <c:pt idx="4">
                  <c:v>YANT</c:v>
                </c:pt>
                <c:pt idx="5">
                  <c:v>SORI</c:v>
                </c:pt>
                <c:pt idx="6">
                  <c:v>JEPE</c:v>
                </c:pt>
                <c:pt idx="7">
                  <c:v>ROQU</c:v>
                </c:pt>
                <c:pt idx="8">
                  <c:v>CALZ</c:v>
                </c:pt>
                <c:pt idx="9">
                  <c:v>PUEB</c:v>
                </c:pt>
              </c:strCache>
            </c:strRef>
          </c:cat>
          <c:val>
            <c:numRef>
              <c:f>NIÑO!$J$107:$J$116</c:f>
              <c:numCache>
                <c:formatCode>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41D-4DBE-9B39-CDE610D120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488922888"/>
        <c:axId val="488923280"/>
      </c:barChart>
      <c:lineChart>
        <c:grouping val="standard"/>
        <c:varyColors val="0"/>
        <c:ser>
          <c:idx val="0"/>
          <c:order val="0"/>
          <c:tx>
            <c:strRef>
              <c:f>NIÑO!$E$106</c:f>
              <c:strCache>
                <c:ptCount val="1"/>
                <c:pt idx="0">
                  <c:v>META</c:v>
                </c:pt>
              </c:strCache>
            </c:strRef>
          </c:tx>
          <c:spPr>
            <a:ln w="15875">
              <a:solidFill>
                <a:srgbClr val="0070C0"/>
              </a:solidFill>
            </a:ln>
          </c:spPr>
          <c:marker>
            <c:symbol val="diamond"/>
            <c:size val="4"/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>
                    <a:solidFill>
                      <a:srgbClr val="0070C0"/>
                    </a:solidFill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NIÑO!$A$107:$A$116</c:f>
              <c:strCache>
                <c:ptCount val="10"/>
                <c:pt idx="0">
                  <c:v>RED</c:v>
                </c:pt>
                <c:pt idx="1">
                  <c:v>HOSP</c:v>
                </c:pt>
                <c:pt idx="2">
                  <c:v>LLUI</c:v>
                </c:pt>
                <c:pt idx="3">
                  <c:v>JERI</c:v>
                </c:pt>
                <c:pt idx="4">
                  <c:v>YANT</c:v>
                </c:pt>
                <c:pt idx="5">
                  <c:v>SORI</c:v>
                </c:pt>
                <c:pt idx="6">
                  <c:v>JEPE</c:v>
                </c:pt>
                <c:pt idx="7">
                  <c:v>ROQU</c:v>
                </c:pt>
                <c:pt idx="8">
                  <c:v>CALZ</c:v>
                </c:pt>
                <c:pt idx="9">
                  <c:v>PUEB</c:v>
                </c:pt>
              </c:strCache>
            </c:strRef>
          </c:cat>
          <c:val>
            <c:numRef>
              <c:f>NIÑO!$E$107:$E$116</c:f>
              <c:numCache>
                <c:formatCode>0.0</c:formatCode>
                <c:ptCount val="10"/>
                <c:pt idx="0" formatCode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41D-4DBE-9B39-CDE610D120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8922888"/>
        <c:axId val="488923280"/>
      </c:lineChart>
      <c:catAx>
        <c:axId val="488922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 cap="flat">
            <a:solidFill>
              <a:schemeClr val="accent1">
                <a:lumMod val="75000"/>
              </a:schemeClr>
            </a:solidFill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chemeClr val="tx2">
                    <a:lumMod val="50000"/>
                  </a:schemeClr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488923280"/>
        <c:crosses val="autoZero"/>
        <c:auto val="1"/>
        <c:lblAlgn val="ctr"/>
        <c:lblOffset val="1"/>
        <c:noMultiLvlLbl val="0"/>
      </c:catAx>
      <c:valAx>
        <c:axId val="488923280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12700">
            <a:solidFill>
              <a:schemeClr val="accent1">
                <a:lumMod val="75000"/>
              </a:schemeClr>
            </a:solidFill>
          </a:ln>
          <a:effectLst>
            <a:outerShdw blurRad="50800" dist="50800" dir="5400000" algn="ctr" rotWithShape="0">
              <a:schemeClr val="bg1"/>
            </a:outerShdw>
          </a:effectLst>
        </c:spPr>
        <c:txPr>
          <a:bodyPr rot="0" vert="horz"/>
          <a:lstStyle/>
          <a:p>
            <a:pPr>
              <a:defRPr sz="1000" b="1" i="0" u="none" strike="noStrike" baseline="0">
                <a:solidFill>
                  <a:schemeClr val="tx2">
                    <a:lumMod val="75000"/>
                  </a:schemeClr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488922888"/>
        <c:crosses val="autoZero"/>
        <c:crossBetween val="between"/>
      </c:valAx>
      <c:spPr>
        <a:noFill/>
        <a:ln w="25400">
          <a:noFill/>
        </a:ln>
        <a:effectLst>
          <a:softEdge rad="0"/>
        </a:effectLst>
        <a:scene3d>
          <a:camera prst="orthographicFront"/>
          <a:lightRig rig="threePt" dir="t"/>
        </a:scene3d>
        <a:sp3d>
          <a:bevelT/>
        </a:sp3d>
      </c:spPr>
    </c:plotArea>
    <c:legend>
      <c:legendPos val="b"/>
      <c:legendEntry>
        <c:idx val="1"/>
        <c:txPr>
          <a:bodyPr/>
          <a:lstStyle/>
          <a:p>
            <a:pPr>
              <a:defRPr sz="900" b="1" i="0" u="none" strike="noStrike" baseline="0">
                <a:solidFill>
                  <a:schemeClr val="tx2">
                    <a:lumMod val="50000"/>
                  </a:schemeClr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</c:legendEntry>
      <c:layout>
        <c:manualLayout>
          <c:xMode val="edge"/>
          <c:yMode val="edge"/>
          <c:x val="2.0072684374945342E-2"/>
          <c:y val="0.75230491571946057"/>
          <c:w val="0.95577883141791664"/>
          <c:h val="4.2801736377012366E-2"/>
        </c:manualLayout>
      </c:layout>
      <c:overlay val="0"/>
      <c:spPr>
        <a:effectLst/>
      </c:spPr>
      <c:txPr>
        <a:bodyPr/>
        <a:lstStyle/>
        <a:p>
          <a:pPr>
            <a:defRPr sz="900" b="1" i="0" u="none" strike="noStrike" baseline="0">
              <a:solidFill>
                <a:schemeClr val="tx2">
                  <a:lumMod val="50000"/>
                </a:schemeClr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19050">
      <a:solidFill>
        <a:schemeClr val="tx2">
          <a:lumMod val="75000"/>
        </a:schemeClr>
      </a:solidFill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NIÑO!$V$538</c:f>
          <c:strCache>
            <c:ptCount val="1"/>
            <c:pt idx="0">
              <c:v>RED. MOYOBAMBA:  RECIEN NACIDOS PREMATUROS (&lt;37 SEMANAS)/ TOTAL DE RN  - POR MICROREDES :   ENERO - DICIEMBRE 2023</c:v>
            </c:pt>
          </c:strCache>
        </c:strRef>
      </c:tx>
      <c:overlay val="0"/>
      <c:spPr>
        <a:solidFill>
          <a:schemeClr val="bg1"/>
        </a:solidFill>
        <a:ln>
          <a:solidFill>
            <a:schemeClr val="accent1">
              <a:lumMod val="75000"/>
            </a:schemeClr>
          </a:solidFill>
        </a:ln>
        <a:effectLst>
          <a:outerShdw blurRad="50800" dist="38100" dir="2700000" algn="tl" rotWithShape="0">
            <a:schemeClr val="accent1">
              <a:lumMod val="75000"/>
              <a:alpha val="40000"/>
            </a:schemeClr>
          </a:outerShdw>
        </a:effectLst>
      </c:spPr>
      <c:txPr>
        <a:bodyPr/>
        <a:lstStyle/>
        <a:p>
          <a:pPr>
            <a:defRPr sz="1100" b="1"/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7.4574893545755291E-2"/>
          <c:y val="0.17437468804245301"/>
          <c:w val="0.92542510645424469"/>
          <c:h val="0.71028779128760078"/>
        </c:manualLayout>
      </c:layout>
      <c:barChart>
        <c:barDir val="col"/>
        <c:grouping val="clustered"/>
        <c:varyColors val="0"/>
        <c:ser>
          <c:idx val="3"/>
          <c:order val="0"/>
          <c:tx>
            <c:v>CNV Total RN </c:v>
          </c:tx>
          <c:spPr>
            <a:gradFill rotWithShape="1">
              <a:gsLst>
                <a:gs pos="0">
                  <a:srgbClr val="0070C0"/>
                </a:gs>
                <a:gs pos="35000">
                  <a:srgbClr val="008DF6"/>
                </a:gs>
                <a:gs pos="100000">
                  <a:schemeClr val="bg1"/>
                </a:gs>
              </a:gsLst>
              <a:lin ang="5400000" scaled="0"/>
            </a:gradFill>
            <a:ln w="9525" cap="flat" cmpd="sng" algn="ctr">
              <a:solidFill>
                <a:srgbClr val="0070C0"/>
              </a:solidFill>
              <a:prstDash val="solid"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0"/>
              <c:pt idx="0">
                <c:v>RED</c:v>
              </c:pt>
              <c:pt idx="1">
                <c:v>LLUYLLUC</c:v>
              </c:pt>
              <c:pt idx="2">
                <c:v>JERILLO</c:v>
              </c:pt>
              <c:pt idx="3">
                <c:v>YANTALO</c:v>
              </c:pt>
              <c:pt idx="4">
                <c:v>SORITOR</c:v>
              </c:pt>
              <c:pt idx="5">
                <c:v>JEPELAC</c:v>
              </c:pt>
              <c:pt idx="6">
                <c:v>ROQUE</c:v>
              </c:pt>
              <c:pt idx="7">
                <c:v>CALZADA</c:v>
              </c:pt>
              <c:pt idx="8">
                <c:v>P. LIBRE</c:v>
              </c:pt>
              <c:pt idx="9">
                <c:v>HOSP</c:v>
              </c:pt>
            </c:strLit>
          </c:cat>
          <c:val>
            <c:numLit>
              <c:formatCode>General</c:formatCode>
              <c:ptCount val="10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EEB-4B2F-BF5D-97424BDB560B}"/>
            </c:ext>
          </c:extLst>
        </c:ser>
        <c:ser>
          <c:idx val="0"/>
          <c:order val="1"/>
          <c:tx>
            <c:v>RN Prematuro &lt;37 S.</c:v>
          </c:tx>
          <c:spPr>
            <a:gradFill>
              <a:gsLst>
                <a:gs pos="0">
                  <a:schemeClr val="accent6">
                    <a:lumMod val="50000"/>
                  </a:schemeClr>
                </a:gs>
                <a:gs pos="43000">
                  <a:schemeClr val="accent6">
                    <a:lumMod val="75000"/>
                  </a:schemeClr>
                </a:gs>
                <a:gs pos="100000">
                  <a:schemeClr val="bg1"/>
                </a:gs>
              </a:gsLst>
              <a:lin ang="5400000" scaled="0"/>
            </a:gra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10"/>
              <c:pt idx="0">
                <c:v>RED</c:v>
              </c:pt>
              <c:pt idx="1">
                <c:v>LLUYLLUC</c:v>
              </c:pt>
              <c:pt idx="2">
                <c:v>JERILLO</c:v>
              </c:pt>
              <c:pt idx="3">
                <c:v>YANTALO</c:v>
              </c:pt>
              <c:pt idx="4">
                <c:v>SORITOR</c:v>
              </c:pt>
              <c:pt idx="5">
                <c:v>JEPELAC</c:v>
              </c:pt>
              <c:pt idx="6">
                <c:v>ROQUE</c:v>
              </c:pt>
              <c:pt idx="7">
                <c:v>CALZADA</c:v>
              </c:pt>
              <c:pt idx="8">
                <c:v>P. LIBRE</c:v>
              </c:pt>
              <c:pt idx="9">
                <c:v>HOSP</c:v>
              </c:pt>
            </c:strLit>
          </c:cat>
          <c:val>
            <c:numLit>
              <c:formatCode>General</c:formatCode>
              <c:ptCount val="10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7EEB-4B2F-BF5D-97424BDB56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6"/>
        <c:overlap val="-4"/>
        <c:axId val="608017048"/>
        <c:axId val="608017440"/>
      </c:barChart>
      <c:catAx>
        <c:axId val="608017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 cap="flat">
            <a:solidFill>
              <a:schemeClr val="accent1">
                <a:lumMod val="75000"/>
              </a:schemeClr>
            </a:solidFill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chemeClr val="tx2">
                    <a:lumMod val="50000"/>
                  </a:schemeClr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608017440"/>
        <c:crosses val="autoZero"/>
        <c:auto val="1"/>
        <c:lblAlgn val="ctr"/>
        <c:lblOffset val="1"/>
        <c:noMultiLvlLbl val="0"/>
      </c:catAx>
      <c:valAx>
        <c:axId val="608017440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12700">
            <a:solidFill>
              <a:schemeClr val="accent1">
                <a:lumMod val="75000"/>
              </a:schemeClr>
            </a:solidFill>
          </a:ln>
          <a:effectLst>
            <a:outerShdw blurRad="50800" dist="50800" dir="5400000" algn="ctr" rotWithShape="0">
              <a:schemeClr val="bg1"/>
            </a:outerShdw>
          </a:effectLst>
        </c:spPr>
        <c:txPr>
          <a:bodyPr rot="0" vert="horz"/>
          <a:lstStyle/>
          <a:p>
            <a:pPr>
              <a:defRPr sz="1000" b="1" i="0" u="none" strike="noStrike" baseline="0">
                <a:solidFill>
                  <a:schemeClr val="tx2">
                    <a:lumMod val="75000"/>
                  </a:schemeClr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608017048"/>
        <c:crosses val="autoZero"/>
        <c:crossBetween val="between"/>
      </c:valAx>
      <c:spPr>
        <a:noFill/>
        <a:ln w="25400">
          <a:noFill/>
        </a:ln>
        <a:effectLst>
          <a:softEdge rad="0"/>
        </a:effectLst>
        <a:scene3d>
          <a:camera prst="orthographicFront"/>
          <a:lightRig rig="threePt" dir="t"/>
        </a:scene3d>
        <a:sp3d>
          <a:bevelT/>
        </a:sp3d>
      </c:spPr>
    </c:plotArea>
    <c:plotVisOnly val="1"/>
    <c:dispBlanksAs val="gap"/>
    <c:showDLblsOverMax val="0"/>
  </c:chart>
  <c:spPr>
    <a:solidFill>
      <a:schemeClr val="bg1"/>
    </a:solidFill>
    <a:ln w="19050">
      <a:solidFill>
        <a:schemeClr val="tx2">
          <a:lumMod val="75000"/>
        </a:schemeClr>
      </a:solidFill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1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NIÑO!$V$516</c:f>
          <c:strCache>
            <c:ptCount val="1"/>
            <c:pt idx="0">
              <c:v>RED. MOYOBAMBA:  RECIEN NACIDOS CON BAJO PESO AL NACER / TOTAL DE RN  - POR MICROREDES :   ENERO - DICIEMBRE 2023</c:v>
            </c:pt>
          </c:strCache>
        </c:strRef>
      </c:tx>
      <c:overlay val="0"/>
      <c:spPr>
        <a:solidFill>
          <a:schemeClr val="bg1"/>
        </a:solidFill>
        <a:ln>
          <a:solidFill>
            <a:schemeClr val="accent1">
              <a:lumMod val="75000"/>
            </a:schemeClr>
          </a:solidFill>
        </a:ln>
        <a:effectLst>
          <a:outerShdw blurRad="50800" dist="38100" dir="2700000" algn="tl" rotWithShape="0">
            <a:schemeClr val="accent1">
              <a:lumMod val="75000"/>
              <a:alpha val="40000"/>
            </a:schemeClr>
          </a:outerShdw>
        </a:effectLst>
      </c:spPr>
      <c:txPr>
        <a:bodyPr/>
        <a:lstStyle/>
        <a:p>
          <a:pPr>
            <a:defRPr sz="1100" b="1"/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7.4574893545755291E-2"/>
          <c:y val="0.17437468804245301"/>
          <c:w val="0.92542510645424469"/>
          <c:h val="0.71028779128760078"/>
        </c:manualLayout>
      </c:layout>
      <c:barChart>
        <c:barDir val="col"/>
        <c:grouping val="clustered"/>
        <c:varyColors val="0"/>
        <c:ser>
          <c:idx val="3"/>
          <c:order val="0"/>
          <c:tx>
            <c:v>Total RN CNV</c:v>
          </c:tx>
          <c:spPr>
            <a:gradFill rotWithShape="1">
              <a:gsLst>
                <a:gs pos="0">
                  <a:srgbClr val="0070C0"/>
                </a:gs>
                <a:gs pos="35000">
                  <a:srgbClr val="008DF6"/>
                </a:gs>
                <a:gs pos="100000">
                  <a:schemeClr val="bg1"/>
                </a:gs>
              </a:gsLst>
              <a:lin ang="5400000" scaled="0"/>
            </a:gradFill>
            <a:ln w="9525" cap="flat" cmpd="sng" algn="ctr">
              <a:solidFill>
                <a:srgbClr val="0070C0"/>
              </a:solidFill>
              <a:prstDash val="solid"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0"/>
              <c:pt idx="0">
                <c:v>RED</c:v>
              </c:pt>
              <c:pt idx="1">
                <c:v>LLUYLLUC</c:v>
              </c:pt>
              <c:pt idx="2">
                <c:v>JERILLO</c:v>
              </c:pt>
              <c:pt idx="3">
                <c:v>YANTALO</c:v>
              </c:pt>
              <c:pt idx="4">
                <c:v>SORITOR</c:v>
              </c:pt>
              <c:pt idx="5">
                <c:v>JEPELAC</c:v>
              </c:pt>
              <c:pt idx="6">
                <c:v>ROQUE</c:v>
              </c:pt>
              <c:pt idx="7">
                <c:v>CALZADA</c:v>
              </c:pt>
              <c:pt idx="8">
                <c:v>P. LIBRE</c:v>
              </c:pt>
              <c:pt idx="9">
                <c:v>HOSP</c:v>
              </c:pt>
            </c:strLit>
          </c:cat>
          <c:val>
            <c:numLit>
              <c:formatCode>General</c:formatCode>
              <c:ptCount val="10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9672-42E8-A1CD-2147426F6583}"/>
            </c:ext>
          </c:extLst>
        </c:ser>
        <c:ser>
          <c:idx val="0"/>
          <c:order val="1"/>
          <c:tx>
            <c:v>RN con bajo peso al nacer</c:v>
          </c:tx>
          <c:spPr>
            <a:gradFill>
              <a:gsLst>
                <a:gs pos="0">
                  <a:schemeClr val="accent6">
                    <a:lumMod val="50000"/>
                  </a:schemeClr>
                </a:gs>
                <a:gs pos="43000">
                  <a:schemeClr val="accent6">
                    <a:lumMod val="75000"/>
                  </a:schemeClr>
                </a:gs>
                <a:gs pos="100000">
                  <a:schemeClr val="bg1"/>
                </a:gs>
              </a:gsLst>
              <a:lin ang="5400000" scaled="0"/>
            </a:gra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10"/>
              <c:pt idx="0">
                <c:v>RED</c:v>
              </c:pt>
              <c:pt idx="1">
                <c:v>LLUYLLUC</c:v>
              </c:pt>
              <c:pt idx="2">
                <c:v>JERILLO</c:v>
              </c:pt>
              <c:pt idx="3">
                <c:v>YANTALO</c:v>
              </c:pt>
              <c:pt idx="4">
                <c:v>SORITOR</c:v>
              </c:pt>
              <c:pt idx="5">
                <c:v>JEPELAC</c:v>
              </c:pt>
              <c:pt idx="6">
                <c:v>ROQUE</c:v>
              </c:pt>
              <c:pt idx="7">
                <c:v>CALZADA</c:v>
              </c:pt>
              <c:pt idx="8">
                <c:v>P. LIBRE</c:v>
              </c:pt>
              <c:pt idx="9">
                <c:v>HOSP</c:v>
              </c:pt>
            </c:strLit>
          </c:cat>
          <c:val>
            <c:numLit>
              <c:formatCode>General</c:formatCode>
              <c:ptCount val="10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9672-42E8-A1CD-2147426F65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6"/>
        <c:overlap val="-4"/>
        <c:axId val="608018224"/>
        <c:axId val="608018616"/>
      </c:barChart>
      <c:catAx>
        <c:axId val="608018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 cap="flat">
            <a:solidFill>
              <a:schemeClr val="accent1">
                <a:lumMod val="75000"/>
              </a:schemeClr>
            </a:solidFill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chemeClr val="tx2">
                    <a:lumMod val="50000"/>
                  </a:schemeClr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608018616"/>
        <c:crosses val="autoZero"/>
        <c:auto val="1"/>
        <c:lblAlgn val="ctr"/>
        <c:lblOffset val="1"/>
        <c:noMultiLvlLbl val="0"/>
      </c:catAx>
      <c:valAx>
        <c:axId val="608018616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12700">
            <a:solidFill>
              <a:schemeClr val="accent1">
                <a:lumMod val="75000"/>
              </a:schemeClr>
            </a:solidFill>
          </a:ln>
          <a:effectLst>
            <a:outerShdw blurRad="50800" dist="50800" dir="5400000" algn="ctr" rotWithShape="0">
              <a:schemeClr val="bg1"/>
            </a:outerShdw>
          </a:effectLst>
        </c:spPr>
        <c:txPr>
          <a:bodyPr rot="0" vert="horz"/>
          <a:lstStyle/>
          <a:p>
            <a:pPr>
              <a:defRPr sz="1000" b="1" i="0" u="none" strike="noStrike" baseline="0">
                <a:solidFill>
                  <a:schemeClr val="tx2">
                    <a:lumMod val="75000"/>
                  </a:schemeClr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608018224"/>
        <c:crosses val="autoZero"/>
        <c:crossBetween val="between"/>
      </c:valAx>
      <c:spPr>
        <a:noFill/>
        <a:ln w="25400">
          <a:noFill/>
        </a:ln>
        <a:effectLst>
          <a:softEdge rad="0"/>
        </a:effectLst>
        <a:scene3d>
          <a:camera prst="orthographicFront"/>
          <a:lightRig rig="threePt" dir="t"/>
        </a:scene3d>
        <a:sp3d>
          <a:bevelT/>
        </a:sp3d>
      </c:spPr>
    </c:plotArea>
    <c:plotVisOnly val="1"/>
    <c:dispBlanksAs val="gap"/>
    <c:showDLblsOverMax val="0"/>
  </c:chart>
  <c:spPr>
    <a:solidFill>
      <a:schemeClr val="bg1"/>
    </a:solidFill>
    <a:ln w="19050">
      <a:solidFill>
        <a:schemeClr val="tx2">
          <a:lumMod val="75000"/>
        </a:schemeClr>
      </a:solidFill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1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NIÑO!$V$65</c:f>
          <c:strCache>
            <c:ptCount val="1"/>
            <c:pt idx="0">
              <c:v>#¡REF!</c:v>
            </c:pt>
          </c:strCache>
        </c:strRef>
      </c:tx>
      <c:overlay val="0"/>
      <c:spPr>
        <a:solidFill>
          <a:schemeClr val="bg1"/>
        </a:solidFill>
        <a:ln>
          <a:solidFill>
            <a:schemeClr val="accent1">
              <a:lumMod val="75000"/>
            </a:schemeClr>
          </a:solidFill>
        </a:ln>
        <a:effectLst>
          <a:outerShdw blurRad="50800" dist="38100" dir="2700000" algn="tl" rotWithShape="0">
            <a:schemeClr val="accent1">
              <a:lumMod val="75000"/>
              <a:alpha val="40000"/>
            </a:schemeClr>
          </a:outerShdw>
        </a:effectLst>
      </c:spPr>
      <c:txPr>
        <a:bodyPr/>
        <a:lstStyle/>
        <a:p>
          <a:pPr>
            <a:defRPr sz="1100" b="1"/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3688323228976986E-2"/>
          <c:y val="0.14674472332406921"/>
          <c:w val="0.92397598361388322"/>
          <c:h val="0.5462215730646452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NIÑO!$H$65</c:f>
              <c:strCache>
                <c:ptCount val="1"/>
                <c:pt idx="0">
                  <c:v>DEFICIENTE &lt;= 90</c:v>
                </c:pt>
              </c:strCache>
            </c:strRef>
          </c:tx>
          <c:spPr>
            <a:gradFill>
              <a:gsLst>
                <a:gs pos="0">
                  <a:srgbClr val="FF0000"/>
                </a:gs>
                <a:gs pos="49000">
                  <a:srgbClr val="FF0000"/>
                </a:gs>
                <a:gs pos="100000">
                  <a:schemeClr val="bg1"/>
                </a:gs>
              </a:gsLst>
              <a:lin ang="5400000" scaled="1"/>
            </a:gradFill>
            <a:ln>
              <a:solidFill>
                <a:srgbClr val="FF0000"/>
              </a:solidFill>
            </a:ln>
          </c:spPr>
          <c:invertIfNegative val="0"/>
          <c:dLbls>
            <c:numFmt formatCode="0.0;[Red]0.0;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NIÑO!$A$66:$A$75</c:f>
              <c:strCache>
                <c:ptCount val="9"/>
                <c:pt idx="0">
                  <c:v>RED</c:v>
                </c:pt>
                <c:pt idx="1">
                  <c:v>LLUI</c:v>
                </c:pt>
                <c:pt idx="2">
                  <c:v>JERI</c:v>
                </c:pt>
                <c:pt idx="3">
                  <c:v>YANT</c:v>
                </c:pt>
                <c:pt idx="4">
                  <c:v>SORI</c:v>
                </c:pt>
                <c:pt idx="5">
                  <c:v>JEPE</c:v>
                </c:pt>
                <c:pt idx="6">
                  <c:v>ROQU</c:v>
                </c:pt>
                <c:pt idx="7">
                  <c:v>CALZ</c:v>
                </c:pt>
                <c:pt idx="8">
                  <c:v>PUEB</c:v>
                </c:pt>
              </c:strCache>
            </c:strRef>
          </c:cat>
          <c:val>
            <c:numRef>
              <c:f>NIÑO!$H$66:$H$75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50-42F8-A486-904ED3B8ACE9}"/>
            </c:ext>
          </c:extLst>
        </c:ser>
        <c:ser>
          <c:idx val="2"/>
          <c:order val="2"/>
          <c:tx>
            <c:strRef>
              <c:f>NIÑO!$I$65</c:f>
              <c:strCache>
                <c:ptCount val="1"/>
                <c:pt idx="0">
                  <c:v>PROCESO &gt; 90  -  &lt; 100</c:v>
                </c:pt>
              </c:strCache>
            </c:strRef>
          </c:tx>
          <c:spPr>
            <a:gradFill>
              <a:gsLst>
                <a:gs pos="0">
                  <a:srgbClr val="FFC000"/>
                </a:gs>
                <a:gs pos="49000">
                  <a:srgbClr val="FFFF00"/>
                </a:gs>
                <a:gs pos="100000">
                  <a:schemeClr val="bg1"/>
                </a:gs>
              </a:gsLst>
              <a:lin ang="5400000" scaled="1"/>
            </a:gradFill>
            <a:ln>
              <a:solidFill>
                <a:schemeClr val="accent1"/>
              </a:solidFill>
            </a:ln>
          </c:spPr>
          <c:invertIfNegative val="0"/>
          <c:dLbls>
            <c:numFmt formatCode="0.0;[Red]\-0.0;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NIÑO!$A$66:$A$75</c:f>
              <c:strCache>
                <c:ptCount val="9"/>
                <c:pt idx="0">
                  <c:v>RED</c:v>
                </c:pt>
                <c:pt idx="1">
                  <c:v>LLUI</c:v>
                </c:pt>
                <c:pt idx="2">
                  <c:v>JERI</c:v>
                </c:pt>
                <c:pt idx="3">
                  <c:v>YANT</c:v>
                </c:pt>
                <c:pt idx="4">
                  <c:v>SORI</c:v>
                </c:pt>
                <c:pt idx="5">
                  <c:v>JEPE</c:v>
                </c:pt>
                <c:pt idx="6">
                  <c:v>ROQU</c:v>
                </c:pt>
                <c:pt idx="7">
                  <c:v>CALZ</c:v>
                </c:pt>
                <c:pt idx="8">
                  <c:v>PUEB</c:v>
                </c:pt>
              </c:strCache>
            </c:strRef>
          </c:cat>
          <c:val>
            <c:numRef>
              <c:f>NIÑO!$I$66:$I$75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50-42F8-A486-904ED3B8ACE9}"/>
            </c:ext>
          </c:extLst>
        </c:ser>
        <c:ser>
          <c:idx val="3"/>
          <c:order val="3"/>
          <c:tx>
            <c:strRef>
              <c:f>NIÑO!$J$65</c:f>
              <c:strCache>
                <c:ptCount val="1"/>
                <c:pt idx="0">
                  <c:v>OPTIMO &gt;= 100</c:v>
                </c:pt>
              </c:strCache>
            </c:strRef>
          </c:tx>
          <c:spPr>
            <a:gradFill rotWithShape="1">
              <a:gsLst>
                <a:gs pos="0">
                  <a:srgbClr val="00B050"/>
                </a:gs>
                <a:gs pos="35000">
                  <a:srgbClr val="00B050"/>
                </a:gs>
                <a:gs pos="100000">
                  <a:schemeClr val="bg1"/>
                </a:gs>
              </a:gsLst>
              <a:lin ang="5400000" scaled="0"/>
            </a:gradFill>
            <a:ln w="9525" cap="flat" cmpd="sng" algn="ctr">
              <a:solidFill>
                <a:srgbClr val="00B050"/>
              </a:solidFill>
              <a:prstDash val="solid"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750-42F8-A486-904ED3B8ACE9}"/>
                </c:ext>
              </c:extLst>
            </c:dLbl>
            <c:numFmt formatCode="0.0;[Red]0.0;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NIÑO!$A$66:$A$75</c:f>
              <c:strCache>
                <c:ptCount val="9"/>
                <c:pt idx="0">
                  <c:v>RED</c:v>
                </c:pt>
                <c:pt idx="1">
                  <c:v>LLUI</c:v>
                </c:pt>
                <c:pt idx="2">
                  <c:v>JERI</c:v>
                </c:pt>
                <c:pt idx="3">
                  <c:v>YANT</c:v>
                </c:pt>
                <c:pt idx="4">
                  <c:v>SORI</c:v>
                </c:pt>
                <c:pt idx="5">
                  <c:v>JEPE</c:v>
                </c:pt>
                <c:pt idx="6">
                  <c:v>ROQU</c:v>
                </c:pt>
                <c:pt idx="7">
                  <c:v>CALZ</c:v>
                </c:pt>
                <c:pt idx="8">
                  <c:v>PUEB</c:v>
                </c:pt>
              </c:strCache>
            </c:strRef>
          </c:cat>
          <c:val>
            <c:numRef>
              <c:f>NIÑO!$J$66:$J$75</c:f>
              <c:numCache>
                <c:formatCode>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750-42F8-A486-904ED3B8AC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500650280"/>
        <c:axId val="500650672"/>
      </c:barChart>
      <c:lineChart>
        <c:grouping val="standard"/>
        <c:varyColors val="0"/>
        <c:ser>
          <c:idx val="0"/>
          <c:order val="0"/>
          <c:tx>
            <c:strRef>
              <c:f>NIÑO!$E$65</c:f>
              <c:strCache>
                <c:ptCount val="1"/>
                <c:pt idx="0">
                  <c:v>META</c:v>
                </c:pt>
              </c:strCache>
            </c:strRef>
          </c:tx>
          <c:spPr>
            <a:ln w="15875">
              <a:solidFill>
                <a:srgbClr val="0070C0"/>
              </a:solidFill>
            </a:ln>
          </c:spPr>
          <c:marker>
            <c:symbol val="diamond"/>
            <c:size val="4"/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>
                    <a:solidFill>
                      <a:srgbClr val="0070C0"/>
                    </a:solidFill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NIÑO!$A$66:$A$75</c:f>
              <c:strCache>
                <c:ptCount val="9"/>
                <c:pt idx="0">
                  <c:v>RED</c:v>
                </c:pt>
                <c:pt idx="1">
                  <c:v>LLUI</c:v>
                </c:pt>
                <c:pt idx="2">
                  <c:v>JERI</c:v>
                </c:pt>
                <c:pt idx="3">
                  <c:v>YANT</c:v>
                </c:pt>
                <c:pt idx="4">
                  <c:v>SORI</c:v>
                </c:pt>
                <c:pt idx="5">
                  <c:v>JEPE</c:v>
                </c:pt>
                <c:pt idx="6">
                  <c:v>ROQU</c:v>
                </c:pt>
                <c:pt idx="7">
                  <c:v>CALZ</c:v>
                </c:pt>
                <c:pt idx="8">
                  <c:v>PUEB</c:v>
                </c:pt>
              </c:strCache>
            </c:strRef>
          </c:cat>
          <c:val>
            <c:numRef>
              <c:f>NIÑO!$E$66:$E$75</c:f>
              <c:numCache>
                <c:formatCode>0.0</c:formatCode>
                <c:ptCount val="9"/>
                <c:pt idx="0" formatCode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750-42F8-A486-904ED3B8AC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0650280"/>
        <c:axId val="500650672"/>
      </c:lineChart>
      <c:catAx>
        <c:axId val="500650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 cap="flat">
            <a:solidFill>
              <a:schemeClr val="accent1">
                <a:lumMod val="75000"/>
              </a:schemeClr>
            </a:solidFill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chemeClr val="tx2">
                    <a:lumMod val="50000"/>
                  </a:schemeClr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500650672"/>
        <c:crosses val="autoZero"/>
        <c:auto val="1"/>
        <c:lblAlgn val="ctr"/>
        <c:lblOffset val="1"/>
        <c:noMultiLvlLbl val="0"/>
      </c:catAx>
      <c:valAx>
        <c:axId val="500650672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12700">
            <a:solidFill>
              <a:schemeClr val="accent1">
                <a:lumMod val="75000"/>
              </a:schemeClr>
            </a:solidFill>
          </a:ln>
          <a:effectLst>
            <a:outerShdw blurRad="50800" dist="50800" dir="5400000" algn="ctr" rotWithShape="0">
              <a:schemeClr val="bg1"/>
            </a:outerShdw>
          </a:effectLst>
        </c:spPr>
        <c:txPr>
          <a:bodyPr rot="0" vert="horz"/>
          <a:lstStyle/>
          <a:p>
            <a:pPr>
              <a:defRPr sz="1000" b="1" i="0" u="none" strike="noStrike" baseline="0">
                <a:solidFill>
                  <a:schemeClr val="tx2">
                    <a:lumMod val="75000"/>
                  </a:schemeClr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500650280"/>
        <c:crosses val="autoZero"/>
        <c:crossBetween val="between"/>
      </c:valAx>
      <c:spPr>
        <a:noFill/>
        <a:ln w="25400">
          <a:noFill/>
        </a:ln>
        <a:effectLst>
          <a:softEdge rad="0"/>
        </a:effectLst>
        <a:scene3d>
          <a:camera prst="orthographicFront"/>
          <a:lightRig rig="threePt" dir="t"/>
        </a:scene3d>
        <a:sp3d>
          <a:bevelT/>
        </a:sp3d>
      </c:spPr>
    </c:plotArea>
    <c:legend>
      <c:legendPos val="b"/>
      <c:legendEntry>
        <c:idx val="1"/>
        <c:txPr>
          <a:bodyPr/>
          <a:lstStyle/>
          <a:p>
            <a:pPr>
              <a:defRPr sz="900" b="1" i="0" u="none" strike="noStrike" baseline="0">
                <a:solidFill>
                  <a:schemeClr val="tx2">
                    <a:lumMod val="50000"/>
                  </a:schemeClr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</c:legendEntry>
      <c:layout>
        <c:manualLayout>
          <c:xMode val="edge"/>
          <c:yMode val="edge"/>
          <c:x val="2.0072684374945342E-2"/>
          <c:y val="0.75230491571946057"/>
          <c:w val="0.95577883141791664"/>
          <c:h val="4.2801736377012366E-2"/>
        </c:manualLayout>
      </c:layout>
      <c:overlay val="0"/>
      <c:spPr>
        <a:effectLst/>
      </c:spPr>
      <c:txPr>
        <a:bodyPr/>
        <a:lstStyle/>
        <a:p>
          <a:pPr>
            <a:defRPr sz="900" b="1" i="0" u="none" strike="noStrike" baseline="0">
              <a:solidFill>
                <a:schemeClr val="tx2">
                  <a:lumMod val="50000"/>
                </a:schemeClr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19050">
      <a:solidFill>
        <a:schemeClr val="tx2">
          <a:lumMod val="75000"/>
        </a:schemeClr>
      </a:solidFill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1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NIÑO!$V$85</c:f>
          <c:strCache>
            <c:ptCount val="1"/>
            <c:pt idx="0">
              <c:v>#¡REF!</c:v>
            </c:pt>
          </c:strCache>
        </c:strRef>
      </c:tx>
      <c:overlay val="0"/>
      <c:spPr>
        <a:solidFill>
          <a:schemeClr val="bg1"/>
        </a:solidFill>
        <a:ln>
          <a:solidFill>
            <a:schemeClr val="accent1">
              <a:lumMod val="75000"/>
            </a:schemeClr>
          </a:solidFill>
        </a:ln>
        <a:effectLst>
          <a:outerShdw blurRad="50800" dist="38100" dir="2700000" algn="tl" rotWithShape="0">
            <a:schemeClr val="accent1">
              <a:lumMod val="75000"/>
              <a:alpha val="40000"/>
            </a:schemeClr>
          </a:outerShdw>
        </a:effectLst>
      </c:spPr>
      <c:txPr>
        <a:bodyPr/>
        <a:lstStyle/>
        <a:p>
          <a:pPr>
            <a:defRPr sz="1100" b="1"/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3688323228976986E-2"/>
          <c:y val="0.14674472332406921"/>
          <c:w val="0.92397598361388322"/>
          <c:h val="0.5462215730646452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NIÑO!$H$86</c:f>
              <c:strCache>
                <c:ptCount val="1"/>
                <c:pt idx="0">
                  <c:v>DEFICIENTE &lt;= 90</c:v>
                </c:pt>
              </c:strCache>
            </c:strRef>
          </c:tx>
          <c:spPr>
            <a:gradFill>
              <a:gsLst>
                <a:gs pos="0">
                  <a:srgbClr val="FF0000"/>
                </a:gs>
                <a:gs pos="49000">
                  <a:srgbClr val="FF0000"/>
                </a:gs>
                <a:gs pos="100000">
                  <a:schemeClr val="bg1"/>
                </a:gs>
              </a:gsLst>
              <a:lin ang="5400000" scaled="1"/>
            </a:gradFill>
            <a:ln>
              <a:solidFill>
                <a:srgbClr val="FF0000"/>
              </a:solidFill>
            </a:ln>
          </c:spPr>
          <c:invertIfNegative val="0"/>
          <c:dLbls>
            <c:numFmt formatCode="0.0;[Red]0.0;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NIÑO!$A$87:$A$96</c:f>
              <c:strCache>
                <c:ptCount val="10"/>
                <c:pt idx="0">
                  <c:v>RED</c:v>
                </c:pt>
                <c:pt idx="1">
                  <c:v>HOSP</c:v>
                </c:pt>
                <c:pt idx="2">
                  <c:v>LLUI</c:v>
                </c:pt>
                <c:pt idx="3">
                  <c:v>JERI</c:v>
                </c:pt>
                <c:pt idx="4">
                  <c:v>YANT</c:v>
                </c:pt>
                <c:pt idx="5">
                  <c:v>SORI</c:v>
                </c:pt>
                <c:pt idx="6">
                  <c:v>JEPE</c:v>
                </c:pt>
                <c:pt idx="7">
                  <c:v>ROQU</c:v>
                </c:pt>
                <c:pt idx="8">
                  <c:v>CALZ</c:v>
                </c:pt>
                <c:pt idx="9">
                  <c:v>PUEB</c:v>
                </c:pt>
              </c:strCache>
            </c:strRef>
          </c:cat>
          <c:val>
            <c:numRef>
              <c:f>NIÑO!$H$87:$H$96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E6-4542-BDEE-1C2B135FE06E}"/>
            </c:ext>
          </c:extLst>
        </c:ser>
        <c:ser>
          <c:idx val="2"/>
          <c:order val="2"/>
          <c:tx>
            <c:strRef>
              <c:f>NIÑO!$I$86</c:f>
              <c:strCache>
                <c:ptCount val="1"/>
                <c:pt idx="0">
                  <c:v>PROCESO &gt; 90  -  &lt; 100</c:v>
                </c:pt>
              </c:strCache>
            </c:strRef>
          </c:tx>
          <c:spPr>
            <a:gradFill>
              <a:gsLst>
                <a:gs pos="0">
                  <a:srgbClr val="FFC000"/>
                </a:gs>
                <a:gs pos="49000">
                  <a:srgbClr val="FFFF00"/>
                </a:gs>
                <a:gs pos="100000">
                  <a:schemeClr val="bg1"/>
                </a:gs>
              </a:gsLst>
              <a:lin ang="5400000" scaled="1"/>
            </a:gradFill>
            <a:ln>
              <a:solidFill>
                <a:schemeClr val="accent1"/>
              </a:solidFill>
            </a:ln>
          </c:spPr>
          <c:invertIfNegative val="0"/>
          <c:dLbls>
            <c:numFmt formatCode="0.0;[Red]\-0.0;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NIÑO!$A$87:$A$96</c:f>
              <c:strCache>
                <c:ptCount val="10"/>
                <c:pt idx="0">
                  <c:v>RED</c:v>
                </c:pt>
                <c:pt idx="1">
                  <c:v>HOSP</c:v>
                </c:pt>
                <c:pt idx="2">
                  <c:v>LLUI</c:v>
                </c:pt>
                <c:pt idx="3">
                  <c:v>JERI</c:v>
                </c:pt>
                <c:pt idx="4">
                  <c:v>YANT</c:v>
                </c:pt>
                <c:pt idx="5">
                  <c:v>SORI</c:v>
                </c:pt>
                <c:pt idx="6">
                  <c:v>JEPE</c:v>
                </c:pt>
                <c:pt idx="7">
                  <c:v>ROQU</c:v>
                </c:pt>
                <c:pt idx="8">
                  <c:v>CALZ</c:v>
                </c:pt>
                <c:pt idx="9">
                  <c:v>PUEB</c:v>
                </c:pt>
              </c:strCache>
            </c:strRef>
          </c:cat>
          <c:val>
            <c:numRef>
              <c:f>NIÑO!$I$87:$I$96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5E6-4542-BDEE-1C2B135FE06E}"/>
            </c:ext>
          </c:extLst>
        </c:ser>
        <c:ser>
          <c:idx val="3"/>
          <c:order val="3"/>
          <c:tx>
            <c:strRef>
              <c:f>NIÑO!$J$86</c:f>
              <c:strCache>
                <c:ptCount val="1"/>
                <c:pt idx="0">
                  <c:v>OPTIMO &gt;= 100</c:v>
                </c:pt>
              </c:strCache>
            </c:strRef>
          </c:tx>
          <c:spPr>
            <a:gradFill rotWithShape="1">
              <a:gsLst>
                <a:gs pos="0">
                  <a:schemeClr val="bg1"/>
                </a:gs>
                <a:gs pos="67000">
                  <a:srgbClr val="00B050"/>
                </a:gs>
                <a:gs pos="100000">
                  <a:srgbClr val="008A3E"/>
                </a:gs>
              </a:gsLst>
              <a:lin ang="16200000" scaled="1"/>
            </a:gradFill>
            <a:ln w="9525" cap="flat" cmpd="sng" algn="ctr">
              <a:solidFill>
                <a:srgbClr val="00B050"/>
              </a:solidFill>
              <a:prstDash val="solid"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5E6-4542-BDEE-1C2B135FE06E}"/>
                </c:ext>
              </c:extLst>
            </c:dLbl>
            <c:numFmt formatCode="0.0;[Red]0.0;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NIÑO!$A$87:$A$96</c:f>
              <c:strCache>
                <c:ptCount val="10"/>
                <c:pt idx="0">
                  <c:v>RED</c:v>
                </c:pt>
                <c:pt idx="1">
                  <c:v>HOSP</c:v>
                </c:pt>
                <c:pt idx="2">
                  <c:v>LLUI</c:v>
                </c:pt>
                <c:pt idx="3">
                  <c:v>JERI</c:v>
                </c:pt>
                <c:pt idx="4">
                  <c:v>YANT</c:v>
                </c:pt>
                <c:pt idx="5">
                  <c:v>SORI</c:v>
                </c:pt>
                <c:pt idx="6">
                  <c:v>JEPE</c:v>
                </c:pt>
                <c:pt idx="7">
                  <c:v>ROQU</c:v>
                </c:pt>
                <c:pt idx="8">
                  <c:v>CALZ</c:v>
                </c:pt>
                <c:pt idx="9">
                  <c:v>PUEB</c:v>
                </c:pt>
              </c:strCache>
            </c:strRef>
          </c:cat>
          <c:val>
            <c:numRef>
              <c:f>NIÑO!$J$87:$J$96</c:f>
              <c:numCache>
                <c:formatCode>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5E6-4542-BDEE-1C2B135FE0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500651456"/>
        <c:axId val="500651848"/>
      </c:barChart>
      <c:lineChart>
        <c:grouping val="standard"/>
        <c:varyColors val="0"/>
        <c:ser>
          <c:idx val="0"/>
          <c:order val="0"/>
          <c:tx>
            <c:strRef>
              <c:f>NIÑO!$E$86</c:f>
              <c:strCache>
                <c:ptCount val="1"/>
                <c:pt idx="0">
                  <c:v>META</c:v>
                </c:pt>
              </c:strCache>
            </c:strRef>
          </c:tx>
          <c:spPr>
            <a:ln w="15875">
              <a:solidFill>
                <a:srgbClr val="0070C0"/>
              </a:solidFill>
            </a:ln>
          </c:spPr>
          <c:marker>
            <c:symbol val="diamond"/>
            <c:size val="4"/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>
                    <a:solidFill>
                      <a:srgbClr val="0070C0"/>
                    </a:solidFill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NIÑO!$A$87:$A$96</c:f>
              <c:strCache>
                <c:ptCount val="10"/>
                <c:pt idx="0">
                  <c:v>RED</c:v>
                </c:pt>
                <c:pt idx="1">
                  <c:v>HOSP</c:v>
                </c:pt>
                <c:pt idx="2">
                  <c:v>LLUI</c:v>
                </c:pt>
                <c:pt idx="3">
                  <c:v>JERI</c:v>
                </c:pt>
                <c:pt idx="4">
                  <c:v>YANT</c:v>
                </c:pt>
                <c:pt idx="5">
                  <c:v>SORI</c:v>
                </c:pt>
                <c:pt idx="6">
                  <c:v>JEPE</c:v>
                </c:pt>
                <c:pt idx="7">
                  <c:v>ROQU</c:v>
                </c:pt>
                <c:pt idx="8">
                  <c:v>CALZ</c:v>
                </c:pt>
                <c:pt idx="9">
                  <c:v>PUEB</c:v>
                </c:pt>
              </c:strCache>
            </c:strRef>
          </c:cat>
          <c:val>
            <c:numRef>
              <c:f>NIÑO!$E$87:$E$96</c:f>
              <c:numCache>
                <c:formatCode>0.0</c:formatCode>
                <c:ptCount val="10"/>
                <c:pt idx="0" formatCode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5E6-4542-BDEE-1C2B135FE0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0651456"/>
        <c:axId val="500651848"/>
      </c:lineChart>
      <c:catAx>
        <c:axId val="500651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 cap="flat">
            <a:solidFill>
              <a:schemeClr val="accent1">
                <a:lumMod val="75000"/>
              </a:schemeClr>
            </a:solidFill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chemeClr val="tx2">
                    <a:lumMod val="50000"/>
                  </a:schemeClr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500651848"/>
        <c:crosses val="autoZero"/>
        <c:auto val="1"/>
        <c:lblAlgn val="ctr"/>
        <c:lblOffset val="1"/>
        <c:noMultiLvlLbl val="0"/>
      </c:catAx>
      <c:valAx>
        <c:axId val="500651848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12700">
            <a:solidFill>
              <a:schemeClr val="accent1">
                <a:lumMod val="75000"/>
              </a:schemeClr>
            </a:solidFill>
          </a:ln>
          <a:effectLst>
            <a:outerShdw blurRad="50800" dist="50800" dir="5400000" algn="ctr" rotWithShape="0">
              <a:schemeClr val="bg1"/>
            </a:outerShdw>
          </a:effectLst>
        </c:spPr>
        <c:txPr>
          <a:bodyPr rot="0" vert="horz"/>
          <a:lstStyle/>
          <a:p>
            <a:pPr>
              <a:defRPr sz="1000" b="1" i="0" u="none" strike="noStrike" baseline="0">
                <a:solidFill>
                  <a:schemeClr val="tx2">
                    <a:lumMod val="75000"/>
                  </a:schemeClr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500651456"/>
        <c:crosses val="autoZero"/>
        <c:crossBetween val="between"/>
      </c:valAx>
      <c:spPr>
        <a:noFill/>
        <a:ln w="25400">
          <a:noFill/>
        </a:ln>
        <a:effectLst>
          <a:softEdge rad="0"/>
        </a:effectLst>
        <a:scene3d>
          <a:camera prst="orthographicFront"/>
          <a:lightRig rig="threePt" dir="t"/>
        </a:scene3d>
        <a:sp3d>
          <a:bevelT/>
        </a:sp3d>
      </c:spPr>
    </c:plotArea>
    <c:legend>
      <c:legendPos val="b"/>
      <c:legendEntry>
        <c:idx val="1"/>
        <c:txPr>
          <a:bodyPr/>
          <a:lstStyle/>
          <a:p>
            <a:pPr>
              <a:defRPr sz="900" b="1" i="0" u="none" strike="noStrike" baseline="0">
                <a:solidFill>
                  <a:schemeClr val="tx2">
                    <a:lumMod val="50000"/>
                  </a:schemeClr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</c:legendEntry>
      <c:layout>
        <c:manualLayout>
          <c:xMode val="edge"/>
          <c:yMode val="edge"/>
          <c:x val="2.2110500514108122E-2"/>
          <c:y val="0.75230491571946057"/>
          <c:w val="0.95577867805534922"/>
          <c:h val="4.2801736377012366E-2"/>
        </c:manualLayout>
      </c:layout>
      <c:overlay val="0"/>
      <c:spPr>
        <a:effectLst/>
      </c:spPr>
      <c:txPr>
        <a:bodyPr/>
        <a:lstStyle/>
        <a:p>
          <a:pPr>
            <a:defRPr sz="900" b="1" i="0" u="none" strike="noStrike" baseline="0">
              <a:solidFill>
                <a:schemeClr val="tx2">
                  <a:lumMod val="50000"/>
                </a:schemeClr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19050">
      <a:solidFill>
        <a:schemeClr val="tx2">
          <a:lumMod val="75000"/>
        </a:schemeClr>
      </a:solidFill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1"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NIÑO!$V$126</c:f>
          <c:strCache>
            <c:ptCount val="1"/>
            <c:pt idx="0">
              <c:v>#¡REF!</c:v>
            </c:pt>
          </c:strCache>
        </c:strRef>
      </c:tx>
      <c:overlay val="0"/>
      <c:spPr>
        <a:solidFill>
          <a:schemeClr val="bg1"/>
        </a:solidFill>
        <a:ln>
          <a:solidFill>
            <a:schemeClr val="accent1">
              <a:lumMod val="75000"/>
            </a:schemeClr>
          </a:solidFill>
        </a:ln>
        <a:effectLst>
          <a:outerShdw blurRad="50800" dist="38100" dir="2700000" algn="tl" rotWithShape="0">
            <a:schemeClr val="accent1">
              <a:lumMod val="75000"/>
              <a:alpha val="40000"/>
            </a:schemeClr>
          </a:outerShdw>
        </a:effectLst>
      </c:spPr>
      <c:txPr>
        <a:bodyPr/>
        <a:lstStyle/>
        <a:p>
          <a:pPr>
            <a:defRPr sz="1100" b="1"/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3688323228976986E-2"/>
          <c:y val="0.14674472332406921"/>
          <c:w val="0.92397598361388322"/>
          <c:h val="0.5462215730646452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NIÑO!$H$126</c:f>
              <c:strCache>
                <c:ptCount val="1"/>
                <c:pt idx="0">
                  <c:v>DEFICIENTE &lt;= 90</c:v>
                </c:pt>
              </c:strCache>
            </c:strRef>
          </c:tx>
          <c:spPr>
            <a:gradFill>
              <a:gsLst>
                <a:gs pos="0">
                  <a:srgbClr val="FF0000"/>
                </a:gs>
                <a:gs pos="49000">
                  <a:srgbClr val="FF0000"/>
                </a:gs>
                <a:gs pos="100000">
                  <a:schemeClr val="bg1"/>
                </a:gs>
              </a:gsLst>
              <a:lin ang="5400000" scaled="1"/>
            </a:gradFill>
            <a:ln>
              <a:solidFill>
                <a:srgbClr val="FF0000"/>
              </a:solidFill>
            </a:ln>
          </c:spPr>
          <c:invertIfNegative val="0"/>
          <c:dLbls>
            <c:numFmt formatCode="0.0;[Red]0.0;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NIÑO!$A$127:$A$136</c:f>
              <c:strCache>
                <c:ptCount val="10"/>
                <c:pt idx="0">
                  <c:v>RED</c:v>
                </c:pt>
                <c:pt idx="1">
                  <c:v>HOSP</c:v>
                </c:pt>
                <c:pt idx="2">
                  <c:v>LLUI</c:v>
                </c:pt>
                <c:pt idx="3">
                  <c:v>JERI</c:v>
                </c:pt>
                <c:pt idx="4">
                  <c:v>YANT</c:v>
                </c:pt>
                <c:pt idx="5">
                  <c:v>SORI</c:v>
                </c:pt>
                <c:pt idx="6">
                  <c:v>JEPE</c:v>
                </c:pt>
                <c:pt idx="7">
                  <c:v>ROQU</c:v>
                </c:pt>
                <c:pt idx="8">
                  <c:v>CALZ</c:v>
                </c:pt>
                <c:pt idx="9">
                  <c:v>PUEB</c:v>
                </c:pt>
              </c:strCache>
            </c:strRef>
          </c:cat>
          <c:val>
            <c:numRef>
              <c:f>NIÑO!$H$127:$H$136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51-4DD4-9D47-233CA555D0F8}"/>
            </c:ext>
          </c:extLst>
        </c:ser>
        <c:ser>
          <c:idx val="2"/>
          <c:order val="2"/>
          <c:tx>
            <c:strRef>
              <c:f>NIÑO!$I$126</c:f>
              <c:strCache>
                <c:ptCount val="1"/>
                <c:pt idx="0">
                  <c:v>PROCESO &gt; 90  -  &lt; 100</c:v>
                </c:pt>
              </c:strCache>
            </c:strRef>
          </c:tx>
          <c:spPr>
            <a:gradFill>
              <a:gsLst>
                <a:gs pos="0">
                  <a:srgbClr val="FFC000"/>
                </a:gs>
                <a:gs pos="49000">
                  <a:srgbClr val="FFFF00"/>
                </a:gs>
                <a:gs pos="100000">
                  <a:schemeClr val="bg1"/>
                </a:gs>
              </a:gsLst>
              <a:lin ang="5400000" scaled="1"/>
            </a:gradFill>
            <a:ln>
              <a:solidFill>
                <a:schemeClr val="accent1"/>
              </a:solidFill>
            </a:ln>
          </c:spPr>
          <c:invertIfNegative val="0"/>
          <c:dLbls>
            <c:numFmt formatCode="0.0;[Red]\-0.0;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NIÑO!$A$127:$A$136</c:f>
              <c:strCache>
                <c:ptCount val="10"/>
                <c:pt idx="0">
                  <c:v>RED</c:v>
                </c:pt>
                <c:pt idx="1">
                  <c:v>HOSP</c:v>
                </c:pt>
                <c:pt idx="2">
                  <c:v>LLUI</c:v>
                </c:pt>
                <c:pt idx="3">
                  <c:v>JERI</c:v>
                </c:pt>
                <c:pt idx="4">
                  <c:v>YANT</c:v>
                </c:pt>
                <c:pt idx="5">
                  <c:v>SORI</c:v>
                </c:pt>
                <c:pt idx="6">
                  <c:v>JEPE</c:v>
                </c:pt>
                <c:pt idx="7">
                  <c:v>ROQU</c:v>
                </c:pt>
                <c:pt idx="8">
                  <c:v>CALZ</c:v>
                </c:pt>
                <c:pt idx="9">
                  <c:v>PUEB</c:v>
                </c:pt>
              </c:strCache>
            </c:strRef>
          </c:cat>
          <c:val>
            <c:numRef>
              <c:f>NIÑO!$I$127:$I$136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51-4DD4-9D47-233CA555D0F8}"/>
            </c:ext>
          </c:extLst>
        </c:ser>
        <c:ser>
          <c:idx val="3"/>
          <c:order val="3"/>
          <c:tx>
            <c:strRef>
              <c:f>NIÑO!$J$126</c:f>
              <c:strCache>
                <c:ptCount val="1"/>
                <c:pt idx="0">
                  <c:v>OPTIMO &gt;= 100</c:v>
                </c:pt>
              </c:strCache>
            </c:strRef>
          </c:tx>
          <c:spPr>
            <a:gradFill rotWithShape="1">
              <a:gsLst>
                <a:gs pos="0">
                  <a:srgbClr val="00B050"/>
                </a:gs>
                <a:gs pos="35000">
                  <a:srgbClr val="00B050"/>
                </a:gs>
                <a:gs pos="100000">
                  <a:schemeClr val="bg1"/>
                </a:gs>
              </a:gsLst>
              <a:lin ang="5400000" scaled="0"/>
            </a:gradFill>
            <a:ln w="9525" cap="flat" cmpd="sng" algn="ctr">
              <a:solidFill>
                <a:srgbClr val="00B050"/>
              </a:solidFill>
              <a:prstDash val="solid"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751-4DD4-9D47-233CA555D0F8}"/>
                </c:ext>
              </c:extLst>
            </c:dLbl>
            <c:numFmt formatCode="0.0;[Red]0.0;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NIÑO!$A$127:$A$136</c:f>
              <c:strCache>
                <c:ptCount val="10"/>
                <c:pt idx="0">
                  <c:v>RED</c:v>
                </c:pt>
                <c:pt idx="1">
                  <c:v>HOSP</c:v>
                </c:pt>
                <c:pt idx="2">
                  <c:v>LLUI</c:v>
                </c:pt>
                <c:pt idx="3">
                  <c:v>JERI</c:v>
                </c:pt>
                <c:pt idx="4">
                  <c:v>YANT</c:v>
                </c:pt>
                <c:pt idx="5">
                  <c:v>SORI</c:v>
                </c:pt>
                <c:pt idx="6">
                  <c:v>JEPE</c:v>
                </c:pt>
                <c:pt idx="7">
                  <c:v>ROQU</c:v>
                </c:pt>
                <c:pt idx="8">
                  <c:v>CALZ</c:v>
                </c:pt>
                <c:pt idx="9">
                  <c:v>PUEB</c:v>
                </c:pt>
              </c:strCache>
            </c:strRef>
          </c:cat>
          <c:val>
            <c:numRef>
              <c:f>NIÑO!$J$127:$J$136</c:f>
              <c:numCache>
                <c:formatCode>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751-4DD4-9D47-233CA555D0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500652632"/>
        <c:axId val="500653024"/>
      </c:barChart>
      <c:lineChart>
        <c:grouping val="standard"/>
        <c:varyColors val="0"/>
        <c:ser>
          <c:idx val="0"/>
          <c:order val="0"/>
          <c:tx>
            <c:strRef>
              <c:f>NIÑO!$E$126</c:f>
              <c:strCache>
                <c:ptCount val="1"/>
                <c:pt idx="0">
                  <c:v>META</c:v>
                </c:pt>
              </c:strCache>
            </c:strRef>
          </c:tx>
          <c:spPr>
            <a:ln w="15875">
              <a:solidFill>
                <a:srgbClr val="0070C0"/>
              </a:solidFill>
            </a:ln>
          </c:spPr>
          <c:marker>
            <c:symbol val="diamond"/>
            <c:size val="4"/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>
                    <a:solidFill>
                      <a:srgbClr val="0070C0"/>
                    </a:solidFill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NIÑO!$A$127:$A$136</c:f>
              <c:strCache>
                <c:ptCount val="10"/>
                <c:pt idx="0">
                  <c:v>RED</c:v>
                </c:pt>
                <c:pt idx="1">
                  <c:v>HOSP</c:v>
                </c:pt>
                <c:pt idx="2">
                  <c:v>LLUI</c:v>
                </c:pt>
                <c:pt idx="3">
                  <c:v>JERI</c:v>
                </c:pt>
                <c:pt idx="4">
                  <c:v>YANT</c:v>
                </c:pt>
                <c:pt idx="5">
                  <c:v>SORI</c:v>
                </c:pt>
                <c:pt idx="6">
                  <c:v>JEPE</c:v>
                </c:pt>
                <c:pt idx="7">
                  <c:v>ROQU</c:v>
                </c:pt>
                <c:pt idx="8">
                  <c:v>CALZ</c:v>
                </c:pt>
                <c:pt idx="9">
                  <c:v>PUEB</c:v>
                </c:pt>
              </c:strCache>
            </c:strRef>
          </c:cat>
          <c:val>
            <c:numRef>
              <c:f>NIÑO!$E$127:$E$136</c:f>
              <c:numCache>
                <c:formatCode>0.0</c:formatCode>
                <c:ptCount val="10"/>
                <c:pt idx="0" formatCode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751-4DD4-9D47-233CA555D0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0652632"/>
        <c:axId val="500653024"/>
      </c:lineChart>
      <c:catAx>
        <c:axId val="500652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 cap="flat">
            <a:solidFill>
              <a:schemeClr val="accent1">
                <a:lumMod val="75000"/>
              </a:schemeClr>
            </a:solidFill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chemeClr val="tx2">
                    <a:lumMod val="50000"/>
                  </a:schemeClr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500653024"/>
        <c:crosses val="autoZero"/>
        <c:auto val="1"/>
        <c:lblAlgn val="ctr"/>
        <c:lblOffset val="1"/>
        <c:noMultiLvlLbl val="0"/>
      </c:catAx>
      <c:valAx>
        <c:axId val="500653024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12700">
            <a:solidFill>
              <a:schemeClr val="accent1">
                <a:lumMod val="75000"/>
              </a:schemeClr>
            </a:solidFill>
          </a:ln>
          <a:effectLst>
            <a:outerShdw blurRad="50800" dist="50800" dir="5400000" algn="ctr" rotWithShape="0">
              <a:schemeClr val="bg1"/>
            </a:outerShdw>
          </a:effectLst>
        </c:spPr>
        <c:txPr>
          <a:bodyPr rot="0" vert="horz"/>
          <a:lstStyle/>
          <a:p>
            <a:pPr>
              <a:defRPr sz="1000" b="1" i="0" u="none" strike="noStrike" baseline="0">
                <a:solidFill>
                  <a:schemeClr val="tx2">
                    <a:lumMod val="75000"/>
                  </a:schemeClr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500652632"/>
        <c:crosses val="autoZero"/>
        <c:crossBetween val="between"/>
      </c:valAx>
      <c:spPr>
        <a:noFill/>
        <a:ln w="25400">
          <a:noFill/>
        </a:ln>
        <a:effectLst>
          <a:softEdge rad="0"/>
        </a:effectLst>
        <a:scene3d>
          <a:camera prst="orthographicFront"/>
          <a:lightRig rig="threePt" dir="t"/>
        </a:scene3d>
        <a:sp3d>
          <a:bevelT/>
        </a:sp3d>
      </c:spPr>
    </c:plotArea>
    <c:legend>
      <c:legendPos val="b"/>
      <c:legendEntry>
        <c:idx val="1"/>
        <c:txPr>
          <a:bodyPr/>
          <a:lstStyle/>
          <a:p>
            <a:pPr>
              <a:defRPr sz="900" b="1" i="0" u="none" strike="noStrike" baseline="0">
                <a:solidFill>
                  <a:schemeClr val="tx2">
                    <a:lumMod val="50000"/>
                  </a:schemeClr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</c:legendEntry>
      <c:layout>
        <c:manualLayout>
          <c:xMode val="edge"/>
          <c:yMode val="edge"/>
          <c:x val="2.0072684374945342E-2"/>
          <c:y val="0.75230491571946057"/>
          <c:w val="0.95577883141791664"/>
          <c:h val="4.2801736377012366E-2"/>
        </c:manualLayout>
      </c:layout>
      <c:overlay val="0"/>
      <c:spPr>
        <a:effectLst/>
      </c:spPr>
      <c:txPr>
        <a:bodyPr/>
        <a:lstStyle/>
        <a:p>
          <a:pPr>
            <a:defRPr sz="900" b="1" i="0" u="none" strike="noStrike" baseline="0">
              <a:solidFill>
                <a:schemeClr val="tx2">
                  <a:lumMod val="50000"/>
                </a:schemeClr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19050">
      <a:solidFill>
        <a:schemeClr val="tx2">
          <a:lumMod val="75000"/>
        </a:schemeClr>
      </a:solidFill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1"/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NIÑO!$V$146</c:f>
          <c:strCache>
            <c:ptCount val="1"/>
            <c:pt idx="0">
              <c:v>#¡REF!</c:v>
            </c:pt>
          </c:strCache>
        </c:strRef>
      </c:tx>
      <c:overlay val="0"/>
      <c:spPr>
        <a:solidFill>
          <a:schemeClr val="bg1"/>
        </a:solidFill>
        <a:ln>
          <a:solidFill>
            <a:schemeClr val="accent1">
              <a:lumMod val="75000"/>
            </a:schemeClr>
          </a:solidFill>
        </a:ln>
        <a:effectLst>
          <a:outerShdw blurRad="50800" dist="38100" dir="2700000" algn="tl" rotWithShape="0">
            <a:schemeClr val="accent1">
              <a:lumMod val="75000"/>
              <a:alpha val="40000"/>
            </a:schemeClr>
          </a:outerShdw>
        </a:effectLst>
      </c:spPr>
      <c:txPr>
        <a:bodyPr/>
        <a:lstStyle/>
        <a:p>
          <a:pPr>
            <a:defRPr sz="1100" b="1"/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3688323228976986E-2"/>
          <c:y val="0.14674472332406921"/>
          <c:w val="0.92397598361388322"/>
          <c:h val="0.5462215730646452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NIÑO!$H$147</c:f>
              <c:strCache>
                <c:ptCount val="1"/>
                <c:pt idx="0">
                  <c:v>DEFICIENTE &lt;= 90</c:v>
                </c:pt>
              </c:strCache>
            </c:strRef>
          </c:tx>
          <c:spPr>
            <a:gradFill>
              <a:gsLst>
                <a:gs pos="0">
                  <a:srgbClr val="FF0000"/>
                </a:gs>
                <a:gs pos="49000">
                  <a:srgbClr val="FF0000"/>
                </a:gs>
                <a:gs pos="100000">
                  <a:schemeClr val="bg1"/>
                </a:gs>
              </a:gsLst>
              <a:lin ang="5400000" scaled="1"/>
            </a:gradFill>
            <a:ln>
              <a:solidFill>
                <a:srgbClr val="FF0000"/>
              </a:solidFill>
            </a:ln>
          </c:spPr>
          <c:invertIfNegative val="0"/>
          <c:dLbls>
            <c:numFmt formatCode="0.0;[Red]0.0;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NIÑO!$A$148:$A$157</c:f>
              <c:strCache>
                <c:ptCount val="10"/>
                <c:pt idx="0">
                  <c:v>RED</c:v>
                </c:pt>
                <c:pt idx="1">
                  <c:v>HOSP</c:v>
                </c:pt>
                <c:pt idx="2">
                  <c:v>LLUI</c:v>
                </c:pt>
                <c:pt idx="3">
                  <c:v>JERI</c:v>
                </c:pt>
                <c:pt idx="4">
                  <c:v>YANT</c:v>
                </c:pt>
                <c:pt idx="5">
                  <c:v>SORI</c:v>
                </c:pt>
                <c:pt idx="6">
                  <c:v>JEPE</c:v>
                </c:pt>
                <c:pt idx="7">
                  <c:v>ROQU</c:v>
                </c:pt>
                <c:pt idx="8">
                  <c:v>CALZ</c:v>
                </c:pt>
                <c:pt idx="9">
                  <c:v>PUEB</c:v>
                </c:pt>
              </c:strCache>
            </c:strRef>
          </c:cat>
          <c:val>
            <c:numRef>
              <c:f>NIÑO!$H$148:$H$157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92-40D0-91FA-F22530ED9179}"/>
            </c:ext>
          </c:extLst>
        </c:ser>
        <c:ser>
          <c:idx val="2"/>
          <c:order val="2"/>
          <c:tx>
            <c:strRef>
              <c:f>NIÑO!$I$147</c:f>
              <c:strCache>
                <c:ptCount val="1"/>
                <c:pt idx="0">
                  <c:v>PROCESO &gt; 90  -  &lt; 100</c:v>
                </c:pt>
              </c:strCache>
            </c:strRef>
          </c:tx>
          <c:spPr>
            <a:gradFill>
              <a:gsLst>
                <a:gs pos="0">
                  <a:srgbClr val="FFC000"/>
                </a:gs>
                <a:gs pos="49000">
                  <a:srgbClr val="FFFF00"/>
                </a:gs>
                <a:gs pos="100000">
                  <a:schemeClr val="bg1"/>
                </a:gs>
              </a:gsLst>
              <a:lin ang="5400000" scaled="1"/>
            </a:gradFill>
            <a:ln>
              <a:solidFill>
                <a:schemeClr val="accent1"/>
              </a:solidFill>
            </a:ln>
          </c:spPr>
          <c:invertIfNegative val="0"/>
          <c:dLbls>
            <c:numFmt formatCode="0.0;[Red]\-0.0;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NIÑO!$A$148:$A$157</c:f>
              <c:strCache>
                <c:ptCount val="10"/>
                <c:pt idx="0">
                  <c:v>RED</c:v>
                </c:pt>
                <c:pt idx="1">
                  <c:v>HOSP</c:v>
                </c:pt>
                <c:pt idx="2">
                  <c:v>LLUI</c:v>
                </c:pt>
                <c:pt idx="3">
                  <c:v>JERI</c:v>
                </c:pt>
                <c:pt idx="4">
                  <c:v>YANT</c:v>
                </c:pt>
                <c:pt idx="5">
                  <c:v>SORI</c:v>
                </c:pt>
                <c:pt idx="6">
                  <c:v>JEPE</c:v>
                </c:pt>
                <c:pt idx="7">
                  <c:v>ROQU</c:v>
                </c:pt>
                <c:pt idx="8">
                  <c:v>CALZ</c:v>
                </c:pt>
                <c:pt idx="9">
                  <c:v>PUEB</c:v>
                </c:pt>
              </c:strCache>
            </c:strRef>
          </c:cat>
          <c:val>
            <c:numRef>
              <c:f>NIÑO!$I$148:$I$157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92-40D0-91FA-F22530ED9179}"/>
            </c:ext>
          </c:extLst>
        </c:ser>
        <c:ser>
          <c:idx val="3"/>
          <c:order val="3"/>
          <c:tx>
            <c:strRef>
              <c:f>NIÑO!$J$147</c:f>
              <c:strCache>
                <c:ptCount val="1"/>
                <c:pt idx="0">
                  <c:v>OPTIMO &gt;= 100</c:v>
                </c:pt>
              </c:strCache>
            </c:strRef>
          </c:tx>
          <c:spPr>
            <a:gradFill rotWithShape="1">
              <a:gsLst>
                <a:gs pos="0">
                  <a:schemeClr val="bg1"/>
                </a:gs>
                <a:gs pos="67000">
                  <a:srgbClr val="00B050"/>
                </a:gs>
                <a:gs pos="100000">
                  <a:srgbClr val="008A3E"/>
                </a:gs>
              </a:gsLst>
              <a:lin ang="16200000" scaled="1"/>
            </a:gradFill>
            <a:ln w="9525" cap="flat" cmpd="sng" algn="ctr">
              <a:solidFill>
                <a:srgbClr val="00B050"/>
              </a:solidFill>
              <a:prstDash val="solid"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692-40D0-91FA-F22530ED9179}"/>
                </c:ext>
              </c:extLst>
            </c:dLbl>
            <c:numFmt formatCode="0.0;[Red]0.0;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NIÑO!$A$148:$A$157</c:f>
              <c:strCache>
                <c:ptCount val="10"/>
                <c:pt idx="0">
                  <c:v>RED</c:v>
                </c:pt>
                <c:pt idx="1">
                  <c:v>HOSP</c:v>
                </c:pt>
                <c:pt idx="2">
                  <c:v>LLUI</c:v>
                </c:pt>
                <c:pt idx="3">
                  <c:v>JERI</c:v>
                </c:pt>
                <c:pt idx="4">
                  <c:v>YANT</c:v>
                </c:pt>
                <c:pt idx="5">
                  <c:v>SORI</c:v>
                </c:pt>
                <c:pt idx="6">
                  <c:v>JEPE</c:v>
                </c:pt>
                <c:pt idx="7">
                  <c:v>ROQU</c:v>
                </c:pt>
                <c:pt idx="8">
                  <c:v>CALZ</c:v>
                </c:pt>
                <c:pt idx="9">
                  <c:v>PUEB</c:v>
                </c:pt>
              </c:strCache>
            </c:strRef>
          </c:cat>
          <c:val>
            <c:numRef>
              <c:f>NIÑO!$J$148:$J$157</c:f>
              <c:numCache>
                <c:formatCode>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692-40D0-91FA-F22530ED91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500653808"/>
        <c:axId val="500654200"/>
      </c:barChart>
      <c:lineChart>
        <c:grouping val="standard"/>
        <c:varyColors val="0"/>
        <c:ser>
          <c:idx val="0"/>
          <c:order val="0"/>
          <c:tx>
            <c:strRef>
              <c:f>NIÑO!$E$147</c:f>
              <c:strCache>
                <c:ptCount val="1"/>
                <c:pt idx="0">
                  <c:v>META</c:v>
                </c:pt>
              </c:strCache>
            </c:strRef>
          </c:tx>
          <c:spPr>
            <a:ln w="15875">
              <a:solidFill>
                <a:srgbClr val="0070C0"/>
              </a:solidFill>
            </a:ln>
          </c:spPr>
          <c:marker>
            <c:symbol val="diamond"/>
            <c:size val="4"/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>
                    <a:solidFill>
                      <a:srgbClr val="0070C0"/>
                    </a:solidFill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NIÑO!$A$148:$A$157</c:f>
              <c:strCache>
                <c:ptCount val="10"/>
                <c:pt idx="0">
                  <c:v>RED</c:v>
                </c:pt>
                <c:pt idx="1">
                  <c:v>HOSP</c:v>
                </c:pt>
                <c:pt idx="2">
                  <c:v>LLUI</c:v>
                </c:pt>
                <c:pt idx="3">
                  <c:v>JERI</c:v>
                </c:pt>
                <c:pt idx="4">
                  <c:v>YANT</c:v>
                </c:pt>
                <c:pt idx="5">
                  <c:v>SORI</c:v>
                </c:pt>
                <c:pt idx="6">
                  <c:v>JEPE</c:v>
                </c:pt>
                <c:pt idx="7">
                  <c:v>ROQU</c:v>
                </c:pt>
                <c:pt idx="8">
                  <c:v>CALZ</c:v>
                </c:pt>
                <c:pt idx="9">
                  <c:v>PUEB</c:v>
                </c:pt>
              </c:strCache>
            </c:strRef>
          </c:cat>
          <c:val>
            <c:numRef>
              <c:f>NIÑO!$E$148:$E$157</c:f>
              <c:numCache>
                <c:formatCode>0.0</c:formatCode>
                <c:ptCount val="10"/>
                <c:pt idx="0" formatCode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692-40D0-91FA-F22530ED91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0653808"/>
        <c:axId val="500654200"/>
      </c:lineChart>
      <c:catAx>
        <c:axId val="500653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 cap="flat">
            <a:solidFill>
              <a:schemeClr val="accent1">
                <a:lumMod val="75000"/>
              </a:schemeClr>
            </a:solidFill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chemeClr val="tx2">
                    <a:lumMod val="50000"/>
                  </a:schemeClr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500654200"/>
        <c:crosses val="autoZero"/>
        <c:auto val="1"/>
        <c:lblAlgn val="ctr"/>
        <c:lblOffset val="1"/>
        <c:noMultiLvlLbl val="0"/>
      </c:catAx>
      <c:valAx>
        <c:axId val="500654200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12700">
            <a:solidFill>
              <a:schemeClr val="accent1">
                <a:lumMod val="75000"/>
              </a:schemeClr>
            </a:solidFill>
          </a:ln>
          <a:effectLst>
            <a:outerShdw blurRad="50800" dist="50800" dir="5400000" algn="ctr" rotWithShape="0">
              <a:schemeClr val="bg1"/>
            </a:outerShdw>
          </a:effectLst>
        </c:spPr>
        <c:txPr>
          <a:bodyPr rot="0" vert="horz"/>
          <a:lstStyle/>
          <a:p>
            <a:pPr>
              <a:defRPr sz="1000" b="1" i="0" u="none" strike="noStrike" baseline="0">
                <a:solidFill>
                  <a:schemeClr val="tx2">
                    <a:lumMod val="75000"/>
                  </a:schemeClr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500653808"/>
        <c:crosses val="autoZero"/>
        <c:crossBetween val="between"/>
      </c:valAx>
      <c:spPr>
        <a:noFill/>
        <a:ln w="25400">
          <a:noFill/>
        </a:ln>
        <a:effectLst>
          <a:softEdge rad="0"/>
        </a:effectLst>
        <a:scene3d>
          <a:camera prst="orthographicFront"/>
          <a:lightRig rig="threePt" dir="t"/>
        </a:scene3d>
        <a:sp3d>
          <a:bevelT/>
        </a:sp3d>
      </c:spPr>
    </c:plotArea>
    <c:legend>
      <c:legendPos val="b"/>
      <c:legendEntry>
        <c:idx val="1"/>
        <c:txPr>
          <a:bodyPr/>
          <a:lstStyle/>
          <a:p>
            <a:pPr>
              <a:defRPr sz="900" b="1" i="0" u="none" strike="noStrike" baseline="0">
                <a:solidFill>
                  <a:schemeClr val="tx2">
                    <a:lumMod val="50000"/>
                  </a:schemeClr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</c:legendEntry>
      <c:layout>
        <c:manualLayout>
          <c:xMode val="edge"/>
          <c:yMode val="edge"/>
          <c:x val="2.2110500514108122E-2"/>
          <c:y val="0.75230491571946057"/>
          <c:w val="0.95577867805534922"/>
          <c:h val="4.2801736377012366E-2"/>
        </c:manualLayout>
      </c:layout>
      <c:overlay val="0"/>
      <c:spPr>
        <a:effectLst/>
      </c:spPr>
      <c:txPr>
        <a:bodyPr/>
        <a:lstStyle/>
        <a:p>
          <a:pPr>
            <a:defRPr sz="900" b="1" i="0" u="none" strike="noStrike" baseline="0">
              <a:solidFill>
                <a:schemeClr val="tx2">
                  <a:lumMod val="50000"/>
                </a:schemeClr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19050">
      <a:solidFill>
        <a:schemeClr val="tx2">
          <a:lumMod val="75000"/>
        </a:schemeClr>
      </a:solidFill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NIÑO!$V$24</c:f>
          <c:strCache>
            <c:ptCount val="1"/>
            <c:pt idx="0">
              <c:v>#¡REF!</c:v>
            </c:pt>
          </c:strCache>
        </c:strRef>
      </c:tx>
      <c:overlay val="0"/>
      <c:spPr>
        <a:solidFill>
          <a:schemeClr val="bg1"/>
        </a:solidFill>
        <a:ln>
          <a:solidFill>
            <a:schemeClr val="accent1">
              <a:lumMod val="75000"/>
            </a:schemeClr>
          </a:solidFill>
        </a:ln>
        <a:effectLst>
          <a:outerShdw blurRad="50800" dist="38100" dir="2700000" algn="tl" rotWithShape="0">
            <a:schemeClr val="accent1">
              <a:lumMod val="75000"/>
              <a:alpha val="40000"/>
            </a:schemeClr>
          </a:outerShdw>
        </a:effectLst>
      </c:spPr>
      <c:txPr>
        <a:bodyPr/>
        <a:lstStyle/>
        <a:p>
          <a:pPr>
            <a:defRPr sz="1100" b="1"/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3688323228976986E-2"/>
          <c:y val="0.14674472332406921"/>
          <c:w val="0.92397598361388322"/>
          <c:h val="0.5462215730646452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NIÑO!$H$27</c:f>
              <c:strCache>
                <c:ptCount val="1"/>
                <c:pt idx="0">
                  <c:v>DEFICIENTE &gt;= 6.1</c:v>
                </c:pt>
              </c:strCache>
            </c:strRef>
          </c:tx>
          <c:spPr>
            <a:gradFill>
              <a:gsLst>
                <a:gs pos="0">
                  <a:srgbClr val="FF0000"/>
                </a:gs>
                <a:gs pos="49000">
                  <a:srgbClr val="FF0000"/>
                </a:gs>
                <a:gs pos="100000">
                  <a:schemeClr val="bg1"/>
                </a:gs>
              </a:gsLst>
              <a:lin ang="5400000" scaled="1"/>
            </a:gradFill>
            <a:ln>
              <a:solidFill>
                <a:srgbClr val="FF0000"/>
              </a:solidFill>
            </a:ln>
            <a:effectLst/>
          </c:spPr>
          <c:invertIfNegative val="0"/>
          <c:dLbls>
            <c:numFmt formatCode="0.0;[Red]0.0;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NIÑO!$A$28:$A$37</c:f>
              <c:strCache>
                <c:ptCount val="10"/>
                <c:pt idx="0">
                  <c:v>RED</c:v>
                </c:pt>
                <c:pt idx="1">
                  <c:v>HOSP</c:v>
                </c:pt>
                <c:pt idx="2">
                  <c:v>LLUI</c:v>
                </c:pt>
                <c:pt idx="3">
                  <c:v>JERI</c:v>
                </c:pt>
                <c:pt idx="4">
                  <c:v>YANT</c:v>
                </c:pt>
                <c:pt idx="5">
                  <c:v>SORI</c:v>
                </c:pt>
                <c:pt idx="6">
                  <c:v>JEPE</c:v>
                </c:pt>
                <c:pt idx="7">
                  <c:v>ROQU</c:v>
                </c:pt>
                <c:pt idx="8">
                  <c:v>CALZ</c:v>
                </c:pt>
                <c:pt idx="9">
                  <c:v>PUEB</c:v>
                </c:pt>
              </c:strCache>
            </c:strRef>
          </c:cat>
          <c:val>
            <c:numRef>
              <c:f>NIÑO!$H$28:$H$37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51-477C-8EC2-C7C90543EC78}"/>
            </c:ext>
          </c:extLst>
        </c:ser>
        <c:ser>
          <c:idx val="2"/>
          <c:order val="1"/>
          <c:tx>
            <c:strRef>
              <c:f>NIÑO!$I$27</c:f>
              <c:strCache>
                <c:ptCount val="1"/>
                <c:pt idx="0">
                  <c:v>PROCESO &gt; 0  -  &lt; 6.1</c:v>
                </c:pt>
              </c:strCache>
            </c:strRef>
          </c:tx>
          <c:spPr>
            <a:gradFill>
              <a:gsLst>
                <a:gs pos="0">
                  <a:srgbClr val="FFC000"/>
                </a:gs>
                <a:gs pos="49000">
                  <a:srgbClr val="FFFF00"/>
                </a:gs>
                <a:gs pos="100000">
                  <a:schemeClr val="bg1"/>
                </a:gs>
              </a:gsLst>
              <a:lin ang="5400000" scaled="1"/>
            </a:gradFill>
            <a:ln>
              <a:solidFill>
                <a:schemeClr val="accent1"/>
              </a:solidFill>
            </a:ln>
          </c:spPr>
          <c:invertIfNegative val="0"/>
          <c:dLbls>
            <c:numFmt formatCode="0.0;[Red]\-0.0;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NIÑO!$A$28:$A$37</c:f>
              <c:strCache>
                <c:ptCount val="10"/>
                <c:pt idx="0">
                  <c:v>RED</c:v>
                </c:pt>
                <c:pt idx="1">
                  <c:v>HOSP</c:v>
                </c:pt>
                <c:pt idx="2">
                  <c:v>LLUI</c:v>
                </c:pt>
                <c:pt idx="3">
                  <c:v>JERI</c:v>
                </c:pt>
                <c:pt idx="4">
                  <c:v>YANT</c:v>
                </c:pt>
                <c:pt idx="5">
                  <c:v>SORI</c:v>
                </c:pt>
                <c:pt idx="6">
                  <c:v>JEPE</c:v>
                </c:pt>
                <c:pt idx="7">
                  <c:v>ROQU</c:v>
                </c:pt>
                <c:pt idx="8">
                  <c:v>CALZ</c:v>
                </c:pt>
                <c:pt idx="9">
                  <c:v>PUEB</c:v>
                </c:pt>
              </c:strCache>
            </c:strRef>
          </c:cat>
          <c:val>
            <c:numRef>
              <c:f>NIÑO!$I$28:$I$37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51-477C-8EC2-C7C90543EC78}"/>
            </c:ext>
          </c:extLst>
        </c:ser>
        <c:ser>
          <c:idx val="3"/>
          <c:order val="2"/>
          <c:tx>
            <c:strRef>
              <c:f>NIÑO!$J$27</c:f>
              <c:strCache>
                <c:ptCount val="1"/>
                <c:pt idx="0">
                  <c:v>OPTIMO &lt;= 0</c:v>
                </c:pt>
              </c:strCache>
            </c:strRef>
          </c:tx>
          <c:spPr>
            <a:gradFill rotWithShape="1">
              <a:gsLst>
                <a:gs pos="0">
                  <a:srgbClr val="00B050"/>
                </a:gs>
                <a:gs pos="35000">
                  <a:srgbClr val="00B050"/>
                </a:gs>
                <a:gs pos="100000">
                  <a:schemeClr val="bg1"/>
                </a:gs>
              </a:gsLst>
              <a:lin ang="5400000" scaled="0"/>
            </a:gradFill>
            <a:ln w="9525" cap="flat" cmpd="sng" algn="ctr">
              <a:solidFill>
                <a:srgbClr val="00B050"/>
              </a:solidFill>
              <a:prstDash val="solid"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C51-477C-8EC2-C7C90543EC78}"/>
                </c:ext>
              </c:extLst>
            </c:dLbl>
            <c:numFmt formatCode="0.0;[Red]0.0;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NIÑO!$A$28:$A$37</c:f>
              <c:strCache>
                <c:ptCount val="10"/>
                <c:pt idx="0">
                  <c:v>RED</c:v>
                </c:pt>
                <c:pt idx="1">
                  <c:v>HOSP</c:v>
                </c:pt>
                <c:pt idx="2">
                  <c:v>LLUI</c:v>
                </c:pt>
                <c:pt idx="3">
                  <c:v>JERI</c:v>
                </c:pt>
                <c:pt idx="4">
                  <c:v>YANT</c:v>
                </c:pt>
                <c:pt idx="5">
                  <c:v>SORI</c:v>
                </c:pt>
                <c:pt idx="6">
                  <c:v>JEPE</c:v>
                </c:pt>
                <c:pt idx="7">
                  <c:v>ROQU</c:v>
                </c:pt>
                <c:pt idx="8">
                  <c:v>CALZ</c:v>
                </c:pt>
                <c:pt idx="9">
                  <c:v>PUEB</c:v>
                </c:pt>
              </c:strCache>
            </c:strRef>
          </c:cat>
          <c:val>
            <c:numRef>
              <c:f>NIÑO!$J$28:$J$37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C51-477C-8EC2-C7C90543EC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500654984"/>
        <c:axId val="500655376"/>
      </c:barChart>
      <c:catAx>
        <c:axId val="500654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 cap="flat">
            <a:solidFill>
              <a:schemeClr val="accent1">
                <a:lumMod val="75000"/>
              </a:schemeClr>
            </a:solidFill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chemeClr val="tx2">
                    <a:lumMod val="50000"/>
                  </a:schemeClr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500655376"/>
        <c:crosses val="autoZero"/>
        <c:auto val="1"/>
        <c:lblAlgn val="ctr"/>
        <c:lblOffset val="1"/>
        <c:noMultiLvlLbl val="0"/>
      </c:catAx>
      <c:valAx>
        <c:axId val="500655376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12700">
            <a:solidFill>
              <a:schemeClr val="accent1">
                <a:lumMod val="75000"/>
              </a:schemeClr>
            </a:solidFill>
          </a:ln>
          <a:effectLst>
            <a:outerShdw blurRad="50800" dist="50800" dir="5400000" algn="ctr" rotWithShape="0">
              <a:schemeClr val="bg1"/>
            </a:outerShdw>
          </a:effectLst>
        </c:spPr>
        <c:txPr>
          <a:bodyPr rot="0" vert="horz"/>
          <a:lstStyle/>
          <a:p>
            <a:pPr>
              <a:defRPr sz="1000" b="1" i="0" u="none" strike="noStrike" baseline="0">
                <a:solidFill>
                  <a:schemeClr val="tx2">
                    <a:lumMod val="75000"/>
                  </a:schemeClr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500654984"/>
        <c:crosses val="autoZero"/>
        <c:crossBetween val="between"/>
      </c:valAx>
      <c:spPr>
        <a:noFill/>
        <a:ln w="25400">
          <a:noFill/>
        </a:ln>
        <a:effectLst>
          <a:softEdge rad="0"/>
        </a:effectLst>
        <a:scene3d>
          <a:camera prst="orthographicFront"/>
          <a:lightRig rig="threePt" dir="t"/>
        </a:scene3d>
        <a:sp3d>
          <a:bevelT/>
        </a:sp3d>
      </c:spPr>
    </c:plotArea>
    <c:legend>
      <c:legendPos val="b"/>
      <c:legendEntry>
        <c:idx val="1"/>
        <c:txPr>
          <a:bodyPr/>
          <a:lstStyle/>
          <a:p>
            <a:pPr>
              <a:defRPr sz="900" b="1" i="0" u="none" strike="noStrike" baseline="0">
                <a:solidFill>
                  <a:schemeClr val="tx2">
                    <a:lumMod val="50000"/>
                  </a:schemeClr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</c:legendEntry>
      <c:layout>
        <c:manualLayout>
          <c:xMode val="edge"/>
          <c:yMode val="edge"/>
          <c:x val="1.8034861794128255E-2"/>
          <c:y val="0.75230491571946057"/>
          <c:w val="0.88720011963764689"/>
          <c:h val="4.6101325944983174E-2"/>
        </c:manualLayout>
      </c:layout>
      <c:overlay val="0"/>
      <c:spPr>
        <a:effectLst/>
      </c:spPr>
      <c:txPr>
        <a:bodyPr/>
        <a:lstStyle/>
        <a:p>
          <a:pPr>
            <a:defRPr sz="900" b="1" i="0" u="none" strike="noStrike" baseline="0">
              <a:solidFill>
                <a:schemeClr val="tx2">
                  <a:lumMod val="50000"/>
                </a:schemeClr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19050">
      <a:solidFill>
        <a:schemeClr val="tx2">
          <a:lumMod val="75000"/>
        </a:schemeClr>
      </a:solidFill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1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NIÑO!$V$7</c:f>
          <c:strCache>
            <c:ptCount val="1"/>
            <c:pt idx="0">
              <c:v>RED. MOYOBAMBA:  RECIEN NACIDO  CON DOS  CONTROLES CRED  - POR MICROREDES :   ENERO - DICIEMBRE 2023</c:v>
            </c:pt>
          </c:strCache>
        </c:strRef>
      </c:tx>
      <c:overlay val="0"/>
      <c:spPr>
        <a:solidFill>
          <a:schemeClr val="bg1"/>
        </a:solidFill>
        <a:ln>
          <a:solidFill>
            <a:schemeClr val="accent1">
              <a:lumMod val="75000"/>
            </a:schemeClr>
          </a:solidFill>
        </a:ln>
        <a:effectLst>
          <a:outerShdw blurRad="50800" dist="38100" dir="2700000" algn="tl" rotWithShape="0">
            <a:schemeClr val="accent1">
              <a:lumMod val="75000"/>
              <a:alpha val="40000"/>
            </a:schemeClr>
          </a:outerShdw>
        </a:effectLst>
      </c:spPr>
      <c:txPr>
        <a:bodyPr/>
        <a:lstStyle/>
        <a:p>
          <a:pPr>
            <a:defRPr sz="1100" b="1"/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3688323228976986E-2"/>
          <c:y val="0.14674472332406921"/>
          <c:w val="0.92397598361388322"/>
          <c:h val="0.5462215730646452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NIÑO!$H$6</c:f>
              <c:strCache>
                <c:ptCount val="1"/>
                <c:pt idx="0">
                  <c:v>DEFICIENTE &lt;= 90</c:v>
                </c:pt>
              </c:strCache>
            </c:strRef>
          </c:tx>
          <c:spPr>
            <a:gradFill>
              <a:gsLst>
                <a:gs pos="0">
                  <a:srgbClr val="FF0000"/>
                </a:gs>
                <a:gs pos="49000">
                  <a:srgbClr val="FF0000"/>
                </a:gs>
                <a:gs pos="100000">
                  <a:schemeClr val="bg1"/>
                </a:gs>
              </a:gsLst>
              <a:lin ang="5400000" scaled="1"/>
            </a:gradFill>
            <a:ln>
              <a:solidFill>
                <a:srgbClr val="FF0000"/>
              </a:solidFill>
            </a:ln>
            <a:effectLst/>
          </c:spPr>
          <c:invertIfNegative val="0"/>
          <c:dLbls>
            <c:numFmt formatCode="0.0;[Red]0.0;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NIÑO!$A$7:$A$16</c:f>
              <c:strCache>
                <c:ptCount val="10"/>
                <c:pt idx="0">
                  <c:v>RED</c:v>
                </c:pt>
                <c:pt idx="1">
                  <c:v>HOSP</c:v>
                </c:pt>
                <c:pt idx="2">
                  <c:v>LLUI</c:v>
                </c:pt>
                <c:pt idx="3">
                  <c:v>JERI</c:v>
                </c:pt>
                <c:pt idx="4">
                  <c:v>YANT</c:v>
                </c:pt>
                <c:pt idx="5">
                  <c:v>SORI</c:v>
                </c:pt>
                <c:pt idx="6">
                  <c:v>JEPE</c:v>
                </c:pt>
                <c:pt idx="7">
                  <c:v>ROQU</c:v>
                </c:pt>
                <c:pt idx="8">
                  <c:v>CALZ</c:v>
                </c:pt>
                <c:pt idx="9">
                  <c:v>PUEB</c:v>
                </c:pt>
              </c:strCache>
            </c:strRef>
          </c:cat>
          <c:val>
            <c:numRef>
              <c:f>NIÑO!$H$7:$H$16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DB-4379-ADAE-EB7AFD9DC0E9}"/>
            </c:ext>
          </c:extLst>
        </c:ser>
        <c:ser>
          <c:idx val="2"/>
          <c:order val="2"/>
          <c:tx>
            <c:strRef>
              <c:f>NIÑO!$I$6</c:f>
              <c:strCache>
                <c:ptCount val="1"/>
                <c:pt idx="0">
                  <c:v>PROCESO &gt; 90  -  &lt; 100</c:v>
                </c:pt>
              </c:strCache>
            </c:strRef>
          </c:tx>
          <c:spPr>
            <a:gradFill>
              <a:gsLst>
                <a:gs pos="0">
                  <a:srgbClr val="FFC000"/>
                </a:gs>
                <a:gs pos="49000">
                  <a:srgbClr val="FFFF00"/>
                </a:gs>
                <a:gs pos="100000">
                  <a:schemeClr val="bg1"/>
                </a:gs>
              </a:gsLst>
              <a:lin ang="5400000" scaled="1"/>
            </a:gradFill>
            <a:ln>
              <a:solidFill>
                <a:schemeClr val="accent1"/>
              </a:solidFill>
            </a:ln>
          </c:spPr>
          <c:invertIfNegative val="0"/>
          <c:dLbls>
            <c:numFmt formatCode="0.0;[Red]\-0.0;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NIÑO!$A$7:$A$16</c:f>
              <c:strCache>
                <c:ptCount val="10"/>
                <c:pt idx="0">
                  <c:v>RED</c:v>
                </c:pt>
                <c:pt idx="1">
                  <c:v>HOSP</c:v>
                </c:pt>
                <c:pt idx="2">
                  <c:v>LLUI</c:v>
                </c:pt>
                <c:pt idx="3">
                  <c:v>JERI</c:v>
                </c:pt>
                <c:pt idx="4">
                  <c:v>YANT</c:v>
                </c:pt>
                <c:pt idx="5">
                  <c:v>SORI</c:v>
                </c:pt>
                <c:pt idx="6">
                  <c:v>JEPE</c:v>
                </c:pt>
                <c:pt idx="7">
                  <c:v>ROQU</c:v>
                </c:pt>
                <c:pt idx="8">
                  <c:v>CALZ</c:v>
                </c:pt>
                <c:pt idx="9">
                  <c:v>PUEB</c:v>
                </c:pt>
              </c:strCache>
            </c:strRef>
          </c:cat>
          <c:val>
            <c:numRef>
              <c:f>NIÑO!$I$7:$I$16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DB-4379-ADAE-EB7AFD9DC0E9}"/>
            </c:ext>
          </c:extLst>
        </c:ser>
        <c:ser>
          <c:idx val="3"/>
          <c:order val="3"/>
          <c:tx>
            <c:strRef>
              <c:f>NIÑO!$J$6</c:f>
              <c:strCache>
                <c:ptCount val="1"/>
                <c:pt idx="0">
                  <c:v>OPTIMO &gt;= 100</c:v>
                </c:pt>
              </c:strCache>
            </c:strRef>
          </c:tx>
          <c:spPr>
            <a:gradFill rotWithShape="1">
              <a:gsLst>
                <a:gs pos="0">
                  <a:srgbClr val="00B050"/>
                </a:gs>
                <a:gs pos="35000">
                  <a:srgbClr val="00B050"/>
                </a:gs>
                <a:gs pos="100000">
                  <a:schemeClr val="bg1"/>
                </a:gs>
              </a:gsLst>
              <a:lin ang="5400000" scaled="0"/>
            </a:gradFill>
            <a:ln w="9525" cap="flat" cmpd="sng" algn="ctr">
              <a:solidFill>
                <a:srgbClr val="00B050"/>
              </a:solidFill>
              <a:prstDash val="solid"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6DB-4379-ADAE-EB7AFD9DC0E9}"/>
                </c:ext>
              </c:extLst>
            </c:dLbl>
            <c:numFmt formatCode="0.0;[Red]0.0;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NIÑO!$A$7:$A$16</c:f>
              <c:strCache>
                <c:ptCount val="10"/>
                <c:pt idx="0">
                  <c:v>RED</c:v>
                </c:pt>
                <c:pt idx="1">
                  <c:v>HOSP</c:v>
                </c:pt>
                <c:pt idx="2">
                  <c:v>LLUI</c:v>
                </c:pt>
                <c:pt idx="3">
                  <c:v>JERI</c:v>
                </c:pt>
                <c:pt idx="4">
                  <c:v>YANT</c:v>
                </c:pt>
                <c:pt idx="5">
                  <c:v>SORI</c:v>
                </c:pt>
                <c:pt idx="6">
                  <c:v>JEPE</c:v>
                </c:pt>
                <c:pt idx="7">
                  <c:v>ROQU</c:v>
                </c:pt>
                <c:pt idx="8">
                  <c:v>CALZ</c:v>
                </c:pt>
                <c:pt idx="9">
                  <c:v>PUEB</c:v>
                </c:pt>
              </c:strCache>
            </c:strRef>
          </c:cat>
          <c:val>
            <c:numRef>
              <c:f>NIÑO!$J$7:$J$16</c:f>
              <c:numCache>
                <c:formatCode>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6DB-4379-ADAE-EB7AFD9DC0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500654984"/>
        <c:axId val="500655376"/>
      </c:barChart>
      <c:lineChart>
        <c:grouping val="standard"/>
        <c:varyColors val="0"/>
        <c:ser>
          <c:idx val="0"/>
          <c:order val="0"/>
          <c:tx>
            <c:strRef>
              <c:f>NIÑO!$F$6</c:f>
              <c:strCache>
                <c:ptCount val="1"/>
                <c:pt idx="0">
                  <c:v>META</c:v>
                </c:pt>
              </c:strCache>
            </c:strRef>
          </c:tx>
          <c:spPr>
            <a:ln w="15875">
              <a:solidFill>
                <a:srgbClr val="0070C0"/>
              </a:solidFill>
            </a:ln>
          </c:spPr>
          <c:marker>
            <c:symbol val="diamond"/>
            <c:size val="4"/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>
                    <a:solidFill>
                      <a:srgbClr val="0070C0"/>
                    </a:solidFill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NIÑO!$A$7:$A$16</c:f>
              <c:strCache>
                <c:ptCount val="10"/>
                <c:pt idx="0">
                  <c:v>RED</c:v>
                </c:pt>
                <c:pt idx="1">
                  <c:v>HOSP</c:v>
                </c:pt>
                <c:pt idx="2">
                  <c:v>LLUI</c:v>
                </c:pt>
                <c:pt idx="3">
                  <c:v>JERI</c:v>
                </c:pt>
                <c:pt idx="4">
                  <c:v>YANT</c:v>
                </c:pt>
                <c:pt idx="5">
                  <c:v>SORI</c:v>
                </c:pt>
                <c:pt idx="6">
                  <c:v>JEPE</c:v>
                </c:pt>
                <c:pt idx="7">
                  <c:v>ROQU</c:v>
                </c:pt>
                <c:pt idx="8">
                  <c:v>CALZ</c:v>
                </c:pt>
                <c:pt idx="9">
                  <c:v>PUEB</c:v>
                </c:pt>
              </c:strCache>
            </c:strRef>
          </c:cat>
          <c:val>
            <c:numRef>
              <c:f>NIÑO!$F$7:$F$16</c:f>
              <c:numCache>
                <c:formatCode>0.0</c:formatCode>
                <c:ptCount val="10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6DB-4379-ADAE-EB7AFD9DC0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0654984"/>
        <c:axId val="500655376"/>
      </c:lineChart>
      <c:catAx>
        <c:axId val="500654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 cap="flat">
            <a:solidFill>
              <a:schemeClr val="accent1">
                <a:lumMod val="75000"/>
              </a:schemeClr>
            </a:solidFill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chemeClr val="tx2">
                    <a:lumMod val="50000"/>
                  </a:schemeClr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500655376"/>
        <c:crosses val="autoZero"/>
        <c:auto val="1"/>
        <c:lblAlgn val="ctr"/>
        <c:lblOffset val="1"/>
        <c:noMultiLvlLbl val="0"/>
      </c:catAx>
      <c:valAx>
        <c:axId val="500655376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12700">
            <a:solidFill>
              <a:schemeClr val="accent1">
                <a:lumMod val="75000"/>
              </a:schemeClr>
            </a:solidFill>
          </a:ln>
          <a:effectLst>
            <a:outerShdw blurRad="50800" dist="50800" dir="5400000" algn="ctr" rotWithShape="0">
              <a:schemeClr val="bg1"/>
            </a:outerShdw>
          </a:effectLst>
        </c:spPr>
        <c:txPr>
          <a:bodyPr rot="0" vert="horz"/>
          <a:lstStyle/>
          <a:p>
            <a:pPr>
              <a:defRPr sz="1000" b="1" i="0" u="none" strike="noStrike" baseline="0">
                <a:solidFill>
                  <a:schemeClr val="tx2">
                    <a:lumMod val="75000"/>
                  </a:schemeClr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500654984"/>
        <c:crosses val="autoZero"/>
        <c:crossBetween val="between"/>
      </c:valAx>
      <c:spPr>
        <a:noFill/>
        <a:ln w="25400">
          <a:noFill/>
        </a:ln>
        <a:effectLst>
          <a:softEdge rad="0"/>
        </a:effectLst>
        <a:scene3d>
          <a:camera prst="orthographicFront"/>
          <a:lightRig rig="threePt" dir="t"/>
        </a:scene3d>
        <a:sp3d>
          <a:bevelT/>
        </a:sp3d>
      </c:spPr>
    </c:plotArea>
    <c:legend>
      <c:legendPos val="b"/>
      <c:legendEntry>
        <c:idx val="1"/>
        <c:txPr>
          <a:bodyPr/>
          <a:lstStyle/>
          <a:p>
            <a:pPr>
              <a:defRPr sz="900" b="1" i="0" u="none" strike="noStrike" baseline="0">
                <a:solidFill>
                  <a:schemeClr val="tx2">
                    <a:lumMod val="50000"/>
                  </a:schemeClr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</c:legendEntry>
      <c:layout>
        <c:manualLayout>
          <c:xMode val="edge"/>
          <c:yMode val="edge"/>
          <c:x val="1.8034861794128255E-2"/>
          <c:y val="0.75230491571946057"/>
          <c:w val="0.88720011963764689"/>
          <c:h val="4.6101325944983174E-2"/>
        </c:manualLayout>
      </c:layout>
      <c:overlay val="0"/>
      <c:spPr>
        <a:effectLst/>
      </c:spPr>
      <c:txPr>
        <a:bodyPr/>
        <a:lstStyle/>
        <a:p>
          <a:pPr>
            <a:defRPr sz="900" b="1" i="0" u="none" strike="noStrike" baseline="0">
              <a:solidFill>
                <a:schemeClr val="tx2">
                  <a:lumMod val="50000"/>
                </a:schemeClr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19050">
      <a:solidFill>
        <a:schemeClr val="tx2">
          <a:lumMod val="75000"/>
        </a:schemeClr>
      </a:solidFill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1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NUTRICION!$V$7</c:f>
          <c:strCache>
            <c:ptCount val="1"/>
            <c:pt idx="0">
              <c:v>#¡REF!</c:v>
            </c:pt>
          </c:strCache>
        </c:strRef>
      </c:tx>
      <c:overlay val="0"/>
      <c:spPr>
        <a:solidFill>
          <a:schemeClr val="bg1"/>
        </a:solidFill>
        <a:ln>
          <a:solidFill>
            <a:schemeClr val="accent1">
              <a:lumMod val="75000"/>
            </a:schemeClr>
          </a:solidFill>
        </a:ln>
        <a:effectLst>
          <a:outerShdw blurRad="50800" dist="38100" dir="2700000" algn="tl" rotWithShape="0">
            <a:schemeClr val="accent1">
              <a:lumMod val="75000"/>
              <a:alpha val="40000"/>
            </a:schemeClr>
          </a:outerShdw>
        </a:effectLst>
      </c:spPr>
      <c:txPr>
        <a:bodyPr/>
        <a:lstStyle/>
        <a:p>
          <a:pPr>
            <a:defRPr sz="1100" b="1"/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3688323228976986E-2"/>
          <c:y val="0.14674472332406921"/>
          <c:w val="0.92397598361388322"/>
          <c:h val="0.5462215730646452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NUTRICION!$H$6</c:f>
              <c:strCache>
                <c:ptCount val="1"/>
                <c:pt idx="0">
                  <c:v>DEFICIENTE &gt;= 8.1</c:v>
                </c:pt>
              </c:strCache>
            </c:strRef>
          </c:tx>
          <c:spPr>
            <a:gradFill>
              <a:gsLst>
                <a:gs pos="0">
                  <a:srgbClr val="FF0000"/>
                </a:gs>
                <a:gs pos="49000">
                  <a:srgbClr val="FF0000"/>
                </a:gs>
                <a:gs pos="100000">
                  <a:schemeClr val="bg1"/>
                </a:gs>
              </a:gsLst>
              <a:lin ang="5400000" scaled="1"/>
            </a:gradFill>
            <a:ln>
              <a:solidFill>
                <a:srgbClr val="FF0000"/>
              </a:solidFill>
            </a:ln>
          </c:spPr>
          <c:invertIfNegative val="0"/>
          <c:dLbls>
            <c:numFmt formatCode="0.0;[Red]0.0;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NUTRICION!$A$7:$A$16</c:f>
              <c:strCache>
                <c:ptCount val="9"/>
                <c:pt idx="0">
                  <c:v>RED</c:v>
                </c:pt>
                <c:pt idx="1">
                  <c:v>LLUI</c:v>
                </c:pt>
                <c:pt idx="2">
                  <c:v>JERI</c:v>
                </c:pt>
                <c:pt idx="3">
                  <c:v>YANT</c:v>
                </c:pt>
                <c:pt idx="4">
                  <c:v>SORI</c:v>
                </c:pt>
                <c:pt idx="5">
                  <c:v>JEPE</c:v>
                </c:pt>
                <c:pt idx="6">
                  <c:v>ROQU</c:v>
                </c:pt>
                <c:pt idx="7">
                  <c:v>CALZ</c:v>
                </c:pt>
                <c:pt idx="8">
                  <c:v>PUEB</c:v>
                </c:pt>
              </c:strCache>
            </c:strRef>
          </c:cat>
          <c:val>
            <c:numRef>
              <c:f>NUTRICION!$H$7:$H$16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3C-4767-B196-60AA50588BC4}"/>
            </c:ext>
          </c:extLst>
        </c:ser>
        <c:ser>
          <c:idx val="2"/>
          <c:order val="1"/>
          <c:tx>
            <c:strRef>
              <c:f>NUTRICION!$I$6</c:f>
              <c:strCache>
                <c:ptCount val="1"/>
                <c:pt idx="0">
                  <c:v>PROCESO &gt; 6.4  -  &lt; 8.1</c:v>
                </c:pt>
              </c:strCache>
            </c:strRef>
          </c:tx>
          <c:spPr>
            <a:gradFill>
              <a:gsLst>
                <a:gs pos="0">
                  <a:srgbClr val="FFC000"/>
                </a:gs>
                <a:gs pos="49000">
                  <a:srgbClr val="FFFF00"/>
                </a:gs>
                <a:gs pos="100000">
                  <a:schemeClr val="bg1"/>
                </a:gs>
              </a:gsLst>
              <a:lin ang="5400000" scaled="1"/>
            </a:gradFill>
            <a:ln>
              <a:solidFill>
                <a:schemeClr val="accent1"/>
              </a:solidFill>
            </a:ln>
          </c:spPr>
          <c:invertIfNegative val="0"/>
          <c:dLbls>
            <c:numFmt formatCode="0.0;[Red]\-0.0;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NUTRICION!$A$7:$A$16</c:f>
              <c:strCache>
                <c:ptCount val="9"/>
                <c:pt idx="0">
                  <c:v>RED</c:v>
                </c:pt>
                <c:pt idx="1">
                  <c:v>LLUI</c:v>
                </c:pt>
                <c:pt idx="2">
                  <c:v>JERI</c:v>
                </c:pt>
                <c:pt idx="3">
                  <c:v>YANT</c:v>
                </c:pt>
                <c:pt idx="4">
                  <c:v>SORI</c:v>
                </c:pt>
                <c:pt idx="5">
                  <c:v>JEPE</c:v>
                </c:pt>
                <c:pt idx="6">
                  <c:v>ROQU</c:v>
                </c:pt>
                <c:pt idx="7">
                  <c:v>CALZ</c:v>
                </c:pt>
                <c:pt idx="8">
                  <c:v>PUEB</c:v>
                </c:pt>
              </c:strCache>
            </c:strRef>
          </c:cat>
          <c:val>
            <c:numRef>
              <c:f>NUTRICION!$I$7:$I$16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3C-4767-B196-60AA50588BC4}"/>
            </c:ext>
          </c:extLst>
        </c:ser>
        <c:ser>
          <c:idx val="3"/>
          <c:order val="2"/>
          <c:tx>
            <c:strRef>
              <c:f>NUTRICION!$J$6</c:f>
              <c:strCache>
                <c:ptCount val="1"/>
                <c:pt idx="0">
                  <c:v>OPTIMO &lt;= 6.4</c:v>
                </c:pt>
              </c:strCache>
            </c:strRef>
          </c:tx>
          <c:spPr>
            <a:gradFill rotWithShape="1">
              <a:gsLst>
                <a:gs pos="0">
                  <a:srgbClr val="00B050"/>
                </a:gs>
                <a:gs pos="35000">
                  <a:srgbClr val="00B050"/>
                </a:gs>
                <a:gs pos="100000">
                  <a:schemeClr val="bg1"/>
                </a:gs>
              </a:gsLst>
              <a:lin ang="5400000" scaled="0"/>
            </a:gradFill>
            <a:ln w="9525" cap="flat" cmpd="sng" algn="ctr">
              <a:solidFill>
                <a:srgbClr val="00B050"/>
              </a:solidFill>
              <a:prstDash val="solid"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B3C-4767-B196-60AA50588BC4}"/>
                </c:ext>
              </c:extLst>
            </c:dLbl>
            <c:numFmt formatCode="0.0;[Red]0.0;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NUTRICION!$A$7:$A$16</c:f>
              <c:strCache>
                <c:ptCount val="9"/>
                <c:pt idx="0">
                  <c:v>RED</c:v>
                </c:pt>
                <c:pt idx="1">
                  <c:v>LLUI</c:v>
                </c:pt>
                <c:pt idx="2">
                  <c:v>JERI</c:v>
                </c:pt>
                <c:pt idx="3">
                  <c:v>YANT</c:v>
                </c:pt>
                <c:pt idx="4">
                  <c:v>SORI</c:v>
                </c:pt>
                <c:pt idx="5">
                  <c:v>JEPE</c:v>
                </c:pt>
                <c:pt idx="6">
                  <c:v>ROQU</c:v>
                </c:pt>
                <c:pt idx="7">
                  <c:v>CALZ</c:v>
                </c:pt>
                <c:pt idx="8">
                  <c:v>PUEB</c:v>
                </c:pt>
              </c:strCache>
            </c:strRef>
          </c:cat>
          <c:val>
            <c:numRef>
              <c:f>NUTRICION!$J$7:$J$16</c:f>
              <c:numCache>
                <c:formatCode>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B3C-4767-B196-60AA50588B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00659688"/>
        <c:axId val="500660080"/>
      </c:barChart>
      <c:catAx>
        <c:axId val="500659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 cap="flat">
            <a:solidFill>
              <a:schemeClr val="accent1">
                <a:lumMod val="75000"/>
              </a:schemeClr>
            </a:solidFill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chemeClr val="tx2">
                    <a:lumMod val="50000"/>
                  </a:schemeClr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500660080"/>
        <c:crosses val="autoZero"/>
        <c:auto val="1"/>
        <c:lblAlgn val="ctr"/>
        <c:lblOffset val="1"/>
        <c:noMultiLvlLbl val="0"/>
      </c:catAx>
      <c:valAx>
        <c:axId val="500660080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12700">
            <a:solidFill>
              <a:schemeClr val="accent1">
                <a:lumMod val="75000"/>
              </a:schemeClr>
            </a:solidFill>
          </a:ln>
          <a:effectLst>
            <a:outerShdw blurRad="50800" dist="50800" dir="5400000" algn="ctr" rotWithShape="0">
              <a:schemeClr val="bg1"/>
            </a:outerShdw>
          </a:effectLst>
        </c:spPr>
        <c:txPr>
          <a:bodyPr rot="0" vert="horz"/>
          <a:lstStyle/>
          <a:p>
            <a:pPr>
              <a:defRPr sz="1000" b="1" i="0" u="none" strike="noStrike" baseline="0">
                <a:solidFill>
                  <a:schemeClr val="tx2">
                    <a:lumMod val="75000"/>
                  </a:schemeClr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500659688"/>
        <c:crosses val="autoZero"/>
        <c:crossBetween val="between"/>
      </c:valAx>
      <c:spPr>
        <a:noFill/>
        <a:ln w="25400">
          <a:noFill/>
        </a:ln>
        <a:effectLst>
          <a:softEdge rad="0"/>
        </a:effectLst>
        <a:scene3d>
          <a:camera prst="orthographicFront"/>
          <a:lightRig rig="threePt" dir="t"/>
        </a:scene3d>
        <a:sp3d>
          <a:bevelT/>
        </a:sp3d>
      </c:spPr>
    </c:plotArea>
    <c:legend>
      <c:legendPos val="b"/>
      <c:legendEntry>
        <c:idx val="1"/>
        <c:txPr>
          <a:bodyPr/>
          <a:lstStyle/>
          <a:p>
            <a:pPr>
              <a:defRPr sz="900" b="1" i="0" u="none" strike="noStrike" baseline="0">
                <a:solidFill>
                  <a:schemeClr val="tx2">
                    <a:lumMod val="50000"/>
                  </a:schemeClr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</c:legendEntry>
      <c:layout>
        <c:manualLayout>
          <c:xMode val="edge"/>
          <c:yMode val="edge"/>
          <c:x val="2.8223958594077933E-2"/>
          <c:y val="0.75230491571946057"/>
          <c:w val="0.94151394253541953"/>
          <c:h val="4.2801736377012366E-2"/>
        </c:manualLayout>
      </c:layout>
      <c:overlay val="0"/>
      <c:spPr>
        <a:effectLst/>
      </c:spPr>
      <c:txPr>
        <a:bodyPr/>
        <a:lstStyle/>
        <a:p>
          <a:pPr>
            <a:defRPr sz="900" b="1" i="0" u="none" strike="noStrike" baseline="0">
              <a:solidFill>
                <a:schemeClr val="tx2">
                  <a:lumMod val="50000"/>
                </a:schemeClr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19050">
      <a:solidFill>
        <a:schemeClr val="tx2">
          <a:lumMod val="75000"/>
        </a:schemeClr>
      </a:solidFill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1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NUTRICION!$V$24</c:f>
          <c:strCache>
            <c:ptCount val="1"/>
            <c:pt idx="0">
              <c:v>#¡REF!</c:v>
            </c:pt>
          </c:strCache>
        </c:strRef>
      </c:tx>
      <c:overlay val="0"/>
      <c:spPr>
        <a:solidFill>
          <a:schemeClr val="bg1"/>
        </a:solidFill>
        <a:ln>
          <a:solidFill>
            <a:schemeClr val="accent1">
              <a:lumMod val="75000"/>
            </a:schemeClr>
          </a:solidFill>
        </a:ln>
        <a:effectLst>
          <a:outerShdw blurRad="50800" dist="38100" dir="2700000" algn="tl" rotWithShape="0">
            <a:schemeClr val="accent1">
              <a:lumMod val="75000"/>
              <a:alpha val="40000"/>
            </a:schemeClr>
          </a:outerShdw>
        </a:effectLst>
      </c:spPr>
      <c:txPr>
        <a:bodyPr/>
        <a:lstStyle/>
        <a:p>
          <a:pPr>
            <a:defRPr sz="1100" b="1"/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3688323228976986E-2"/>
          <c:y val="0.14674472332406921"/>
          <c:w val="0.92397598361388322"/>
          <c:h val="0.5462215730646452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NUTRICION!$H$25</c:f>
              <c:strCache>
                <c:ptCount val="1"/>
                <c:pt idx="0">
                  <c:v>DEFICIENTE &gt;= 23.8</c:v>
                </c:pt>
              </c:strCache>
            </c:strRef>
          </c:tx>
          <c:spPr>
            <a:gradFill>
              <a:gsLst>
                <a:gs pos="0">
                  <a:srgbClr val="FF0000"/>
                </a:gs>
                <a:gs pos="49000">
                  <a:srgbClr val="FF0000"/>
                </a:gs>
                <a:gs pos="100000">
                  <a:schemeClr val="bg1"/>
                </a:gs>
              </a:gsLst>
              <a:lin ang="5400000" scaled="1"/>
            </a:gradFill>
            <a:ln>
              <a:solidFill>
                <a:srgbClr val="FF0000"/>
              </a:solidFill>
            </a:ln>
          </c:spPr>
          <c:invertIfNegative val="0"/>
          <c:dLbls>
            <c:numFmt formatCode="0.0;[Red]0.0;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NUTRICION!$A$26:$A$35</c:f>
              <c:strCache>
                <c:ptCount val="9"/>
                <c:pt idx="0">
                  <c:v>RED</c:v>
                </c:pt>
                <c:pt idx="1">
                  <c:v>LLUI</c:v>
                </c:pt>
                <c:pt idx="2">
                  <c:v>JERI</c:v>
                </c:pt>
                <c:pt idx="3">
                  <c:v>YANT</c:v>
                </c:pt>
                <c:pt idx="4">
                  <c:v>SORI</c:v>
                </c:pt>
                <c:pt idx="5">
                  <c:v>JEPE</c:v>
                </c:pt>
                <c:pt idx="6">
                  <c:v>ROQU</c:v>
                </c:pt>
                <c:pt idx="7">
                  <c:v>CALZ</c:v>
                </c:pt>
                <c:pt idx="8">
                  <c:v>PUEB</c:v>
                </c:pt>
              </c:strCache>
            </c:strRef>
          </c:cat>
          <c:val>
            <c:numRef>
              <c:f>NUTRICION!$H$26:$H$35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7B-460F-B36C-909306FBD83E}"/>
            </c:ext>
          </c:extLst>
        </c:ser>
        <c:ser>
          <c:idx val="2"/>
          <c:order val="1"/>
          <c:tx>
            <c:strRef>
              <c:f>NUTRICION!$I$25</c:f>
              <c:strCache>
                <c:ptCount val="1"/>
                <c:pt idx="0">
                  <c:v>PROCESO &gt; 19  -  &lt; 23.8</c:v>
                </c:pt>
              </c:strCache>
            </c:strRef>
          </c:tx>
          <c:spPr>
            <a:gradFill>
              <a:gsLst>
                <a:gs pos="0">
                  <a:srgbClr val="FFC000"/>
                </a:gs>
                <a:gs pos="49000">
                  <a:srgbClr val="FFFF00"/>
                </a:gs>
                <a:gs pos="100000">
                  <a:schemeClr val="bg1"/>
                </a:gs>
              </a:gsLst>
              <a:lin ang="5400000" scaled="1"/>
            </a:gradFill>
            <a:ln>
              <a:solidFill>
                <a:schemeClr val="accent1"/>
              </a:solidFill>
            </a:ln>
          </c:spPr>
          <c:invertIfNegative val="0"/>
          <c:dLbls>
            <c:numFmt formatCode="0.0;[Red]\-0.0;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NUTRICION!$A$26:$A$35</c:f>
              <c:strCache>
                <c:ptCount val="9"/>
                <c:pt idx="0">
                  <c:v>RED</c:v>
                </c:pt>
                <c:pt idx="1">
                  <c:v>LLUI</c:v>
                </c:pt>
                <c:pt idx="2">
                  <c:v>JERI</c:v>
                </c:pt>
                <c:pt idx="3">
                  <c:v>YANT</c:v>
                </c:pt>
                <c:pt idx="4">
                  <c:v>SORI</c:v>
                </c:pt>
                <c:pt idx="5">
                  <c:v>JEPE</c:v>
                </c:pt>
                <c:pt idx="6">
                  <c:v>ROQU</c:v>
                </c:pt>
                <c:pt idx="7">
                  <c:v>CALZ</c:v>
                </c:pt>
                <c:pt idx="8">
                  <c:v>PUEB</c:v>
                </c:pt>
              </c:strCache>
            </c:strRef>
          </c:cat>
          <c:val>
            <c:numRef>
              <c:f>NUTRICION!$I$26:$I$35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7B-460F-B36C-909306FBD83E}"/>
            </c:ext>
          </c:extLst>
        </c:ser>
        <c:ser>
          <c:idx val="3"/>
          <c:order val="2"/>
          <c:tx>
            <c:strRef>
              <c:f>NUTRICION!$J$25</c:f>
              <c:strCache>
                <c:ptCount val="1"/>
                <c:pt idx="0">
                  <c:v>OPTIMO &lt;= 19</c:v>
                </c:pt>
              </c:strCache>
            </c:strRef>
          </c:tx>
          <c:spPr>
            <a:gradFill rotWithShape="1">
              <a:gsLst>
                <a:gs pos="0">
                  <a:srgbClr val="00B050"/>
                </a:gs>
                <a:gs pos="35000">
                  <a:srgbClr val="00B050"/>
                </a:gs>
                <a:gs pos="100000">
                  <a:schemeClr val="bg1"/>
                </a:gs>
              </a:gsLst>
              <a:lin ang="5400000" scaled="0"/>
            </a:gradFill>
            <a:ln w="9525" cap="flat" cmpd="sng" algn="ctr">
              <a:solidFill>
                <a:srgbClr val="00B050"/>
              </a:solidFill>
              <a:prstDash val="solid"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numFmt formatCode="0.0;[Red]0.0;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NUTRICION!$A$26:$A$35</c:f>
              <c:strCache>
                <c:ptCount val="9"/>
                <c:pt idx="0">
                  <c:v>RED</c:v>
                </c:pt>
                <c:pt idx="1">
                  <c:v>LLUI</c:v>
                </c:pt>
                <c:pt idx="2">
                  <c:v>JERI</c:v>
                </c:pt>
                <c:pt idx="3">
                  <c:v>YANT</c:v>
                </c:pt>
                <c:pt idx="4">
                  <c:v>SORI</c:v>
                </c:pt>
                <c:pt idx="5">
                  <c:v>JEPE</c:v>
                </c:pt>
                <c:pt idx="6">
                  <c:v>ROQU</c:v>
                </c:pt>
                <c:pt idx="7">
                  <c:v>CALZ</c:v>
                </c:pt>
                <c:pt idx="8">
                  <c:v>PUEB</c:v>
                </c:pt>
              </c:strCache>
            </c:strRef>
          </c:cat>
          <c:val>
            <c:numRef>
              <c:f>NUTRICION!$J$26:$J$35</c:f>
              <c:numCache>
                <c:formatCode>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17B-460F-B36C-909306FBD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00663216"/>
        <c:axId val="500663608"/>
      </c:barChart>
      <c:catAx>
        <c:axId val="500663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 cap="flat">
            <a:solidFill>
              <a:schemeClr val="accent1">
                <a:lumMod val="75000"/>
              </a:schemeClr>
            </a:solidFill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chemeClr val="tx2">
                    <a:lumMod val="50000"/>
                  </a:schemeClr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500663608"/>
        <c:crosses val="autoZero"/>
        <c:auto val="1"/>
        <c:lblAlgn val="ctr"/>
        <c:lblOffset val="1"/>
        <c:noMultiLvlLbl val="0"/>
      </c:catAx>
      <c:valAx>
        <c:axId val="500663608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12700">
            <a:solidFill>
              <a:schemeClr val="accent1">
                <a:lumMod val="75000"/>
              </a:schemeClr>
            </a:solidFill>
          </a:ln>
          <a:effectLst>
            <a:outerShdw blurRad="50800" dist="50800" dir="5400000" algn="ctr" rotWithShape="0">
              <a:schemeClr val="bg1"/>
            </a:outerShdw>
          </a:effectLst>
        </c:spPr>
        <c:txPr>
          <a:bodyPr rot="0" vert="horz"/>
          <a:lstStyle/>
          <a:p>
            <a:pPr>
              <a:defRPr sz="1000" b="1" i="0" u="none" strike="noStrike" baseline="0">
                <a:solidFill>
                  <a:schemeClr val="tx2">
                    <a:lumMod val="75000"/>
                  </a:schemeClr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500663216"/>
        <c:crosses val="autoZero"/>
        <c:crossBetween val="between"/>
      </c:valAx>
      <c:spPr>
        <a:noFill/>
        <a:ln w="25400">
          <a:noFill/>
        </a:ln>
        <a:effectLst>
          <a:softEdge rad="0"/>
        </a:effectLst>
        <a:scene3d>
          <a:camera prst="orthographicFront"/>
          <a:lightRig rig="threePt" dir="t"/>
        </a:scene3d>
        <a:sp3d>
          <a:bevelT/>
        </a:sp3d>
      </c:spPr>
    </c:plotArea>
    <c:legend>
      <c:legendPos val="b"/>
      <c:legendEntry>
        <c:idx val="1"/>
        <c:txPr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</c:legendEntry>
      <c:layout>
        <c:manualLayout>
          <c:xMode val="edge"/>
          <c:yMode val="edge"/>
          <c:x val="2.8223958594077933E-2"/>
          <c:y val="0.75230491571946057"/>
          <c:w val="0.93947612317542961"/>
          <c:h val="4.2801736377012366E-2"/>
        </c:manualLayout>
      </c:layout>
      <c:overlay val="0"/>
      <c:spPr>
        <a:effectLst/>
      </c:spPr>
      <c:txPr>
        <a:bodyPr/>
        <a:lstStyle/>
        <a:p>
          <a:pPr>
            <a:defRPr sz="9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19050">
      <a:solidFill>
        <a:schemeClr val="tx2">
          <a:lumMod val="75000"/>
        </a:schemeClr>
      </a:solidFill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NIÑO!$V$167</c:f>
          <c:strCache>
            <c:ptCount val="1"/>
            <c:pt idx="0">
              <c:v>#¡REF!</c:v>
            </c:pt>
          </c:strCache>
        </c:strRef>
      </c:tx>
      <c:overlay val="0"/>
      <c:spPr>
        <a:solidFill>
          <a:schemeClr val="bg1"/>
        </a:solidFill>
        <a:ln>
          <a:solidFill>
            <a:schemeClr val="accent1">
              <a:lumMod val="75000"/>
            </a:schemeClr>
          </a:solidFill>
        </a:ln>
        <a:effectLst>
          <a:outerShdw blurRad="50800" dist="38100" dir="2700000" algn="tl" rotWithShape="0">
            <a:schemeClr val="accent1">
              <a:lumMod val="75000"/>
              <a:alpha val="40000"/>
            </a:schemeClr>
          </a:outerShdw>
        </a:effectLst>
      </c:spPr>
      <c:txPr>
        <a:bodyPr/>
        <a:lstStyle/>
        <a:p>
          <a:pPr>
            <a:defRPr sz="1100" b="1"/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3688323228976986E-2"/>
          <c:y val="0.14674472332406921"/>
          <c:w val="0.92397598361388322"/>
          <c:h val="0.5462215730646452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NIÑO!$H$168</c:f>
              <c:strCache>
                <c:ptCount val="1"/>
                <c:pt idx="0">
                  <c:v>DEFICIENTE &lt;= 90</c:v>
                </c:pt>
              </c:strCache>
            </c:strRef>
          </c:tx>
          <c:spPr>
            <a:gradFill>
              <a:gsLst>
                <a:gs pos="0">
                  <a:srgbClr val="FF0000"/>
                </a:gs>
                <a:gs pos="49000">
                  <a:srgbClr val="FF0000"/>
                </a:gs>
                <a:gs pos="100000">
                  <a:schemeClr val="bg1"/>
                </a:gs>
              </a:gsLst>
              <a:lin ang="5400000" scaled="1"/>
            </a:gradFill>
            <a:ln>
              <a:solidFill>
                <a:srgbClr val="FF0000"/>
              </a:solidFill>
            </a:ln>
          </c:spPr>
          <c:invertIfNegative val="0"/>
          <c:dLbls>
            <c:numFmt formatCode="0.0;[Red]0.0;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NIÑO!$A$169:$A$178</c:f>
              <c:strCache>
                <c:ptCount val="10"/>
                <c:pt idx="0">
                  <c:v>RED</c:v>
                </c:pt>
                <c:pt idx="1">
                  <c:v>HOSP</c:v>
                </c:pt>
                <c:pt idx="2">
                  <c:v>LLUI</c:v>
                </c:pt>
                <c:pt idx="3">
                  <c:v>JERI</c:v>
                </c:pt>
                <c:pt idx="4">
                  <c:v>YANT</c:v>
                </c:pt>
                <c:pt idx="5">
                  <c:v>SORI</c:v>
                </c:pt>
                <c:pt idx="6">
                  <c:v>JEPE</c:v>
                </c:pt>
                <c:pt idx="7">
                  <c:v>ROQU</c:v>
                </c:pt>
                <c:pt idx="8">
                  <c:v>CALZ</c:v>
                </c:pt>
                <c:pt idx="9">
                  <c:v>PUEB</c:v>
                </c:pt>
              </c:strCache>
            </c:strRef>
          </c:cat>
          <c:val>
            <c:numRef>
              <c:f>NIÑO!$H$169:$H$178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D9-452D-8864-51A7CD473346}"/>
            </c:ext>
          </c:extLst>
        </c:ser>
        <c:ser>
          <c:idx val="2"/>
          <c:order val="2"/>
          <c:tx>
            <c:strRef>
              <c:f>NIÑO!$I$168</c:f>
              <c:strCache>
                <c:ptCount val="1"/>
                <c:pt idx="0">
                  <c:v>PROCESO &gt; 90  -  &lt; 100</c:v>
                </c:pt>
              </c:strCache>
            </c:strRef>
          </c:tx>
          <c:spPr>
            <a:gradFill>
              <a:gsLst>
                <a:gs pos="0">
                  <a:srgbClr val="FFC000"/>
                </a:gs>
                <a:gs pos="49000">
                  <a:srgbClr val="FFFF00"/>
                </a:gs>
                <a:gs pos="100000">
                  <a:schemeClr val="bg1"/>
                </a:gs>
              </a:gsLst>
              <a:lin ang="5400000" scaled="1"/>
            </a:gradFill>
            <a:ln>
              <a:solidFill>
                <a:schemeClr val="accent1"/>
              </a:solidFill>
            </a:ln>
          </c:spPr>
          <c:invertIfNegative val="0"/>
          <c:dLbls>
            <c:numFmt formatCode="0.0;[Red]\-0.0;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NIÑO!$A$169:$A$178</c:f>
              <c:strCache>
                <c:ptCount val="10"/>
                <c:pt idx="0">
                  <c:v>RED</c:v>
                </c:pt>
                <c:pt idx="1">
                  <c:v>HOSP</c:v>
                </c:pt>
                <c:pt idx="2">
                  <c:v>LLUI</c:v>
                </c:pt>
                <c:pt idx="3">
                  <c:v>JERI</c:v>
                </c:pt>
                <c:pt idx="4">
                  <c:v>YANT</c:v>
                </c:pt>
                <c:pt idx="5">
                  <c:v>SORI</c:v>
                </c:pt>
                <c:pt idx="6">
                  <c:v>JEPE</c:v>
                </c:pt>
                <c:pt idx="7">
                  <c:v>ROQU</c:v>
                </c:pt>
                <c:pt idx="8">
                  <c:v>CALZ</c:v>
                </c:pt>
                <c:pt idx="9">
                  <c:v>PUEB</c:v>
                </c:pt>
              </c:strCache>
            </c:strRef>
          </c:cat>
          <c:val>
            <c:numRef>
              <c:f>NIÑO!$I$169:$I$178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D9-452D-8864-51A7CD473346}"/>
            </c:ext>
          </c:extLst>
        </c:ser>
        <c:ser>
          <c:idx val="3"/>
          <c:order val="3"/>
          <c:tx>
            <c:strRef>
              <c:f>NIÑO!$J$168</c:f>
              <c:strCache>
                <c:ptCount val="1"/>
                <c:pt idx="0">
                  <c:v>OPTIMO &gt;= 100</c:v>
                </c:pt>
              </c:strCache>
            </c:strRef>
          </c:tx>
          <c:spPr>
            <a:gradFill rotWithShape="1">
              <a:gsLst>
                <a:gs pos="0">
                  <a:schemeClr val="bg1"/>
                </a:gs>
                <a:gs pos="67000">
                  <a:srgbClr val="00B050"/>
                </a:gs>
                <a:gs pos="100000">
                  <a:srgbClr val="008A3E"/>
                </a:gs>
              </a:gsLst>
              <a:lin ang="16200000" scaled="1"/>
            </a:gradFill>
            <a:ln w="9525" cap="flat" cmpd="sng" algn="ctr">
              <a:solidFill>
                <a:srgbClr val="00B050"/>
              </a:solidFill>
              <a:prstDash val="solid"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6D9-452D-8864-51A7CD473346}"/>
                </c:ext>
              </c:extLst>
            </c:dLbl>
            <c:numFmt formatCode="0.0;[Red]0.0;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NIÑO!$A$169:$A$178</c:f>
              <c:strCache>
                <c:ptCount val="10"/>
                <c:pt idx="0">
                  <c:v>RED</c:v>
                </c:pt>
                <c:pt idx="1">
                  <c:v>HOSP</c:v>
                </c:pt>
                <c:pt idx="2">
                  <c:v>LLUI</c:v>
                </c:pt>
                <c:pt idx="3">
                  <c:v>JERI</c:v>
                </c:pt>
                <c:pt idx="4">
                  <c:v>YANT</c:v>
                </c:pt>
                <c:pt idx="5">
                  <c:v>SORI</c:v>
                </c:pt>
                <c:pt idx="6">
                  <c:v>JEPE</c:v>
                </c:pt>
                <c:pt idx="7">
                  <c:v>ROQU</c:v>
                </c:pt>
                <c:pt idx="8">
                  <c:v>CALZ</c:v>
                </c:pt>
                <c:pt idx="9">
                  <c:v>PUEB</c:v>
                </c:pt>
              </c:strCache>
            </c:strRef>
          </c:cat>
          <c:val>
            <c:numRef>
              <c:f>NIÑO!$J$169:$J$178</c:f>
              <c:numCache>
                <c:formatCode>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6D9-452D-8864-51A7CD4733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488924064"/>
        <c:axId val="488924456"/>
      </c:barChart>
      <c:lineChart>
        <c:grouping val="standard"/>
        <c:varyColors val="0"/>
        <c:ser>
          <c:idx val="0"/>
          <c:order val="0"/>
          <c:tx>
            <c:strRef>
              <c:f>NIÑO!$E$168</c:f>
              <c:strCache>
                <c:ptCount val="1"/>
                <c:pt idx="0">
                  <c:v>META</c:v>
                </c:pt>
              </c:strCache>
            </c:strRef>
          </c:tx>
          <c:spPr>
            <a:ln w="15875">
              <a:solidFill>
                <a:srgbClr val="0070C0"/>
              </a:solidFill>
            </a:ln>
          </c:spPr>
          <c:marker>
            <c:symbol val="diamond"/>
            <c:size val="4"/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>
                    <a:solidFill>
                      <a:srgbClr val="0070C0"/>
                    </a:solidFill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NIÑO!$A$169:$A$178</c:f>
              <c:strCache>
                <c:ptCount val="10"/>
                <c:pt idx="0">
                  <c:v>RED</c:v>
                </c:pt>
                <c:pt idx="1">
                  <c:v>HOSP</c:v>
                </c:pt>
                <c:pt idx="2">
                  <c:v>LLUI</c:v>
                </c:pt>
                <c:pt idx="3">
                  <c:v>JERI</c:v>
                </c:pt>
                <c:pt idx="4">
                  <c:v>YANT</c:v>
                </c:pt>
                <c:pt idx="5">
                  <c:v>SORI</c:v>
                </c:pt>
                <c:pt idx="6">
                  <c:v>JEPE</c:v>
                </c:pt>
                <c:pt idx="7">
                  <c:v>ROQU</c:v>
                </c:pt>
                <c:pt idx="8">
                  <c:v>CALZ</c:v>
                </c:pt>
                <c:pt idx="9">
                  <c:v>PUEB</c:v>
                </c:pt>
              </c:strCache>
            </c:strRef>
          </c:cat>
          <c:val>
            <c:numRef>
              <c:f>NIÑO!$E$169:$E$178</c:f>
              <c:numCache>
                <c:formatCode>0.0</c:formatCode>
                <c:ptCount val="10"/>
                <c:pt idx="0" formatCode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6D9-452D-8864-51A7CD4733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8924064"/>
        <c:axId val="488924456"/>
      </c:lineChart>
      <c:catAx>
        <c:axId val="488924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 cap="flat">
            <a:solidFill>
              <a:schemeClr val="accent1">
                <a:lumMod val="75000"/>
              </a:schemeClr>
            </a:solidFill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chemeClr val="tx2">
                    <a:lumMod val="50000"/>
                  </a:schemeClr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488924456"/>
        <c:crosses val="autoZero"/>
        <c:auto val="1"/>
        <c:lblAlgn val="ctr"/>
        <c:lblOffset val="1"/>
        <c:noMultiLvlLbl val="0"/>
      </c:catAx>
      <c:valAx>
        <c:axId val="488924456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12700">
            <a:solidFill>
              <a:schemeClr val="accent1">
                <a:lumMod val="75000"/>
              </a:schemeClr>
            </a:solidFill>
          </a:ln>
          <a:effectLst>
            <a:outerShdw blurRad="50800" dist="50800" dir="5400000" algn="ctr" rotWithShape="0">
              <a:schemeClr val="bg1"/>
            </a:outerShdw>
          </a:effectLst>
        </c:spPr>
        <c:txPr>
          <a:bodyPr rot="0" vert="horz"/>
          <a:lstStyle/>
          <a:p>
            <a:pPr>
              <a:defRPr sz="1000" b="1" i="0" u="none" strike="noStrike" baseline="0">
                <a:solidFill>
                  <a:schemeClr val="tx2">
                    <a:lumMod val="75000"/>
                  </a:schemeClr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488924064"/>
        <c:crosses val="autoZero"/>
        <c:crossBetween val="between"/>
      </c:valAx>
      <c:spPr>
        <a:noFill/>
        <a:ln w="25400">
          <a:noFill/>
        </a:ln>
        <a:effectLst>
          <a:softEdge rad="0"/>
        </a:effectLst>
        <a:scene3d>
          <a:camera prst="orthographicFront"/>
          <a:lightRig rig="threePt" dir="t"/>
        </a:scene3d>
        <a:sp3d>
          <a:bevelT/>
        </a:sp3d>
      </c:spPr>
    </c:plotArea>
    <c:legend>
      <c:legendPos val="b"/>
      <c:legendEntry>
        <c:idx val="1"/>
        <c:txPr>
          <a:bodyPr/>
          <a:lstStyle/>
          <a:p>
            <a:pPr>
              <a:defRPr sz="900" b="1" i="0" u="none" strike="noStrike" baseline="0">
                <a:solidFill>
                  <a:schemeClr val="tx2">
                    <a:lumMod val="50000"/>
                  </a:schemeClr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</c:legendEntry>
      <c:layout>
        <c:manualLayout>
          <c:xMode val="edge"/>
          <c:yMode val="edge"/>
          <c:x val="2.2110500514108122E-2"/>
          <c:y val="0.75230491571946057"/>
          <c:w val="0.95577867805534922"/>
          <c:h val="4.2801736377012366E-2"/>
        </c:manualLayout>
      </c:layout>
      <c:overlay val="0"/>
      <c:spPr>
        <a:effectLst/>
      </c:spPr>
      <c:txPr>
        <a:bodyPr/>
        <a:lstStyle/>
        <a:p>
          <a:pPr>
            <a:defRPr sz="900" b="1" i="0" u="none" strike="noStrike" baseline="0">
              <a:solidFill>
                <a:schemeClr val="tx2">
                  <a:lumMod val="50000"/>
                </a:schemeClr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19050">
      <a:solidFill>
        <a:schemeClr val="tx2">
          <a:lumMod val="75000"/>
        </a:schemeClr>
      </a:solidFill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NUTRICION!$V$44</c:f>
          <c:strCache>
            <c:ptCount val="1"/>
            <c:pt idx="0">
              <c:v>#¡REF!</c:v>
            </c:pt>
          </c:strCache>
        </c:strRef>
      </c:tx>
      <c:overlay val="0"/>
      <c:spPr>
        <a:solidFill>
          <a:schemeClr val="bg1"/>
        </a:solidFill>
        <a:ln>
          <a:solidFill>
            <a:schemeClr val="accent1">
              <a:lumMod val="75000"/>
            </a:schemeClr>
          </a:solidFill>
        </a:ln>
        <a:effectLst>
          <a:outerShdw blurRad="50800" dist="38100" dir="2700000" algn="tl" rotWithShape="0">
            <a:schemeClr val="accent1">
              <a:lumMod val="75000"/>
              <a:alpha val="40000"/>
            </a:schemeClr>
          </a:outerShdw>
        </a:effectLst>
      </c:spPr>
      <c:txPr>
        <a:bodyPr/>
        <a:lstStyle/>
        <a:p>
          <a:pPr>
            <a:defRPr sz="1100" b="1"/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3688323228976986E-2"/>
          <c:y val="0.14674472332406921"/>
          <c:w val="0.92397598361388322"/>
          <c:h val="0.5462215730646452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NUTRICION!$H$44</c:f>
              <c:strCache>
                <c:ptCount val="1"/>
                <c:pt idx="0">
                  <c:v>DEFICIENTE &lt; = 90</c:v>
                </c:pt>
              </c:strCache>
            </c:strRef>
          </c:tx>
          <c:spPr>
            <a:gradFill>
              <a:gsLst>
                <a:gs pos="0">
                  <a:srgbClr val="FF0000"/>
                </a:gs>
                <a:gs pos="49000">
                  <a:srgbClr val="FF0000"/>
                </a:gs>
                <a:gs pos="100000">
                  <a:schemeClr val="bg1"/>
                </a:gs>
              </a:gsLst>
              <a:lin ang="5400000" scaled="1"/>
            </a:gradFill>
            <a:ln>
              <a:solidFill>
                <a:srgbClr val="FF0000"/>
              </a:solidFill>
            </a:ln>
          </c:spPr>
          <c:invertIfNegative val="0"/>
          <c:dLbls>
            <c:numFmt formatCode="0.0;[Red]0.0;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NUTRICION!$A$45:$A$54</c:f>
              <c:strCache>
                <c:ptCount val="9"/>
                <c:pt idx="0">
                  <c:v>RED</c:v>
                </c:pt>
                <c:pt idx="1">
                  <c:v>LLUI</c:v>
                </c:pt>
                <c:pt idx="2">
                  <c:v>JERI</c:v>
                </c:pt>
                <c:pt idx="3">
                  <c:v>YANT</c:v>
                </c:pt>
                <c:pt idx="4">
                  <c:v>SORI</c:v>
                </c:pt>
                <c:pt idx="5">
                  <c:v>JEPE</c:v>
                </c:pt>
                <c:pt idx="6">
                  <c:v>ROQU</c:v>
                </c:pt>
                <c:pt idx="7">
                  <c:v>CALZ</c:v>
                </c:pt>
                <c:pt idx="8">
                  <c:v>PUEB</c:v>
                </c:pt>
              </c:strCache>
            </c:strRef>
          </c:cat>
          <c:val>
            <c:numRef>
              <c:f>NUTRICION!$H$45:$H$54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7E-41D4-ABA4-D8152ABAAE1E}"/>
            </c:ext>
          </c:extLst>
        </c:ser>
        <c:ser>
          <c:idx val="2"/>
          <c:order val="2"/>
          <c:tx>
            <c:strRef>
              <c:f>NUTRICION!$I$44</c:f>
              <c:strCache>
                <c:ptCount val="1"/>
                <c:pt idx="0">
                  <c:v>PROCESO &gt; 90  -  &lt; 100</c:v>
                </c:pt>
              </c:strCache>
            </c:strRef>
          </c:tx>
          <c:spPr>
            <a:gradFill>
              <a:gsLst>
                <a:gs pos="0">
                  <a:srgbClr val="FFC000"/>
                </a:gs>
                <a:gs pos="49000">
                  <a:srgbClr val="FFFF00"/>
                </a:gs>
                <a:gs pos="100000">
                  <a:schemeClr val="bg1"/>
                </a:gs>
              </a:gsLst>
              <a:lin ang="5400000" scaled="1"/>
            </a:gradFill>
            <a:ln>
              <a:solidFill>
                <a:schemeClr val="accent1"/>
              </a:solidFill>
            </a:ln>
          </c:spPr>
          <c:invertIfNegative val="0"/>
          <c:dLbls>
            <c:numFmt formatCode="0.0;[Red]\-0.0;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NUTRICION!$A$45:$A$54</c:f>
              <c:strCache>
                <c:ptCount val="9"/>
                <c:pt idx="0">
                  <c:v>RED</c:v>
                </c:pt>
                <c:pt idx="1">
                  <c:v>LLUI</c:v>
                </c:pt>
                <c:pt idx="2">
                  <c:v>JERI</c:v>
                </c:pt>
                <c:pt idx="3">
                  <c:v>YANT</c:v>
                </c:pt>
                <c:pt idx="4">
                  <c:v>SORI</c:v>
                </c:pt>
                <c:pt idx="5">
                  <c:v>JEPE</c:v>
                </c:pt>
                <c:pt idx="6">
                  <c:v>ROQU</c:v>
                </c:pt>
                <c:pt idx="7">
                  <c:v>CALZ</c:v>
                </c:pt>
                <c:pt idx="8">
                  <c:v>PUEB</c:v>
                </c:pt>
              </c:strCache>
            </c:strRef>
          </c:cat>
          <c:val>
            <c:numRef>
              <c:f>NUTRICION!$I$45:$I$54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7E-41D4-ABA4-D8152ABAAE1E}"/>
            </c:ext>
          </c:extLst>
        </c:ser>
        <c:ser>
          <c:idx val="3"/>
          <c:order val="3"/>
          <c:tx>
            <c:strRef>
              <c:f>NUTRICION!$J$44</c:f>
              <c:strCache>
                <c:ptCount val="1"/>
                <c:pt idx="0">
                  <c:v>OPTIMO &gt; = 100</c:v>
                </c:pt>
              </c:strCache>
            </c:strRef>
          </c:tx>
          <c:spPr>
            <a:gradFill rotWithShape="1">
              <a:gsLst>
                <a:gs pos="0">
                  <a:srgbClr val="00B050"/>
                </a:gs>
                <a:gs pos="35000">
                  <a:srgbClr val="00B050"/>
                </a:gs>
                <a:gs pos="100000">
                  <a:schemeClr val="bg1"/>
                </a:gs>
              </a:gsLst>
              <a:lin ang="5400000" scaled="0"/>
            </a:gradFill>
            <a:ln w="9525" cap="flat" cmpd="sng" algn="ctr">
              <a:solidFill>
                <a:srgbClr val="00B050"/>
              </a:solidFill>
              <a:prstDash val="solid"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F7E-41D4-ABA4-D8152ABAAE1E}"/>
                </c:ext>
              </c:extLst>
            </c:dLbl>
            <c:numFmt formatCode="0.0;[Red]0.0;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NUTRICION!$A$45:$A$54</c:f>
              <c:strCache>
                <c:ptCount val="9"/>
                <c:pt idx="0">
                  <c:v>RED</c:v>
                </c:pt>
                <c:pt idx="1">
                  <c:v>LLUI</c:v>
                </c:pt>
                <c:pt idx="2">
                  <c:v>JERI</c:v>
                </c:pt>
                <c:pt idx="3">
                  <c:v>YANT</c:v>
                </c:pt>
                <c:pt idx="4">
                  <c:v>SORI</c:v>
                </c:pt>
                <c:pt idx="5">
                  <c:v>JEPE</c:v>
                </c:pt>
                <c:pt idx="6">
                  <c:v>ROQU</c:v>
                </c:pt>
                <c:pt idx="7">
                  <c:v>CALZ</c:v>
                </c:pt>
                <c:pt idx="8">
                  <c:v>PUEB</c:v>
                </c:pt>
              </c:strCache>
            </c:strRef>
          </c:cat>
          <c:val>
            <c:numRef>
              <c:f>NUTRICION!$J$45:$J$54</c:f>
              <c:numCache>
                <c:formatCode>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F7E-41D4-ABA4-D8152ABAAE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00664392"/>
        <c:axId val="500664784"/>
      </c:barChart>
      <c:lineChart>
        <c:grouping val="standard"/>
        <c:varyColors val="0"/>
        <c:ser>
          <c:idx val="0"/>
          <c:order val="0"/>
          <c:tx>
            <c:strRef>
              <c:f>NUTRICION!$E$44</c:f>
              <c:strCache>
                <c:ptCount val="1"/>
                <c:pt idx="0">
                  <c:v>META</c:v>
                </c:pt>
              </c:strCache>
            </c:strRef>
          </c:tx>
          <c:spPr>
            <a:ln w="15875">
              <a:solidFill>
                <a:srgbClr val="0070C0"/>
              </a:solidFill>
            </a:ln>
          </c:spPr>
          <c:marker>
            <c:symbol val="diamond"/>
            <c:size val="4"/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>
                    <a:solidFill>
                      <a:srgbClr val="0070C0"/>
                    </a:solidFill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NUTRICION!$A$45:$A$54</c:f>
              <c:strCache>
                <c:ptCount val="9"/>
                <c:pt idx="0">
                  <c:v>RED</c:v>
                </c:pt>
                <c:pt idx="1">
                  <c:v>LLUI</c:v>
                </c:pt>
                <c:pt idx="2">
                  <c:v>JERI</c:v>
                </c:pt>
                <c:pt idx="3">
                  <c:v>YANT</c:v>
                </c:pt>
                <c:pt idx="4">
                  <c:v>SORI</c:v>
                </c:pt>
                <c:pt idx="5">
                  <c:v>JEPE</c:v>
                </c:pt>
                <c:pt idx="6">
                  <c:v>ROQU</c:v>
                </c:pt>
                <c:pt idx="7">
                  <c:v>CALZ</c:v>
                </c:pt>
                <c:pt idx="8">
                  <c:v>PUEB</c:v>
                </c:pt>
              </c:strCache>
            </c:strRef>
          </c:cat>
          <c:val>
            <c:numRef>
              <c:f>NUTRICION!$E$45:$E$54</c:f>
              <c:numCache>
                <c:formatCode>0</c:formatCode>
                <c:ptCount val="9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F7E-41D4-ABA4-D8152ABAAE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0664392"/>
        <c:axId val="500664784"/>
      </c:lineChart>
      <c:catAx>
        <c:axId val="500664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 cap="flat">
            <a:solidFill>
              <a:schemeClr val="accent1">
                <a:lumMod val="75000"/>
              </a:schemeClr>
            </a:solidFill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chemeClr val="tx2">
                    <a:lumMod val="50000"/>
                  </a:schemeClr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500664784"/>
        <c:crosses val="autoZero"/>
        <c:auto val="1"/>
        <c:lblAlgn val="ctr"/>
        <c:lblOffset val="1"/>
        <c:noMultiLvlLbl val="0"/>
      </c:catAx>
      <c:valAx>
        <c:axId val="500664784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12700">
            <a:solidFill>
              <a:schemeClr val="accent1">
                <a:lumMod val="75000"/>
              </a:schemeClr>
            </a:solidFill>
          </a:ln>
          <a:effectLst>
            <a:outerShdw blurRad="50800" dist="50800" dir="5400000" algn="ctr" rotWithShape="0">
              <a:schemeClr val="bg1"/>
            </a:outerShdw>
          </a:effectLst>
        </c:spPr>
        <c:txPr>
          <a:bodyPr rot="0" vert="horz"/>
          <a:lstStyle/>
          <a:p>
            <a:pPr>
              <a:defRPr sz="1000" b="1" i="0" u="none" strike="noStrike" baseline="0">
                <a:solidFill>
                  <a:schemeClr val="tx2">
                    <a:lumMod val="75000"/>
                  </a:schemeClr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500664392"/>
        <c:crosses val="autoZero"/>
        <c:crossBetween val="between"/>
      </c:valAx>
      <c:spPr>
        <a:noFill/>
        <a:ln w="25400">
          <a:noFill/>
        </a:ln>
        <a:effectLst>
          <a:softEdge rad="0"/>
        </a:effectLst>
        <a:scene3d>
          <a:camera prst="orthographicFront"/>
          <a:lightRig rig="threePt" dir="t"/>
        </a:scene3d>
        <a:sp3d>
          <a:bevelT/>
        </a:sp3d>
      </c:spPr>
    </c:plotArea>
    <c:legend>
      <c:legendPos val="b"/>
      <c:legendEntry>
        <c:idx val="1"/>
        <c:txPr>
          <a:bodyPr/>
          <a:lstStyle/>
          <a:p>
            <a:pPr>
              <a:defRPr sz="900" b="1" i="0" u="none" strike="noStrike" baseline="0">
                <a:solidFill>
                  <a:schemeClr val="tx2">
                    <a:lumMod val="50000"/>
                  </a:schemeClr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</c:legendEntry>
      <c:layout>
        <c:manualLayout>
          <c:xMode val="edge"/>
          <c:yMode val="edge"/>
          <c:x val="2.8223963122844739E-2"/>
          <c:y val="0.75230491571946057"/>
          <c:w val="0.94355191329606747"/>
          <c:h val="4.2801736377012366E-2"/>
        </c:manualLayout>
      </c:layout>
      <c:overlay val="0"/>
      <c:spPr>
        <a:effectLst/>
      </c:spPr>
      <c:txPr>
        <a:bodyPr/>
        <a:lstStyle/>
        <a:p>
          <a:pPr>
            <a:defRPr sz="900" b="1" i="0" u="none" strike="noStrike" baseline="0">
              <a:solidFill>
                <a:schemeClr val="tx2">
                  <a:lumMod val="50000"/>
                </a:schemeClr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19050">
      <a:solidFill>
        <a:schemeClr val="tx2">
          <a:lumMod val="75000"/>
        </a:schemeClr>
      </a:solidFill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1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NUTRICION!$V$86</c:f>
          <c:strCache>
            <c:ptCount val="1"/>
            <c:pt idx="0">
              <c:v>#¡REF!</c:v>
            </c:pt>
          </c:strCache>
        </c:strRef>
      </c:tx>
      <c:overlay val="0"/>
      <c:spPr>
        <a:solidFill>
          <a:schemeClr val="bg1"/>
        </a:solidFill>
        <a:ln>
          <a:solidFill>
            <a:schemeClr val="accent1">
              <a:lumMod val="75000"/>
            </a:schemeClr>
          </a:solidFill>
        </a:ln>
        <a:effectLst>
          <a:outerShdw blurRad="50800" dist="38100" dir="2700000" algn="tl" rotWithShape="0">
            <a:schemeClr val="accent1">
              <a:lumMod val="75000"/>
              <a:alpha val="40000"/>
            </a:schemeClr>
          </a:outerShdw>
        </a:effectLst>
      </c:spPr>
      <c:txPr>
        <a:bodyPr/>
        <a:lstStyle/>
        <a:p>
          <a:pPr>
            <a:defRPr sz="1100" b="1"/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3688323228976986E-2"/>
          <c:y val="0.14674472332406921"/>
          <c:w val="0.92397598361388322"/>
          <c:h val="0.5462215730646452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NUTRICION!$H$86</c:f>
              <c:strCache>
                <c:ptCount val="1"/>
                <c:pt idx="0">
                  <c:v>DEFICIENTE &lt; = 90</c:v>
                </c:pt>
              </c:strCache>
            </c:strRef>
          </c:tx>
          <c:spPr>
            <a:gradFill>
              <a:gsLst>
                <a:gs pos="0">
                  <a:srgbClr val="FF0000"/>
                </a:gs>
                <a:gs pos="49000">
                  <a:srgbClr val="FF0000"/>
                </a:gs>
                <a:gs pos="100000">
                  <a:schemeClr val="bg1"/>
                </a:gs>
              </a:gsLst>
              <a:lin ang="5400000" scaled="1"/>
            </a:gradFill>
            <a:ln>
              <a:solidFill>
                <a:srgbClr val="FF0000"/>
              </a:solidFill>
            </a:ln>
          </c:spPr>
          <c:invertIfNegative val="0"/>
          <c:dLbls>
            <c:numFmt formatCode="0.0;[Red]0.0;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NUTRICION!$A$87:$A$96</c:f>
              <c:strCache>
                <c:ptCount val="9"/>
                <c:pt idx="0">
                  <c:v>RED</c:v>
                </c:pt>
                <c:pt idx="1">
                  <c:v>LLUI</c:v>
                </c:pt>
                <c:pt idx="2">
                  <c:v>JERI</c:v>
                </c:pt>
                <c:pt idx="3">
                  <c:v>YANT</c:v>
                </c:pt>
                <c:pt idx="4">
                  <c:v>SORI</c:v>
                </c:pt>
                <c:pt idx="5">
                  <c:v>JEPE</c:v>
                </c:pt>
                <c:pt idx="6">
                  <c:v>ROQU</c:v>
                </c:pt>
                <c:pt idx="7">
                  <c:v>CALZ</c:v>
                </c:pt>
                <c:pt idx="8">
                  <c:v>PUEB</c:v>
                </c:pt>
              </c:strCache>
            </c:strRef>
          </c:cat>
          <c:val>
            <c:numRef>
              <c:f>NUTRICION!$H$87:$H$96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6F-4FA4-9C76-D2822DE1DCD9}"/>
            </c:ext>
          </c:extLst>
        </c:ser>
        <c:ser>
          <c:idx val="2"/>
          <c:order val="2"/>
          <c:tx>
            <c:strRef>
              <c:f>NUTRICION!$I$86</c:f>
              <c:strCache>
                <c:ptCount val="1"/>
                <c:pt idx="0">
                  <c:v>PROCESO &gt; 90  -  &lt; 100</c:v>
                </c:pt>
              </c:strCache>
            </c:strRef>
          </c:tx>
          <c:spPr>
            <a:gradFill>
              <a:gsLst>
                <a:gs pos="0">
                  <a:srgbClr val="FFC000"/>
                </a:gs>
                <a:gs pos="49000">
                  <a:srgbClr val="FFFF00"/>
                </a:gs>
                <a:gs pos="100000">
                  <a:schemeClr val="bg1"/>
                </a:gs>
              </a:gsLst>
              <a:lin ang="5400000" scaled="1"/>
            </a:gradFill>
            <a:ln>
              <a:solidFill>
                <a:schemeClr val="accent1"/>
              </a:solidFill>
            </a:ln>
          </c:spPr>
          <c:invertIfNegative val="0"/>
          <c:dLbls>
            <c:numFmt formatCode="0.0;[Red]\-0.0;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NUTRICION!$A$87:$A$96</c:f>
              <c:strCache>
                <c:ptCount val="9"/>
                <c:pt idx="0">
                  <c:v>RED</c:v>
                </c:pt>
                <c:pt idx="1">
                  <c:v>LLUI</c:v>
                </c:pt>
                <c:pt idx="2">
                  <c:v>JERI</c:v>
                </c:pt>
                <c:pt idx="3">
                  <c:v>YANT</c:v>
                </c:pt>
                <c:pt idx="4">
                  <c:v>SORI</c:v>
                </c:pt>
                <c:pt idx="5">
                  <c:v>JEPE</c:v>
                </c:pt>
                <c:pt idx="6">
                  <c:v>ROQU</c:v>
                </c:pt>
                <c:pt idx="7">
                  <c:v>CALZ</c:v>
                </c:pt>
                <c:pt idx="8">
                  <c:v>PUEB</c:v>
                </c:pt>
              </c:strCache>
            </c:strRef>
          </c:cat>
          <c:val>
            <c:numRef>
              <c:f>NUTRICION!$I$87:$I$96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6F-4FA4-9C76-D2822DE1DCD9}"/>
            </c:ext>
          </c:extLst>
        </c:ser>
        <c:ser>
          <c:idx val="3"/>
          <c:order val="3"/>
          <c:tx>
            <c:strRef>
              <c:f>NUTRICION!$J$86</c:f>
              <c:strCache>
                <c:ptCount val="1"/>
                <c:pt idx="0">
                  <c:v>OPTIMO &gt; = 100</c:v>
                </c:pt>
              </c:strCache>
            </c:strRef>
          </c:tx>
          <c:spPr>
            <a:gradFill rotWithShape="1">
              <a:gsLst>
                <a:gs pos="0">
                  <a:srgbClr val="00B050"/>
                </a:gs>
                <a:gs pos="35000">
                  <a:srgbClr val="00B050"/>
                </a:gs>
                <a:gs pos="100000">
                  <a:schemeClr val="bg1"/>
                </a:gs>
              </a:gsLst>
              <a:lin ang="16200000" scaled="1"/>
            </a:gradFill>
            <a:ln w="9525" cap="flat" cmpd="sng" algn="ctr">
              <a:solidFill>
                <a:srgbClr val="00B050"/>
              </a:solidFill>
              <a:prstDash val="solid"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numFmt formatCode="0.0;[Red]0.0;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NUTRICION!$A$87:$A$96</c:f>
              <c:strCache>
                <c:ptCount val="9"/>
                <c:pt idx="0">
                  <c:v>RED</c:v>
                </c:pt>
                <c:pt idx="1">
                  <c:v>LLUI</c:v>
                </c:pt>
                <c:pt idx="2">
                  <c:v>JERI</c:v>
                </c:pt>
                <c:pt idx="3">
                  <c:v>YANT</c:v>
                </c:pt>
                <c:pt idx="4">
                  <c:v>SORI</c:v>
                </c:pt>
                <c:pt idx="5">
                  <c:v>JEPE</c:v>
                </c:pt>
                <c:pt idx="6">
                  <c:v>ROQU</c:v>
                </c:pt>
                <c:pt idx="7">
                  <c:v>CALZ</c:v>
                </c:pt>
                <c:pt idx="8">
                  <c:v>PUEB</c:v>
                </c:pt>
              </c:strCache>
            </c:strRef>
          </c:cat>
          <c:val>
            <c:numRef>
              <c:f>NUTRICION!$J$87:$J$96</c:f>
              <c:numCache>
                <c:formatCode>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16F-4FA4-9C76-D2822DE1DC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00665568"/>
        <c:axId val="733397528"/>
      </c:barChart>
      <c:lineChart>
        <c:grouping val="standard"/>
        <c:varyColors val="0"/>
        <c:ser>
          <c:idx val="0"/>
          <c:order val="0"/>
          <c:tx>
            <c:strRef>
              <c:f>NUTRICION!$E$86</c:f>
              <c:strCache>
                <c:ptCount val="1"/>
                <c:pt idx="0">
                  <c:v>META</c:v>
                </c:pt>
              </c:strCache>
            </c:strRef>
          </c:tx>
          <c:spPr>
            <a:ln w="15875">
              <a:solidFill>
                <a:srgbClr val="0070C0"/>
              </a:solidFill>
            </a:ln>
          </c:spPr>
          <c:marker>
            <c:symbol val="diamond"/>
            <c:size val="4"/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>
                    <a:solidFill>
                      <a:srgbClr val="0070C0"/>
                    </a:solidFill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NUTRICION!$A$87:$A$96</c:f>
              <c:strCache>
                <c:ptCount val="9"/>
                <c:pt idx="0">
                  <c:v>RED</c:v>
                </c:pt>
                <c:pt idx="1">
                  <c:v>LLUI</c:v>
                </c:pt>
                <c:pt idx="2">
                  <c:v>JERI</c:v>
                </c:pt>
                <c:pt idx="3">
                  <c:v>YANT</c:v>
                </c:pt>
                <c:pt idx="4">
                  <c:v>SORI</c:v>
                </c:pt>
                <c:pt idx="5">
                  <c:v>JEPE</c:v>
                </c:pt>
                <c:pt idx="6">
                  <c:v>ROQU</c:v>
                </c:pt>
                <c:pt idx="7">
                  <c:v>CALZ</c:v>
                </c:pt>
                <c:pt idx="8">
                  <c:v>PUEB</c:v>
                </c:pt>
              </c:strCache>
            </c:strRef>
          </c:cat>
          <c:val>
            <c:numRef>
              <c:f>NUTRICION!$E$87:$E$96</c:f>
              <c:numCache>
                <c:formatCode>0</c:formatCode>
                <c:ptCount val="9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16F-4FA4-9C76-D2822DE1DC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0665568"/>
        <c:axId val="733397528"/>
      </c:lineChart>
      <c:catAx>
        <c:axId val="500665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 cap="flat">
            <a:solidFill>
              <a:schemeClr val="accent1">
                <a:lumMod val="75000"/>
              </a:schemeClr>
            </a:solidFill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chemeClr val="tx2">
                    <a:lumMod val="50000"/>
                  </a:schemeClr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733397528"/>
        <c:crosses val="autoZero"/>
        <c:auto val="1"/>
        <c:lblAlgn val="ctr"/>
        <c:lblOffset val="1"/>
        <c:noMultiLvlLbl val="0"/>
      </c:catAx>
      <c:valAx>
        <c:axId val="733397528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12700">
            <a:solidFill>
              <a:schemeClr val="accent1">
                <a:lumMod val="75000"/>
              </a:schemeClr>
            </a:solidFill>
          </a:ln>
          <a:effectLst>
            <a:outerShdw blurRad="50800" dist="50800" dir="5400000" algn="ctr" rotWithShape="0">
              <a:schemeClr val="bg1"/>
            </a:outerShdw>
          </a:effectLst>
        </c:spPr>
        <c:txPr>
          <a:bodyPr rot="0" vert="horz"/>
          <a:lstStyle/>
          <a:p>
            <a:pPr>
              <a:defRPr sz="1000" b="1" i="0" u="none" strike="noStrike" baseline="0">
                <a:solidFill>
                  <a:schemeClr val="tx2">
                    <a:lumMod val="75000"/>
                  </a:schemeClr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500665568"/>
        <c:crosses val="autoZero"/>
        <c:crossBetween val="between"/>
      </c:valAx>
      <c:spPr>
        <a:noFill/>
        <a:ln w="25400">
          <a:noFill/>
        </a:ln>
        <a:effectLst>
          <a:softEdge rad="0"/>
        </a:effectLst>
        <a:scene3d>
          <a:camera prst="orthographicFront"/>
          <a:lightRig rig="threePt" dir="t"/>
        </a:scene3d>
        <a:sp3d>
          <a:bevelT/>
        </a:sp3d>
      </c:spPr>
    </c:plotArea>
    <c:legend>
      <c:legendPos val="b"/>
      <c:legendEntry>
        <c:idx val="1"/>
        <c:txPr>
          <a:bodyPr/>
          <a:lstStyle/>
          <a:p>
            <a:pPr>
              <a:defRPr sz="900" b="1" i="0" u="none" strike="noStrike" baseline="0">
                <a:solidFill>
                  <a:schemeClr val="tx2">
                    <a:lumMod val="50000"/>
                  </a:schemeClr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</c:legendEntry>
      <c:layout>
        <c:manualLayout>
          <c:xMode val="edge"/>
          <c:yMode val="edge"/>
          <c:x val="2.6186143435869891E-2"/>
          <c:y val="0.75230491571946057"/>
          <c:w val="0.9476275526700173"/>
          <c:h val="4.2801736377012366E-2"/>
        </c:manualLayout>
      </c:layout>
      <c:overlay val="0"/>
      <c:spPr>
        <a:effectLst/>
      </c:spPr>
      <c:txPr>
        <a:bodyPr/>
        <a:lstStyle/>
        <a:p>
          <a:pPr>
            <a:defRPr sz="900" b="1" i="0" u="none" strike="noStrike" baseline="0">
              <a:solidFill>
                <a:schemeClr val="tx2">
                  <a:lumMod val="50000"/>
                </a:schemeClr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19050">
      <a:solidFill>
        <a:schemeClr val="tx2">
          <a:lumMod val="75000"/>
        </a:schemeClr>
      </a:solidFill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NUTRICION!$V$127</c:f>
          <c:strCache>
            <c:ptCount val="1"/>
            <c:pt idx="0">
              <c:v>#¡REF!</c:v>
            </c:pt>
          </c:strCache>
        </c:strRef>
      </c:tx>
      <c:overlay val="0"/>
      <c:spPr>
        <a:solidFill>
          <a:schemeClr val="bg1"/>
        </a:solidFill>
        <a:ln>
          <a:solidFill>
            <a:schemeClr val="accent1">
              <a:lumMod val="75000"/>
            </a:schemeClr>
          </a:solidFill>
        </a:ln>
        <a:effectLst>
          <a:outerShdw blurRad="50800" dist="38100" dir="2700000" algn="tl" rotWithShape="0">
            <a:schemeClr val="accent1">
              <a:lumMod val="75000"/>
              <a:alpha val="40000"/>
            </a:schemeClr>
          </a:outerShdw>
        </a:effectLst>
      </c:spPr>
      <c:txPr>
        <a:bodyPr/>
        <a:lstStyle/>
        <a:p>
          <a:pPr>
            <a:defRPr sz="1100" b="1"/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3688323228976986E-2"/>
          <c:y val="0.14674472332406921"/>
          <c:w val="0.92397598361388322"/>
          <c:h val="0.5462215730646452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NUTRICION!$H$127</c:f>
              <c:strCache>
                <c:ptCount val="1"/>
                <c:pt idx="0">
                  <c:v>DEFICIENTE &lt; = 90</c:v>
                </c:pt>
              </c:strCache>
            </c:strRef>
          </c:tx>
          <c:spPr>
            <a:gradFill>
              <a:gsLst>
                <a:gs pos="0">
                  <a:srgbClr val="FF0000"/>
                </a:gs>
                <a:gs pos="49000">
                  <a:srgbClr val="FF0000"/>
                </a:gs>
                <a:gs pos="100000">
                  <a:schemeClr val="bg1"/>
                </a:gs>
              </a:gsLst>
              <a:lin ang="5400000" scaled="1"/>
            </a:gradFill>
            <a:ln>
              <a:solidFill>
                <a:srgbClr val="FF0000"/>
              </a:solidFill>
            </a:ln>
          </c:spPr>
          <c:invertIfNegative val="0"/>
          <c:dLbls>
            <c:numFmt formatCode="0.0;[Red]0.0;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NUTRICION!$A$128:$A$137</c:f>
              <c:strCache>
                <c:ptCount val="9"/>
                <c:pt idx="0">
                  <c:v>RED</c:v>
                </c:pt>
                <c:pt idx="1">
                  <c:v>LLUI</c:v>
                </c:pt>
                <c:pt idx="2">
                  <c:v>JERI</c:v>
                </c:pt>
                <c:pt idx="3">
                  <c:v>YANT</c:v>
                </c:pt>
                <c:pt idx="4">
                  <c:v>SORI</c:v>
                </c:pt>
                <c:pt idx="5">
                  <c:v>JEPE</c:v>
                </c:pt>
                <c:pt idx="6">
                  <c:v>ROQU</c:v>
                </c:pt>
                <c:pt idx="7">
                  <c:v>CALZ</c:v>
                </c:pt>
                <c:pt idx="8">
                  <c:v>PUEB</c:v>
                </c:pt>
              </c:strCache>
            </c:strRef>
          </c:cat>
          <c:val>
            <c:numRef>
              <c:f>NUTRICION!$H$128:$H$137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F5-4992-A9E3-F5FFDC6C169F}"/>
            </c:ext>
          </c:extLst>
        </c:ser>
        <c:ser>
          <c:idx val="2"/>
          <c:order val="2"/>
          <c:tx>
            <c:strRef>
              <c:f>NUTRICION!$I$127</c:f>
              <c:strCache>
                <c:ptCount val="1"/>
                <c:pt idx="0">
                  <c:v>PROCESO &gt; 90  -  &lt; 100</c:v>
                </c:pt>
              </c:strCache>
            </c:strRef>
          </c:tx>
          <c:spPr>
            <a:gradFill>
              <a:gsLst>
                <a:gs pos="0">
                  <a:srgbClr val="FFC000"/>
                </a:gs>
                <a:gs pos="49000">
                  <a:srgbClr val="FFFF00"/>
                </a:gs>
                <a:gs pos="100000">
                  <a:schemeClr val="bg1"/>
                </a:gs>
              </a:gsLst>
              <a:lin ang="5400000" scaled="1"/>
            </a:gradFill>
            <a:ln>
              <a:solidFill>
                <a:schemeClr val="accent1"/>
              </a:solidFill>
            </a:ln>
          </c:spPr>
          <c:invertIfNegative val="0"/>
          <c:dLbls>
            <c:numFmt formatCode="0.0;[Red]\-0.0;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NUTRICION!$A$128:$A$137</c:f>
              <c:strCache>
                <c:ptCount val="9"/>
                <c:pt idx="0">
                  <c:v>RED</c:v>
                </c:pt>
                <c:pt idx="1">
                  <c:v>LLUI</c:v>
                </c:pt>
                <c:pt idx="2">
                  <c:v>JERI</c:v>
                </c:pt>
                <c:pt idx="3">
                  <c:v>YANT</c:v>
                </c:pt>
                <c:pt idx="4">
                  <c:v>SORI</c:v>
                </c:pt>
                <c:pt idx="5">
                  <c:v>JEPE</c:v>
                </c:pt>
                <c:pt idx="6">
                  <c:v>ROQU</c:v>
                </c:pt>
                <c:pt idx="7">
                  <c:v>CALZ</c:v>
                </c:pt>
                <c:pt idx="8">
                  <c:v>PUEB</c:v>
                </c:pt>
              </c:strCache>
            </c:strRef>
          </c:cat>
          <c:val>
            <c:numRef>
              <c:f>NUTRICION!$I$128:$I$137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1F5-4992-A9E3-F5FFDC6C169F}"/>
            </c:ext>
          </c:extLst>
        </c:ser>
        <c:ser>
          <c:idx val="3"/>
          <c:order val="3"/>
          <c:tx>
            <c:strRef>
              <c:f>NUTRICION!$J$127</c:f>
              <c:strCache>
                <c:ptCount val="1"/>
                <c:pt idx="0">
                  <c:v>OPTIMO &gt; = 100</c:v>
                </c:pt>
              </c:strCache>
            </c:strRef>
          </c:tx>
          <c:spPr>
            <a:gradFill rotWithShape="1">
              <a:gsLst>
                <a:gs pos="0">
                  <a:srgbClr val="00B050"/>
                </a:gs>
                <a:gs pos="35000">
                  <a:srgbClr val="00B050"/>
                </a:gs>
                <a:gs pos="100000">
                  <a:schemeClr val="bg1"/>
                </a:gs>
              </a:gsLst>
              <a:lin ang="5400000" scaled="0"/>
            </a:gradFill>
            <a:ln w="9525" cap="flat" cmpd="sng" algn="ctr">
              <a:solidFill>
                <a:srgbClr val="00B050"/>
              </a:solidFill>
              <a:prstDash val="solid"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1F5-4992-A9E3-F5FFDC6C169F}"/>
                </c:ext>
              </c:extLst>
            </c:dLbl>
            <c:numFmt formatCode="0.0;[Red]0.0;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NUTRICION!$A$128:$A$137</c:f>
              <c:strCache>
                <c:ptCount val="9"/>
                <c:pt idx="0">
                  <c:v>RED</c:v>
                </c:pt>
                <c:pt idx="1">
                  <c:v>LLUI</c:v>
                </c:pt>
                <c:pt idx="2">
                  <c:v>JERI</c:v>
                </c:pt>
                <c:pt idx="3">
                  <c:v>YANT</c:v>
                </c:pt>
                <c:pt idx="4">
                  <c:v>SORI</c:v>
                </c:pt>
                <c:pt idx="5">
                  <c:v>JEPE</c:v>
                </c:pt>
                <c:pt idx="6">
                  <c:v>ROQU</c:v>
                </c:pt>
                <c:pt idx="7">
                  <c:v>CALZ</c:v>
                </c:pt>
                <c:pt idx="8">
                  <c:v>PUEB</c:v>
                </c:pt>
              </c:strCache>
            </c:strRef>
          </c:cat>
          <c:val>
            <c:numRef>
              <c:f>NUTRICION!$J$128:$J$137</c:f>
              <c:numCache>
                <c:formatCode>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1F5-4992-A9E3-F5FFDC6C16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733398312"/>
        <c:axId val="733398704"/>
      </c:barChart>
      <c:lineChart>
        <c:grouping val="standard"/>
        <c:varyColors val="0"/>
        <c:ser>
          <c:idx val="0"/>
          <c:order val="0"/>
          <c:tx>
            <c:strRef>
              <c:f>NUTRICION!$E$127</c:f>
              <c:strCache>
                <c:ptCount val="1"/>
                <c:pt idx="0">
                  <c:v>META</c:v>
                </c:pt>
              </c:strCache>
            </c:strRef>
          </c:tx>
          <c:spPr>
            <a:ln w="15875"/>
          </c:spPr>
          <c:marker>
            <c:symbol val="diamond"/>
            <c:size val="4"/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>
                    <a:solidFill>
                      <a:srgbClr val="0067B4"/>
                    </a:solidFill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NUTRICION!$A$128:$A$137</c:f>
              <c:strCache>
                <c:ptCount val="9"/>
                <c:pt idx="0">
                  <c:v>RED</c:v>
                </c:pt>
                <c:pt idx="1">
                  <c:v>LLUI</c:v>
                </c:pt>
                <c:pt idx="2">
                  <c:v>JERI</c:v>
                </c:pt>
                <c:pt idx="3">
                  <c:v>YANT</c:v>
                </c:pt>
                <c:pt idx="4">
                  <c:v>SORI</c:v>
                </c:pt>
                <c:pt idx="5">
                  <c:v>JEPE</c:v>
                </c:pt>
                <c:pt idx="6">
                  <c:v>ROQU</c:v>
                </c:pt>
                <c:pt idx="7">
                  <c:v>CALZ</c:v>
                </c:pt>
                <c:pt idx="8">
                  <c:v>PUEB</c:v>
                </c:pt>
              </c:strCache>
            </c:strRef>
          </c:cat>
          <c:val>
            <c:numRef>
              <c:f>NUTRICION!$E$128:$E$137</c:f>
              <c:numCache>
                <c:formatCode>0</c:formatCode>
                <c:ptCount val="9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CE9-499A-93A8-E5A481CB4A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98312"/>
        <c:axId val="733398704"/>
      </c:lineChart>
      <c:catAx>
        <c:axId val="733398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 cap="flat">
            <a:solidFill>
              <a:schemeClr val="accent1">
                <a:lumMod val="75000"/>
              </a:schemeClr>
            </a:solidFill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chemeClr val="tx2">
                    <a:lumMod val="50000"/>
                  </a:schemeClr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733398704"/>
        <c:crosses val="autoZero"/>
        <c:auto val="1"/>
        <c:lblAlgn val="ctr"/>
        <c:lblOffset val="1"/>
        <c:noMultiLvlLbl val="0"/>
      </c:catAx>
      <c:valAx>
        <c:axId val="733398704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12700">
            <a:solidFill>
              <a:schemeClr val="accent1">
                <a:lumMod val="75000"/>
              </a:schemeClr>
            </a:solidFill>
          </a:ln>
          <a:effectLst>
            <a:outerShdw blurRad="50800" dist="50800" dir="5400000" algn="ctr" rotWithShape="0">
              <a:schemeClr val="bg1"/>
            </a:outerShdw>
          </a:effectLst>
        </c:spPr>
        <c:txPr>
          <a:bodyPr rot="0" vert="horz"/>
          <a:lstStyle/>
          <a:p>
            <a:pPr>
              <a:defRPr sz="1000" b="1" i="0" u="none" strike="noStrike" baseline="0">
                <a:solidFill>
                  <a:schemeClr val="tx2">
                    <a:lumMod val="75000"/>
                  </a:schemeClr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733398312"/>
        <c:crosses val="autoZero"/>
        <c:crossBetween val="between"/>
      </c:valAx>
      <c:spPr>
        <a:noFill/>
        <a:ln w="25400">
          <a:noFill/>
        </a:ln>
        <a:effectLst>
          <a:softEdge rad="0"/>
        </a:effectLst>
        <a:scene3d>
          <a:camera prst="orthographicFront"/>
          <a:lightRig rig="threePt" dir="t"/>
        </a:scene3d>
        <a:sp3d>
          <a:bevelT/>
        </a:sp3d>
      </c:spPr>
    </c:plotArea>
    <c:legend>
      <c:legendPos val="b"/>
      <c:legendEntry>
        <c:idx val="1"/>
        <c:txPr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</c:legendEntry>
      <c:layout>
        <c:manualLayout>
          <c:xMode val="edge"/>
          <c:yMode val="edge"/>
          <c:x val="2.4148323748895039E-2"/>
          <c:y val="0.75230491571946057"/>
          <c:w val="0.80239424721849784"/>
          <c:h val="4.8436461074138883E-2"/>
        </c:manualLayout>
      </c:layout>
      <c:overlay val="0"/>
      <c:spPr>
        <a:effectLst/>
      </c:spPr>
      <c:txPr>
        <a:bodyPr/>
        <a:lstStyle/>
        <a:p>
          <a:pPr>
            <a:defRPr sz="9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19050">
      <a:solidFill>
        <a:schemeClr val="tx2">
          <a:lumMod val="75000"/>
        </a:schemeClr>
      </a:solidFill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NUTRICION!$V$147</c:f>
          <c:strCache>
            <c:ptCount val="1"/>
            <c:pt idx="0">
              <c:v>#¡REF!</c:v>
            </c:pt>
          </c:strCache>
        </c:strRef>
      </c:tx>
      <c:overlay val="0"/>
      <c:spPr>
        <a:solidFill>
          <a:schemeClr val="bg1"/>
        </a:solidFill>
        <a:ln>
          <a:solidFill>
            <a:schemeClr val="accent1">
              <a:lumMod val="75000"/>
            </a:schemeClr>
          </a:solidFill>
        </a:ln>
        <a:effectLst>
          <a:outerShdw blurRad="50800" dist="38100" dir="2700000" algn="tl" rotWithShape="0">
            <a:schemeClr val="accent1">
              <a:lumMod val="75000"/>
              <a:alpha val="40000"/>
            </a:schemeClr>
          </a:outerShdw>
        </a:effectLst>
      </c:spPr>
      <c:txPr>
        <a:bodyPr/>
        <a:lstStyle/>
        <a:p>
          <a:pPr>
            <a:defRPr sz="1100" b="1"/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3688323228976986E-2"/>
          <c:y val="0.14674472332406921"/>
          <c:w val="0.92397598361388322"/>
          <c:h val="0.5462215730646452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NUTRICION!$H$146</c:f>
              <c:strCache>
                <c:ptCount val="1"/>
                <c:pt idx="0">
                  <c:v>DEFICIENTE &lt; = 90</c:v>
                </c:pt>
              </c:strCache>
            </c:strRef>
          </c:tx>
          <c:spPr>
            <a:gradFill>
              <a:gsLst>
                <a:gs pos="0">
                  <a:srgbClr val="FF0000"/>
                </a:gs>
                <a:gs pos="49000">
                  <a:srgbClr val="FF0000"/>
                </a:gs>
                <a:gs pos="100000">
                  <a:schemeClr val="bg1"/>
                </a:gs>
              </a:gsLst>
              <a:lin ang="5400000" scaled="1"/>
            </a:gradFill>
            <a:ln>
              <a:solidFill>
                <a:srgbClr val="FF0000"/>
              </a:solidFill>
            </a:ln>
          </c:spPr>
          <c:invertIfNegative val="0"/>
          <c:dLbls>
            <c:numFmt formatCode="0.0;[Red]0.0;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NUTRICION!$A$147:$A$156</c:f>
              <c:strCache>
                <c:ptCount val="9"/>
                <c:pt idx="0">
                  <c:v>RED</c:v>
                </c:pt>
                <c:pt idx="1">
                  <c:v>LLUI</c:v>
                </c:pt>
                <c:pt idx="2">
                  <c:v>JERI</c:v>
                </c:pt>
                <c:pt idx="3">
                  <c:v>YANT</c:v>
                </c:pt>
                <c:pt idx="4">
                  <c:v>SORI</c:v>
                </c:pt>
                <c:pt idx="5">
                  <c:v>JEPE</c:v>
                </c:pt>
                <c:pt idx="6">
                  <c:v>ROQU</c:v>
                </c:pt>
                <c:pt idx="7">
                  <c:v>CALZ</c:v>
                </c:pt>
                <c:pt idx="8">
                  <c:v>PUEB</c:v>
                </c:pt>
              </c:strCache>
            </c:strRef>
          </c:cat>
          <c:val>
            <c:numRef>
              <c:f>NUTRICION!$H$147:$H$156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9A-4622-AD29-32F24B2AC0F8}"/>
            </c:ext>
          </c:extLst>
        </c:ser>
        <c:ser>
          <c:idx val="2"/>
          <c:order val="2"/>
          <c:tx>
            <c:strRef>
              <c:f>NUTRICION!$I$146</c:f>
              <c:strCache>
                <c:ptCount val="1"/>
                <c:pt idx="0">
                  <c:v>PROCESO &gt; 90  -  &lt; 100</c:v>
                </c:pt>
              </c:strCache>
            </c:strRef>
          </c:tx>
          <c:spPr>
            <a:gradFill>
              <a:gsLst>
                <a:gs pos="0">
                  <a:srgbClr val="FFC000"/>
                </a:gs>
                <a:gs pos="49000">
                  <a:srgbClr val="FFFF00"/>
                </a:gs>
                <a:gs pos="100000">
                  <a:schemeClr val="bg1"/>
                </a:gs>
              </a:gsLst>
              <a:lin ang="5400000" scaled="1"/>
            </a:gradFill>
            <a:ln>
              <a:solidFill>
                <a:schemeClr val="accent1"/>
              </a:solidFill>
            </a:ln>
          </c:spPr>
          <c:invertIfNegative val="0"/>
          <c:dLbls>
            <c:numFmt formatCode="0.0;[Red]\-0.0;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NUTRICION!$A$147:$A$156</c:f>
              <c:strCache>
                <c:ptCount val="9"/>
                <c:pt idx="0">
                  <c:v>RED</c:v>
                </c:pt>
                <c:pt idx="1">
                  <c:v>LLUI</c:v>
                </c:pt>
                <c:pt idx="2">
                  <c:v>JERI</c:v>
                </c:pt>
                <c:pt idx="3">
                  <c:v>YANT</c:v>
                </c:pt>
                <c:pt idx="4">
                  <c:v>SORI</c:v>
                </c:pt>
                <c:pt idx="5">
                  <c:v>JEPE</c:v>
                </c:pt>
                <c:pt idx="6">
                  <c:v>ROQU</c:v>
                </c:pt>
                <c:pt idx="7">
                  <c:v>CALZ</c:v>
                </c:pt>
                <c:pt idx="8">
                  <c:v>PUEB</c:v>
                </c:pt>
              </c:strCache>
            </c:strRef>
          </c:cat>
          <c:val>
            <c:numRef>
              <c:f>NUTRICION!$I$147:$I$156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9A-4622-AD29-32F24B2AC0F8}"/>
            </c:ext>
          </c:extLst>
        </c:ser>
        <c:ser>
          <c:idx val="3"/>
          <c:order val="3"/>
          <c:tx>
            <c:strRef>
              <c:f>NUTRICION!$J$146</c:f>
              <c:strCache>
                <c:ptCount val="1"/>
                <c:pt idx="0">
                  <c:v>OPTIMO &gt; = 100</c:v>
                </c:pt>
              </c:strCache>
            </c:strRef>
          </c:tx>
          <c:spPr>
            <a:gradFill rotWithShape="1">
              <a:gsLst>
                <a:gs pos="0">
                  <a:srgbClr val="00B050"/>
                </a:gs>
                <a:gs pos="35000">
                  <a:srgbClr val="00B050"/>
                </a:gs>
                <a:gs pos="100000">
                  <a:schemeClr val="bg1"/>
                </a:gs>
              </a:gsLst>
              <a:lin ang="5400000" scaled="0"/>
            </a:gradFill>
            <a:ln w="9525" cap="flat" cmpd="sng" algn="ctr">
              <a:solidFill>
                <a:srgbClr val="00B050"/>
              </a:solidFill>
              <a:prstDash val="solid"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dLbl>
              <c:idx val="2"/>
              <c:layout>
                <c:manualLayout>
                  <c:x val="-3.6362510196931371E-17"/>
                  <c:y val="5.8938295884876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89A-4622-AD29-32F24B2AC0F8}"/>
                </c:ext>
              </c:extLst>
            </c:dLbl>
            <c:numFmt formatCode="0.0;[Red]0.0;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NUTRICION!$A$147:$A$156</c:f>
              <c:strCache>
                <c:ptCount val="9"/>
                <c:pt idx="0">
                  <c:v>RED</c:v>
                </c:pt>
                <c:pt idx="1">
                  <c:v>LLUI</c:v>
                </c:pt>
                <c:pt idx="2">
                  <c:v>JERI</c:v>
                </c:pt>
                <c:pt idx="3">
                  <c:v>YANT</c:v>
                </c:pt>
                <c:pt idx="4">
                  <c:v>SORI</c:v>
                </c:pt>
                <c:pt idx="5">
                  <c:v>JEPE</c:v>
                </c:pt>
                <c:pt idx="6">
                  <c:v>ROQU</c:v>
                </c:pt>
                <c:pt idx="7">
                  <c:v>CALZ</c:v>
                </c:pt>
                <c:pt idx="8">
                  <c:v>PUEB</c:v>
                </c:pt>
              </c:strCache>
            </c:strRef>
          </c:cat>
          <c:val>
            <c:numRef>
              <c:f>NUTRICION!$J$147:$J$156</c:f>
              <c:numCache>
                <c:formatCode>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89A-4622-AD29-32F24B2AC0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733399488"/>
        <c:axId val="733399880"/>
      </c:barChart>
      <c:lineChart>
        <c:grouping val="standard"/>
        <c:varyColors val="0"/>
        <c:ser>
          <c:idx val="0"/>
          <c:order val="0"/>
          <c:tx>
            <c:strRef>
              <c:f>NUTRICION!$E$146</c:f>
              <c:strCache>
                <c:ptCount val="1"/>
                <c:pt idx="0">
                  <c:v>META</c:v>
                </c:pt>
              </c:strCache>
            </c:strRef>
          </c:tx>
          <c:spPr>
            <a:ln w="15875">
              <a:solidFill>
                <a:srgbClr val="0070C0"/>
              </a:solidFill>
            </a:ln>
          </c:spPr>
          <c:marker>
            <c:symbol val="diamond"/>
            <c:size val="4"/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>
                    <a:solidFill>
                      <a:srgbClr val="0070C0"/>
                    </a:solidFill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NUTRICION!$A$147:$A$156</c:f>
              <c:strCache>
                <c:ptCount val="9"/>
                <c:pt idx="0">
                  <c:v>RED</c:v>
                </c:pt>
                <c:pt idx="1">
                  <c:v>LLUI</c:v>
                </c:pt>
                <c:pt idx="2">
                  <c:v>JERI</c:v>
                </c:pt>
                <c:pt idx="3">
                  <c:v>YANT</c:v>
                </c:pt>
                <c:pt idx="4">
                  <c:v>SORI</c:v>
                </c:pt>
                <c:pt idx="5">
                  <c:v>JEPE</c:v>
                </c:pt>
                <c:pt idx="6">
                  <c:v>ROQU</c:v>
                </c:pt>
                <c:pt idx="7">
                  <c:v>CALZ</c:v>
                </c:pt>
                <c:pt idx="8">
                  <c:v>PUEB</c:v>
                </c:pt>
              </c:strCache>
            </c:strRef>
          </c:cat>
          <c:val>
            <c:numRef>
              <c:f>NUTRICION!$E$147:$E$156</c:f>
              <c:numCache>
                <c:formatCode>0</c:formatCode>
                <c:ptCount val="9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89A-4622-AD29-32F24B2AC0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99488"/>
        <c:axId val="733399880"/>
      </c:lineChart>
      <c:catAx>
        <c:axId val="733399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 cap="flat">
            <a:solidFill>
              <a:schemeClr val="accent1">
                <a:lumMod val="75000"/>
              </a:schemeClr>
            </a:solidFill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chemeClr val="tx2">
                    <a:lumMod val="50000"/>
                  </a:schemeClr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733399880"/>
        <c:crosses val="autoZero"/>
        <c:auto val="1"/>
        <c:lblAlgn val="ctr"/>
        <c:lblOffset val="1"/>
        <c:noMultiLvlLbl val="0"/>
      </c:catAx>
      <c:valAx>
        <c:axId val="733399880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12700">
            <a:solidFill>
              <a:schemeClr val="accent1">
                <a:lumMod val="75000"/>
              </a:schemeClr>
            </a:solidFill>
          </a:ln>
          <a:effectLst>
            <a:outerShdw blurRad="50800" dist="50800" dir="5400000" algn="ctr" rotWithShape="0">
              <a:schemeClr val="bg1"/>
            </a:outerShdw>
          </a:effectLst>
        </c:spPr>
        <c:txPr>
          <a:bodyPr rot="0" vert="horz"/>
          <a:lstStyle/>
          <a:p>
            <a:pPr>
              <a:defRPr sz="1000" b="1" i="0" u="none" strike="noStrike" baseline="0">
                <a:solidFill>
                  <a:schemeClr val="tx2">
                    <a:lumMod val="75000"/>
                  </a:schemeClr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733399488"/>
        <c:crosses val="autoZero"/>
        <c:crossBetween val="between"/>
      </c:valAx>
      <c:spPr>
        <a:noFill/>
        <a:ln w="25400">
          <a:noFill/>
        </a:ln>
        <a:effectLst>
          <a:softEdge rad="0"/>
        </a:effectLst>
        <a:scene3d>
          <a:camera prst="orthographicFront"/>
          <a:lightRig rig="threePt" dir="t"/>
        </a:scene3d>
        <a:sp3d>
          <a:bevelT/>
        </a:sp3d>
      </c:spPr>
    </c:plotArea>
    <c:legend>
      <c:legendPos val="b"/>
      <c:legendEntry>
        <c:idx val="1"/>
        <c:txPr>
          <a:bodyPr/>
          <a:lstStyle/>
          <a:p>
            <a:pPr>
              <a:defRPr sz="900" b="1" i="0" u="none" strike="noStrike" baseline="0">
                <a:solidFill>
                  <a:schemeClr val="tx2">
                    <a:lumMod val="50000"/>
                  </a:schemeClr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</c:legendEntry>
      <c:layout>
        <c:manualLayout>
          <c:xMode val="edge"/>
          <c:yMode val="edge"/>
          <c:x val="1.8009074756800046E-2"/>
          <c:y val="0.75230491571946057"/>
          <c:w val="0.95378984249984355"/>
          <c:h val="4.2801736377012366E-2"/>
        </c:manualLayout>
      </c:layout>
      <c:overlay val="0"/>
      <c:spPr>
        <a:effectLst/>
      </c:spPr>
      <c:txPr>
        <a:bodyPr/>
        <a:lstStyle/>
        <a:p>
          <a:pPr>
            <a:defRPr sz="900" b="1" i="0" u="none" strike="noStrike" baseline="0">
              <a:solidFill>
                <a:schemeClr val="tx2">
                  <a:lumMod val="50000"/>
                </a:schemeClr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19050">
      <a:solidFill>
        <a:schemeClr val="tx2">
          <a:lumMod val="75000"/>
        </a:schemeClr>
      </a:solidFill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NUTRICION!$V$168</c:f>
          <c:strCache>
            <c:ptCount val="1"/>
            <c:pt idx="0">
              <c:v>#¡REF!</c:v>
            </c:pt>
          </c:strCache>
        </c:strRef>
      </c:tx>
      <c:overlay val="0"/>
      <c:spPr>
        <a:solidFill>
          <a:schemeClr val="bg1"/>
        </a:solidFill>
        <a:ln>
          <a:solidFill>
            <a:schemeClr val="accent1">
              <a:lumMod val="75000"/>
            </a:schemeClr>
          </a:solidFill>
        </a:ln>
        <a:effectLst>
          <a:outerShdw blurRad="50800" dist="38100" dir="2700000" algn="tl" rotWithShape="0">
            <a:schemeClr val="accent1">
              <a:lumMod val="75000"/>
              <a:alpha val="40000"/>
            </a:schemeClr>
          </a:outerShdw>
        </a:effectLst>
      </c:spPr>
      <c:txPr>
        <a:bodyPr/>
        <a:lstStyle/>
        <a:p>
          <a:pPr>
            <a:defRPr sz="1100" b="1"/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3688323228976986E-2"/>
          <c:y val="0.14674472332406921"/>
          <c:w val="0.92397598361388322"/>
          <c:h val="0.5462215730646452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NUTRICION!$H$167</c:f>
              <c:strCache>
                <c:ptCount val="1"/>
                <c:pt idx="0">
                  <c:v>DEFICIENTE &lt; = 90</c:v>
                </c:pt>
              </c:strCache>
            </c:strRef>
          </c:tx>
          <c:spPr>
            <a:gradFill>
              <a:gsLst>
                <a:gs pos="0">
                  <a:srgbClr val="FF0000"/>
                </a:gs>
                <a:gs pos="49000">
                  <a:srgbClr val="FF0000"/>
                </a:gs>
                <a:gs pos="100000">
                  <a:schemeClr val="bg1"/>
                </a:gs>
              </a:gsLst>
              <a:lin ang="5400000" scaled="1"/>
            </a:gradFill>
            <a:ln>
              <a:solidFill>
                <a:srgbClr val="FF0000"/>
              </a:solidFill>
            </a:ln>
          </c:spPr>
          <c:invertIfNegative val="0"/>
          <c:dLbls>
            <c:numFmt formatCode="0.0;[Red]0.0;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NUTRICION!$A$168:$A$177</c:f>
              <c:strCache>
                <c:ptCount val="9"/>
                <c:pt idx="0">
                  <c:v>RED</c:v>
                </c:pt>
                <c:pt idx="1">
                  <c:v>LLUI</c:v>
                </c:pt>
                <c:pt idx="2">
                  <c:v>JERI</c:v>
                </c:pt>
                <c:pt idx="3">
                  <c:v>YANT</c:v>
                </c:pt>
                <c:pt idx="4">
                  <c:v>SORI</c:v>
                </c:pt>
                <c:pt idx="5">
                  <c:v>JEPE</c:v>
                </c:pt>
                <c:pt idx="6">
                  <c:v>ROQU</c:v>
                </c:pt>
                <c:pt idx="7">
                  <c:v>CALZ</c:v>
                </c:pt>
                <c:pt idx="8">
                  <c:v>PUEB</c:v>
                </c:pt>
              </c:strCache>
            </c:strRef>
          </c:cat>
          <c:val>
            <c:numRef>
              <c:f>NUTRICION!$H$168:$H$177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79-4191-83E5-0FD65E0580A5}"/>
            </c:ext>
          </c:extLst>
        </c:ser>
        <c:ser>
          <c:idx val="2"/>
          <c:order val="2"/>
          <c:tx>
            <c:strRef>
              <c:f>NUTRICION!$I$167</c:f>
              <c:strCache>
                <c:ptCount val="1"/>
                <c:pt idx="0">
                  <c:v>PROCESO &gt; 90  -  &lt; 100</c:v>
                </c:pt>
              </c:strCache>
            </c:strRef>
          </c:tx>
          <c:spPr>
            <a:gradFill>
              <a:gsLst>
                <a:gs pos="0">
                  <a:srgbClr val="FFC000"/>
                </a:gs>
                <a:gs pos="49000">
                  <a:srgbClr val="FFFF00"/>
                </a:gs>
                <a:gs pos="100000">
                  <a:schemeClr val="bg1"/>
                </a:gs>
              </a:gsLst>
              <a:lin ang="5400000" scaled="1"/>
            </a:gradFill>
            <a:ln>
              <a:solidFill>
                <a:schemeClr val="accent1"/>
              </a:solidFill>
            </a:ln>
          </c:spPr>
          <c:invertIfNegative val="0"/>
          <c:dLbls>
            <c:numFmt formatCode="0.0;[Red]\-0.0;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NUTRICION!$A$168:$A$177</c:f>
              <c:strCache>
                <c:ptCount val="9"/>
                <c:pt idx="0">
                  <c:v>RED</c:v>
                </c:pt>
                <c:pt idx="1">
                  <c:v>LLUI</c:v>
                </c:pt>
                <c:pt idx="2">
                  <c:v>JERI</c:v>
                </c:pt>
                <c:pt idx="3">
                  <c:v>YANT</c:v>
                </c:pt>
                <c:pt idx="4">
                  <c:v>SORI</c:v>
                </c:pt>
                <c:pt idx="5">
                  <c:v>JEPE</c:v>
                </c:pt>
                <c:pt idx="6">
                  <c:v>ROQU</c:v>
                </c:pt>
                <c:pt idx="7">
                  <c:v>CALZ</c:v>
                </c:pt>
                <c:pt idx="8">
                  <c:v>PUEB</c:v>
                </c:pt>
              </c:strCache>
            </c:strRef>
          </c:cat>
          <c:val>
            <c:numRef>
              <c:f>NUTRICION!$I$168:$I$177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079-4191-83E5-0FD65E0580A5}"/>
            </c:ext>
          </c:extLst>
        </c:ser>
        <c:ser>
          <c:idx val="3"/>
          <c:order val="3"/>
          <c:tx>
            <c:strRef>
              <c:f>NUTRICION!$J$167</c:f>
              <c:strCache>
                <c:ptCount val="1"/>
                <c:pt idx="0">
                  <c:v>OPTIMO &gt; = 100</c:v>
                </c:pt>
              </c:strCache>
            </c:strRef>
          </c:tx>
          <c:spPr>
            <a:gradFill rotWithShape="1">
              <a:gsLst>
                <a:gs pos="0">
                  <a:srgbClr val="00B050"/>
                </a:gs>
                <a:gs pos="35000">
                  <a:srgbClr val="00B050"/>
                </a:gs>
                <a:gs pos="100000">
                  <a:schemeClr val="bg1"/>
                </a:gs>
              </a:gsLst>
              <a:lin ang="5400000" scaled="0"/>
            </a:gradFill>
            <a:ln w="9525" cap="flat" cmpd="sng" algn="ctr">
              <a:solidFill>
                <a:srgbClr val="00B050"/>
              </a:solidFill>
              <a:prstDash val="solid"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numFmt formatCode="0.0;[Red]0.0;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NUTRICION!$A$168:$A$177</c:f>
              <c:strCache>
                <c:ptCount val="9"/>
                <c:pt idx="0">
                  <c:v>RED</c:v>
                </c:pt>
                <c:pt idx="1">
                  <c:v>LLUI</c:v>
                </c:pt>
                <c:pt idx="2">
                  <c:v>JERI</c:v>
                </c:pt>
                <c:pt idx="3">
                  <c:v>YANT</c:v>
                </c:pt>
                <c:pt idx="4">
                  <c:v>SORI</c:v>
                </c:pt>
                <c:pt idx="5">
                  <c:v>JEPE</c:v>
                </c:pt>
                <c:pt idx="6">
                  <c:v>ROQU</c:v>
                </c:pt>
                <c:pt idx="7">
                  <c:v>CALZ</c:v>
                </c:pt>
                <c:pt idx="8">
                  <c:v>PUEB</c:v>
                </c:pt>
              </c:strCache>
            </c:strRef>
          </c:cat>
          <c:val>
            <c:numRef>
              <c:f>NUTRICION!$J$168:$J$177</c:f>
              <c:numCache>
                <c:formatCode>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079-4191-83E5-0FD65E0580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733400664"/>
        <c:axId val="733401056"/>
      </c:barChart>
      <c:lineChart>
        <c:grouping val="standard"/>
        <c:varyColors val="0"/>
        <c:ser>
          <c:idx val="0"/>
          <c:order val="0"/>
          <c:tx>
            <c:strRef>
              <c:f>NUTRICION!$E$167</c:f>
              <c:strCache>
                <c:ptCount val="1"/>
                <c:pt idx="0">
                  <c:v>META</c:v>
                </c:pt>
              </c:strCache>
            </c:strRef>
          </c:tx>
          <c:spPr>
            <a:ln w="15875">
              <a:solidFill>
                <a:srgbClr val="0070C0"/>
              </a:solidFill>
            </a:ln>
          </c:spPr>
          <c:marker>
            <c:symbol val="diamond"/>
            <c:size val="4"/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>
                    <a:solidFill>
                      <a:srgbClr val="0070C0"/>
                    </a:solidFill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NUTRICION!$A$168:$A$177</c:f>
              <c:strCache>
                <c:ptCount val="9"/>
                <c:pt idx="0">
                  <c:v>RED</c:v>
                </c:pt>
                <c:pt idx="1">
                  <c:v>LLUI</c:v>
                </c:pt>
                <c:pt idx="2">
                  <c:v>JERI</c:v>
                </c:pt>
                <c:pt idx="3">
                  <c:v>YANT</c:v>
                </c:pt>
                <c:pt idx="4">
                  <c:v>SORI</c:v>
                </c:pt>
                <c:pt idx="5">
                  <c:v>JEPE</c:v>
                </c:pt>
                <c:pt idx="6">
                  <c:v>ROQU</c:v>
                </c:pt>
                <c:pt idx="7">
                  <c:v>CALZ</c:v>
                </c:pt>
                <c:pt idx="8">
                  <c:v>PUEB</c:v>
                </c:pt>
              </c:strCache>
            </c:strRef>
          </c:cat>
          <c:val>
            <c:numRef>
              <c:f>NUTRICION!$E$168:$E$177</c:f>
              <c:numCache>
                <c:formatCode>0</c:formatCode>
                <c:ptCount val="9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079-4191-83E5-0FD65E0580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400664"/>
        <c:axId val="733401056"/>
      </c:lineChart>
      <c:catAx>
        <c:axId val="733400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 cap="flat">
            <a:solidFill>
              <a:schemeClr val="accent1">
                <a:lumMod val="75000"/>
              </a:schemeClr>
            </a:solidFill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chemeClr val="tx2">
                    <a:lumMod val="50000"/>
                  </a:schemeClr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733401056"/>
        <c:crosses val="autoZero"/>
        <c:auto val="1"/>
        <c:lblAlgn val="ctr"/>
        <c:lblOffset val="1"/>
        <c:noMultiLvlLbl val="0"/>
      </c:catAx>
      <c:valAx>
        <c:axId val="733401056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12700">
            <a:solidFill>
              <a:schemeClr val="accent1">
                <a:lumMod val="75000"/>
              </a:schemeClr>
            </a:solidFill>
          </a:ln>
          <a:effectLst>
            <a:outerShdw blurRad="50800" dist="50800" dir="5400000" algn="ctr" rotWithShape="0">
              <a:schemeClr val="bg1"/>
            </a:outerShdw>
          </a:effectLst>
        </c:spPr>
        <c:txPr>
          <a:bodyPr rot="0" vert="horz"/>
          <a:lstStyle/>
          <a:p>
            <a:pPr>
              <a:defRPr sz="1000" b="1" i="0" u="none" strike="noStrike" baseline="0">
                <a:solidFill>
                  <a:schemeClr val="tx2">
                    <a:lumMod val="75000"/>
                  </a:schemeClr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733400664"/>
        <c:crosses val="autoZero"/>
        <c:crossBetween val="between"/>
      </c:valAx>
      <c:spPr>
        <a:noFill/>
        <a:ln w="25400">
          <a:noFill/>
        </a:ln>
        <a:effectLst>
          <a:softEdge rad="0"/>
        </a:effectLst>
        <a:scene3d>
          <a:camera prst="orthographicFront"/>
          <a:lightRig rig="threePt" dir="t"/>
        </a:scene3d>
        <a:sp3d>
          <a:bevelT/>
        </a:sp3d>
      </c:spPr>
    </c:plotArea>
    <c:legend>
      <c:legendPos val="b"/>
      <c:legendEntry>
        <c:idx val="1"/>
        <c:txPr>
          <a:bodyPr/>
          <a:lstStyle/>
          <a:p>
            <a:pPr>
              <a:defRPr sz="900" b="1" i="0" u="none" strike="noStrike" baseline="0">
                <a:solidFill>
                  <a:schemeClr val="tx2">
                    <a:lumMod val="50000"/>
                  </a:schemeClr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</c:legendEntry>
      <c:layout>
        <c:manualLayout>
          <c:xMode val="edge"/>
          <c:yMode val="edge"/>
          <c:x val="2.4445687604531797E-2"/>
          <c:y val="0.75230491571946057"/>
          <c:w val="0.94704649791887963"/>
          <c:h val="4.2801736377012366E-2"/>
        </c:manualLayout>
      </c:layout>
      <c:overlay val="0"/>
      <c:spPr>
        <a:effectLst/>
      </c:spPr>
      <c:txPr>
        <a:bodyPr/>
        <a:lstStyle/>
        <a:p>
          <a:pPr>
            <a:defRPr sz="900" b="1" i="0" u="none" strike="noStrike" baseline="0">
              <a:solidFill>
                <a:schemeClr val="tx2">
                  <a:lumMod val="50000"/>
                </a:schemeClr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19050">
      <a:solidFill>
        <a:schemeClr val="tx2">
          <a:lumMod val="75000"/>
        </a:schemeClr>
      </a:solidFill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NUTRICION!$V$188</c:f>
          <c:strCache>
            <c:ptCount val="1"/>
            <c:pt idx="0">
              <c:v>#¡REF!</c:v>
            </c:pt>
          </c:strCache>
        </c:strRef>
      </c:tx>
      <c:overlay val="0"/>
      <c:spPr>
        <a:solidFill>
          <a:schemeClr val="bg1"/>
        </a:solidFill>
        <a:ln>
          <a:solidFill>
            <a:schemeClr val="accent1">
              <a:lumMod val="75000"/>
            </a:schemeClr>
          </a:solidFill>
        </a:ln>
        <a:effectLst>
          <a:outerShdw blurRad="50800" dist="38100" dir="2700000" algn="tl" rotWithShape="0">
            <a:schemeClr val="accent1">
              <a:lumMod val="75000"/>
              <a:alpha val="40000"/>
            </a:schemeClr>
          </a:outerShdw>
        </a:effectLst>
      </c:spPr>
      <c:txPr>
        <a:bodyPr/>
        <a:lstStyle/>
        <a:p>
          <a:pPr>
            <a:defRPr sz="1100" b="1"/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3688323228976986E-2"/>
          <c:y val="0.14674472332406921"/>
          <c:w val="0.92397598361388322"/>
          <c:h val="0.5462215730646452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NUTRICION!$H$188</c:f>
              <c:strCache>
                <c:ptCount val="1"/>
                <c:pt idx="0">
                  <c:v>DEFICIENTE &lt; = 90</c:v>
                </c:pt>
              </c:strCache>
            </c:strRef>
          </c:tx>
          <c:spPr>
            <a:gradFill>
              <a:gsLst>
                <a:gs pos="0">
                  <a:srgbClr val="FF0000"/>
                </a:gs>
                <a:gs pos="49000">
                  <a:srgbClr val="FF0000"/>
                </a:gs>
                <a:gs pos="100000">
                  <a:schemeClr val="bg1"/>
                </a:gs>
              </a:gsLst>
              <a:lin ang="5400000" scaled="1"/>
            </a:gradFill>
            <a:ln>
              <a:solidFill>
                <a:srgbClr val="FF0000"/>
              </a:solidFill>
            </a:ln>
          </c:spPr>
          <c:invertIfNegative val="0"/>
          <c:dLbls>
            <c:numFmt formatCode="0.0;[Red]0.0;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NUTRICION!$A$189:$A$198</c:f>
              <c:strCache>
                <c:ptCount val="10"/>
                <c:pt idx="0">
                  <c:v>RED</c:v>
                </c:pt>
                <c:pt idx="1">
                  <c:v>HOSP</c:v>
                </c:pt>
                <c:pt idx="2">
                  <c:v>LLUI</c:v>
                </c:pt>
                <c:pt idx="3">
                  <c:v>JERI</c:v>
                </c:pt>
                <c:pt idx="4">
                  <c:v>YANT</c:v>
                </c:pt>
                <c:pt idx="5">
                  <c:v>SORI</c:v>
                </c:pt>
                <c:pt idx="6">
                  <c:v>JEPE</c:v>
                </c:pt>
                <c:pt idx="7">
                  <c:v>ROQU</c:v>
                </c:pt>
                <c:pt idx="8">
                  <c:v>CALZ</c:v>
                </c:pt>
                <c:pt idx="9">
                  <c:v>PUEB</c:v>
                </c:pt>
              </c:strCache>
            </c:strRef>
          </c:cat>
          <c:val>
            <c:numRef>
              <c:f>NUTRICION!$H$189:$H$198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67-4308-A0CA-088430FAE335}"/>
            </c:ext>
          </c:extLst>
        </c:ser>
        <c:ser>
          <c:idx val="2"/>
          <c:order val="2"/>
          <c:tx>
            <c:strRef>
              <c:f>NUTRICION!$I$188</c:f>
              <c:strCache>
                <c:ptCount val="1"/>
                <c:pt idx="0">
                  <c:v>PROCESO &gt; 90  -  &lt; 100</c:v>
                </c:pt>
              </c:strCache>
            </c:strRef>
          </c:tx>
          <c:spPr>
            <a:gradFill>
              <a:gsLst>
                <a:gs pos="0">
                  <a:srgbClr val="FFC000"/>
                </a:gs>
                <a:gs pos="49000">
                  <a:srgbClr val="FFFF00"/>
                </a:gs>
                <a:gs pos="100000">
                  <a:schemeClr val="bg1"/>
                </a:gs>
              </a:gsLst>
              <a:lin ang="5400000" scaled="1"/>
            </a:gradFill>
            <a:ln>
              <a:solidFill>
                <a:schemeClr val="accent1"/>
              </a:solidFill>
            </a:ln>
          </c:spPr>
          <c:invertIfNegative val="0"/>
          <c:dLbls>
            <c:numFmt formatCode="0.0;[Red]\-0.0;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NUTRICION!$A$189:$A$198</c:f>
              <c:strCache>
                <c:ptCount val="10"/>
                <c:pt idx="0">
                  <c:v>RED</c:v>
                </c:pt>
                <c:pt idx="1">
                  <c:v>HOSP</c:v>
                </c:pt>
                <c:pt idx="2">
                  <c:v>LLUI</c:v>
                </c:pt>
                <c:pt idx="3">
                  <c:v>JERI</c:v>
                </c:pt>
                <c:pt idx="4">
                  <c:v>YANT</c:v>
                </c:pt>
                <c:pt idx="5">
                  <c:v>SORI</c:v>
                </c:pt>
                <c:pt idx="6">
                  <c:v>JEPE</c:v>
                </c:pt>
                <c:pt idx="7">
                  <c:v>ROQU</c:v>
                </c:pt>
                <c:pt idx="8">
                  <c:v>CALZ</c:v>
                </c:pt>
                <c:pt idx="9">
                  <c:v>PUEB</c:v>
                </c:pt>
              </c:strCache>
            </c:strRef>
          </c:cat>
          <c:val>
            <c:numRef>
              <c:f>NUTRICION!$I$189:$I$198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67-4308-A0CA-088430FAE335}"/>
            </c:ext>
          </c:extLst>
        </c:ser>
        <c:ser>
          <c:idx val="3"/>
          <c:order val="3"/>
          <c:tx>
            <c:strRef>
              <c:f>NUTRICION!$J$188</c:f>
              <c:strCache>
                <c:ptCount val="1"/>
                <c:pt idx="0">
                  <c:v>OPTIMO &gt; = 100</c:v>
                </c:pt>
              </c:strCache>
            </c:strRef>
          </c:tx>
          <c:spPr>
            <a:gradFill rotWithShape="1">
              <a:gsLst>
                <a:gs pos="0">
                  <a:srgbClr val="00B050"/>
                </a:gs>
                <a:gs pos="35000">
                  <a:srgbClr val="00B050"/>
                </a:gs>
                <a:gs pos="100000">
                  <a:schemeClr val="bg1"/>
                </a:gs>
              </a:gsLst>
              <a:lin ang="5400000" scaled="0"/>
            </a:gradFill>
            <a:ln w="9525" cap="flat" cmpd="sng" algn="ctr">
              <a:solidFill>
                <a:srgbClr val="00B050"/>
              </a:solidFill>
              <a:prstDash val="solid"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E67-4308-A0CA-088430FAE335}"/>
                </c:ext>
              </c:extLst>
            </c:dLbl>
            <c:numFmt formatCode="0.0;[Red]0.0;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NUTRICION!$A$189:$A$198</c:f>
              <c:strCache>
                <c:ptCount val="10"/>
                <c:pt idx="0">
                  <c:v>RED</c:v>
                </c:pt>
                <c:pt idx="1">
                  <c:v>HOSP</c:v>
                </c:pt>
                <c:pt idx="2">
                  <c:v>LLUI</c:v>
                </c:pt>
                <c:pt idx="3">
                  <c:v>JERI</c:v>
                </c:pt>
                <c:pt idx="4">
                  <c:v>YANT</c:v>
                </c:pt>
                <c:pt idx="5">
                  <c:v>SORI</c:v>
                </c:pt>
                <c:pt idx="6">
                  <c:v>JEPE</c:v>
                </c:pt>
                <c:pt idx="7">
                  <c:v>ROQU</c:v>
                </c:pt>
                <c:pt idx="8">
                  <c:v>CALZ</c:v>
                </c:pt>
                <c:pt idx="9">
                  <c:v>PUEB</c:v>
                </c:pt>
              </c:strCache>
            </c:strRef>
          </c:cat>
          <c:val>
            <c:numRef>
              <c:f>NUTRICION!$J$189:$J$198</c:f>
              <c:numCache>
                <c:formatCode>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E67-4308-A0CA-088430FAE3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733401840"/>
        <c:axId val="733402232"/>
      </c:barChart>
      <c:lineChart>
        <c:grouping val="standard"/>
        <c:varyColors val="0"/>
        <c:ser>
          <c:idx val="0"/>
          <c:order val="0"/>
          <c:tx>
            <c:strRef>
              <c:f>NUTRICION!$E$188</c:f>
              <c:strCache>
                <c:ptCount val="1"/>
                <c:pt idx="0">
                  <c:v>META</c:v>
                </c:pt>
              </c:strCache>
            </c:strRef>
          </c:tx>
          <c:spPr>
            <a:ln w="15875">
              <a:solidFill>
                <a:srgbClr val="0070C0"/>
              </a:solidFill>
            </a:ln>
          </c:spPr>
          <c:marker>
            <c:symbol val="diamond"/>
            <c:size val="4"/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>
                    <a:solidFill>
                      <a:srgbClr val="0070C0"/>
                    </a:solidFill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NUTRICION!$A$189:$A$198</c:f>
              <c:strCache>
                <c:ptCount val="10"/>
                <c:pt idx="0">
                  <c:v>RED</c:v>
                </c:pt>
                <c:pt idx="1">
                  <c:v>HOSP</c:v>
                </c:pt>
                <c:pt idx="2">
                  <c:v>LLUI</c:v>
                </c:pt>
                <c:pt idx="3">
                  <c:v>JERI</c:v>
                </c:pt>
                <c:pt idx="4">
                  <c:v>YANT</c:v>
                </c:pt>
                <c:pt idx="5">
                  <c:v>SORI</c:v>
                </c:pt>
                <c:pt idx="6">
                  <c:v>JEPE</c:v>
                </c:pt>
                <c:pt idx="7">
                  <c:v>ROQU</c:v>
                </c:pt>
                <c:pt idx="8">
                  <c:v>CALZ</c:v>
                </c:pt>
                <c:pt idx="9">
                  <c:v>PUEB</c:v>
                </c:pt>
              </c:strCache>
            </c:strRef>
          </c:cat>
          <c:val>
            <c:numRef>
              <c:f>NUTRICION!$E$189:$E$198</c:f>
              <c:numCache>
                <c:formatCode>0</c:formatCode>
                <c:ptCount val="10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E67-4308-A0CA-088430FAE3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401840"/>
        <c:axId val="733402232"/>
      </c:lineChart>
      <c:catAx>
        <c:axId val="733401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 cap="flat">
            <a:solidFill>
              <a:schemeClr val="accent1">
                <a:lumMod val="75000"/>
              </a:schemeClr>
            </a:solidFill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chemeClr val="tx2">
                    <a:lumMod val="50000"/>
                  </a:schemeClr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733402232"/>
        <c:crosses val="autoZero"/>
        <c:auto val="1"/>
        <c:lblAlgn val="ctr"/>
        <c:lblOffset val="1"/>
        <c:noMultiLvlLbl val="0"/>
      </c:catAx>
      <c:valAx>
        <c:axId val="733402232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12700">
            <a:solidFill>
              <a:schemeClr val="accent1">
                <a:lumMod val="75000"/>
              </a:schemeClr>
            </a:solidFill>
          </a:ln>
          <a:effectLst>
            <a:outerShdw blurRad="50800" dist="50800" dir="5400000" algn="ctr" rotWithShape="0">
              <a:schemeClr val="bg1"/>
            </a:outerShdw>
          </a:effectLst>
        </c:spPr>
        <c:txPr>
          <a:bodyPr rot="0" vert="horz"/>
          <a:lstStyle/>
          <a:p>
            <a:pPr>
              <a:defRPr sz="1000" b="1" i="0" u="none" strike="noStrike" baseline="0">
                <a:solidFill>
                  <a:schemeClr val="tx2">
                    <a:lumMod val="75000"/>
                  </a:schemeClr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733401840"/>
        <c:crosses val="autoZero"/>
        <c:crossBetween val="between"/>
      </c:valAx>
      <c:spPr>
        <a:noFill/>
        <a:ln w="25400">
          <a:noFill/>
        </a:ln>
        <a:effectLst>
          <a:softEdge rad="0"/>
        </a:effectLst>
        <a:scene3d>
          <a:camera prst="orthographicFront"/>
          <a:lightRig rig="threePt" dir="t"/>
        </a:scene3d>
        <a:sp3d>
          <a:bevelT/>
        </a:sp3d>
      </c:spPr>
    </c:plotArea>
    <c:legend>
      <c:legendPos val="b"/>
      <c:legendEntry>
        <c:idx val="1"/>
        <c:txPr>
          <a:bodyPr/>
          <a:lstStyle/>
          <a:p>
            <a:pPr>
              <a:defRPr sz="900" b="1" i="0" u="none" strike="noStrike" baseline="0">
                <a:solidFill>
                  <a:schemeClr val="tx2">
                    <a:lumMod val="50000"/>
                  </a:schemeClr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</c:legendEntry>
      <c:layout>
        <c:manualLayout>
          <c:xMode val="edge"/>
          <c:yMode val="edge"/>
          <c:x val="2.4445687604531797E-2"/>
          <c:y val="0.75230491571946057"/>
          <c:w val="0.95313968822696482"/>
          <c:h val="4.2801736377012366E-2"/>
        </c:manualLayout>
      </c:layout>
      <c:overlay val="0"/>
      <c:spPr>
        <a:effectLst/>
      </c:spPr>
      <c:txPr>
        <a:bodyPr/>
        <a:lstStyle/>
        <a:p>
          <a:pPr>
            <a:defRPr sz="900" b="1" i="0" u="none" strike="noStrike" baseline="0">
              <a:solidFill>
                <a:schemeClr val="tx2">
                  <a:lumMod val="50000"/>
                </a:schemeClr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19050">
      <a:solidFill>
        <a:schemeClr val="tx2">
          <a:lumMod val="75000"/>
        </a:schemeClr>
      </a:solidFill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NUTRICION!$V$210</c:f>
          <c:strCache>
            <c:ptCount val="1"/>
            <c:pt idx="0">
              <c:v>#¡REF!</c:v>
            </c:pt>
          </c:strCache>
        </c:strRef>
      </c:tx>
      <c:overlay val="0"/>
      <c:spPr>
        <a:solidFill>
          <a:schemeClr val="bg1"/>
        </a:solidFill>
        <a:ln>
          <a:solidFill>
            <a:schemeClr val="accent1">
              <a:lumMod val="75000"/>
            </a:schemeClr>
          </a:solidFill>
        </a:ln>
        <a:effectLst>
          <a:outerShdw blurRad="50800" dist="38100" dir="2700000" algn="tl" rotWithShape="0">
            <a:schemeClr val="accent1">
              <a:lumMod val="75000"/>
              <a:alpha val="40000"/>
            </a:schemeClr>
          </a:outerShdw>
        </a:effectLst>
      </c:spPr>
      <c:txPr>
        <a:bodyPr/>
        <a:lstStyle/>
        <a:p>
          <a:pPr>
            <a:defRPr sz="1100" b="1"/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3688323228976986E-2"/>
          <c:y val="0.14674472332406921"/>
          <c:w val="0.92397598361388322"/>
          <c:h val="0.5462215730646452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NUTRICION!$H$210</c:f>
              <c:strCache>
                <c:ptCount val="1"/>
                <c:pt idx="0">
                  <c:v>DEFICIENTE &lt; = 90</c:v>
                </c:pt>
              </c:strCache>
            </c:strRef>
          </c:tx>
          <c:spPr>
            <a:gradFill>
              <a:gsLst>
                <a:gs pos="0">
                  <a:srgbClr val="FF0000"/>
                </a:gs>
                <a:gs pos="49000">
                  <a:srgbClr val="FF0000"/>
                </a:gs>
                <a:gs pos="100000">
                  <a:schemeClr val="bg1"/>
                </a:gs>
              </a:gsLst>
              <a:lin ang="5400000" scaled="1"/>
            </a:gradFill>
            <a:ln>
              <a:solidFill>
                <a:srgbClr val="FF0000"/>
              </a:solidFill>
            </a:ln>
          </c:spPr>
          <c:invertIfNegative val="0"/>
          <c:dLbls>
            <c:numFmt formatCode="0.0;[Red]0.0;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NUTRICION!$A$211:$A$220</c:f>
              <c:strCache>
                <c:ptCount val="10"/>
                <c:pt idx="0">
                  <c:v>RED</c:v>
                </c:pt>
                <c:pt idx="1">
                  <c:v>HOSP</c:v>
                </c:pt>
                <c:pt idx="2">
                  <c:v>LLUI</c:v>
                </c:pt>
                <c:pt idx="3">
                  <c:v>JERI</c:v>
                </c:pt>
                <c:pt idx="4">
                  <c:v>YANT</c:v>
                </c:pt>
                <c:pt idx="5">
                  <c:v>SORI</c:v>
                </c:pt>
                <c:pt idx="6">
                  <c:v>JEPE</c:v>
                </c:pt>
                <c:pt idx="7">
                  <c:v>ROQU</c:v>
                </c:pt>
                <c:pt idx="8">
                  <c:v>CALZ</c:v>
                </c:pt>
                <c:pt idx="9">
                  <c:v>PUEB</c:v>
                </c:pt>
              </c:strCache>
            </c:strRef>
          </c:cat>
          <c:val>
            <c:numRef>
              <c:f>NUTRICION!$H$211:$H$220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84-48E0-A2D5-FC67C9915D17}"/>
            </c:ext>
          </c:extLst>
        </c:ser>
        <c:ser>
          <c:idx val="2"/>
          <c:order val="2"/>
          <c:tx>
            <c:strRef>
              <c:f>NUTRICION!$I$210</c:f>
              <c:strCache>
                <c:ptCount val="1"/>
                <c:pt idx="0">
                  <c:v>PROCESO &gt; 90  -  &lt; 100</c:v>
                </c:pt>
              </c:strCache>
            </c:strRef>
          </c:tx>
          <c:spPr>
            <a:gradFill>
              <a:gsLst>
                <a:gs pos="0">
                  <a:srgbClr val="FFC000"/>
                </a:gs>
                <a:gs pos="49000">
                  <a:srgbClr val="FFFF00"/>
                </a:gs>
                <a:gs pos="100000">
                  <a:schemeClr val="bg1"/>
                </a:gs>
              </a:gsLst>
              <a:lin ang="5400000" scaled="1"/>
            </a:gradFill>
            <a:ln>
              <a:solidFill>
                <a:schemeClr val="accent1"/>
              </a:solidFill>
            </a:ln>
          </c:spPr>
          <c:invertIfNegative val="0"/>
          <c:dLbls>
            <c:numFmt formatCode="0.0;[Red]\-0.0;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NUTRICION!$A$211:$A$220</c:f>
              <c:strCache>
                <c:ptCount val="10"/>
                <c:pt idx="0">
                  <c:v>RED</c:v>
                </c:pt>
                <c:pt idx="1">
                  <c:v>HOSP</c:v>
                </c:pt>
                <c:pt idx="2">
                  <c:v>LLUI</c:v>
                </c:pt>
                <c:pt idx="3">
                  <c:v>JERI</c:v>
                </c:pt>
                <c:pt idx="4">
                  <c:v>YANT</c:v>
                </c:pt>
                <c:pt idx="5">
                  <c:v>SORI</c:v>
                </c:pt>
                <c:pt idx="6">
                  <c:v>JEPE</c:v>
                </c:pt>
                <c:pt idx="7">
                  <c:v>ROQU</c:v>
                </c:pt>
                <c:pt idx="8">
                  <c:v>CALZ</c:v>
                </c:pt>
                <c:pt idx="9">
                  <c:v>PUEB</c:v>
                </c:pt>
              </c:strCache>
            </c:strRef>
          </c:cat>
          <c:val>
            <c:numRef>
              <c:f>NUTRICION!$I$211:$I$220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784-48E0-A2D5-FC67C9915D17}"/>
            </c:ext>
          </c:extLst>
        </c:ser>
        <c:ser>
          <c:idx val="3"/>
          <c:order val="3"/>
          <c:tx>
            <c:strRef>
              <c:f>NUTRICION!$J$210</c:f>
              <c:strCache>
                <c:ptCount val="1"/>
                <c:pt idx="0">
                  <c:v>OPTIMO &gt; = 100</c:v>
                </c:pt>
              </c:strCache>
            </c:strRef>
          </c:tx>
          <c:spPr>
            <a:gradFill>
              <a:gsLst>
                <a:gs pos="0">
                  <a:srgbClr val="009E47"/>
                </a:gs>
                <a:gs pos="49000">
                  <a:srgbClr val="00B050"/>
                </a:gs>
                <a:gs pos="100000">
                  <a:schemeClr val="bg1"/>
                </a:gs>
              </a:gsLst>
              <a:lin ang="5400000" scaled="1"/>
            </a:gradFill>
            <a:ln>
              <a:solidFill>
                <a:srgbClr val="00B050"/>
              </a:solidFill>
            </a:ln>
            <a:scene3d>
              <a:camera prst="orthographicFront"/>
              <a:lightRig rig="threePt" dir="t"/>
            </a:scene3d>
          </c:spPr>
          <c:invertIfNegative val="0"/>
          <c:dLbls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784-48E0-A2D5-FC67C9915D17}"/>
                </c:ext>
              </c:extLst>
            </c:dLbl>
            <c:numFmt formatCode="0.0;[Red]0.0;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NUTRICION!$A$211:$A$220</c:f>
              <c:strCache>
                <c:ptCount val="10"/>
                <c:pt idx="0">
                  <c:v>RED</c:v>
                </c:pt>
                <c:pt idx="1">
                  <c:v>HOSP</c:v>
                </c:pt>
                <c:pt idx="2">
                  <c:v>LLUI</c:v>
                </c:pt>
                <c:pt idx="3">
                  <c:v>JERI</c:v>
                </c:pt>
                <c:pt idx="4">
                  <c:v>YANT</c:v>
                </c:pt>
                <c:pt idx="5">
                  <c:v>SORI</c:v>
                </c:pt>
                <c:pt idx="6">
                  <c:v>JEPE</c:v>
                </c:pt>
                <c:pt idx="7">
                  <c:v>ROQU</c:v>
                </c:pt>
                <c:pt idx="8">
                  <c:v>CALZ</c:v>
                </c:pt>
                <c:pt idx="9">
                  <c:v>PUEB</c:v>
                </c:pt>
              </c:strCache>
            </c:strRef>
          </c:cat>
          <c:val>
            <c:numRef>
              <c:f>NUTRICION!$J$211:$J$220</c:f>
              <c:numCache>
                <c:formatCode>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784-48E0-A2D5-FC67C9915D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733403016"/>
        <c:axId val="733403408"/>
      </c:barChart>
      <c:lineChart>
        <c:grouping val="standard"/>
        <c:varyColors val="0"/>
        <c:ser>
          <c:idx val="0"/>
          <c:order val="0"/>
          <c:tx>
            <c:strRef>
              <c:f>NUTRICION!$E$210</c:f>
              <c:strCache>
                <c:ptCount val="1"/>
                <c:pt idx="0">
                  <c:v>META</c:v>
                </c:pt>
              </c:strCache>
            </c:strRef>
          </c:tx>
          <c:spPr>
            <a:ln w="15875">
              <a:solidFill>
                <a:srgbClr val="0070C0"/>
              </a:solidFill>
            </a:ln>
          </c:spPr>
          <c:marker>
            <c:symbol val="diamond"/>
            <c:size val="4"/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>
                    <a:solidFill>
                      <a:srgbClr val="0070C0"/>
                    </a:solidFill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NUTRICION!$A$211:$A$220</c:f>
              <c:strCache>
                <c:ptCount val="10"/>
                <c:pt idx="0">
                  <c:v>RED</c:v>
                </c:pt>
                <c:pt idx="1">
                  <c:v>HOSP</c:v>
                </c:pt>
                <c:pt idx="2">
                  <c:v>LLUI</c:v>
                </c:pt>
                <c:pt idx="3">
                  <c:v>JERI</c:v>
                </c:pt>
                <c:pt idx="4">
                  <c:v>YANT</c:v>
                </c:pt>
                <c:pt idx="5">
                  <c:v>SORI</c:v>
                </c:pt>
                <c:pt idx="6">
                  <c:v>JEPE</c:v>
                </c:pt>
                <c:pt idx="7">
                  <c:v>ROQU</c:v>
                </c:pt>
                <c:pt idx="8">
                  <c:v>CALZ</c:v>
                </c:pt>
                <c:pt idx="9">
                  <c:v>PUEB</c:v>
                </c:pt>
              </c:strCache>
            </c:strRef>
          </c:cat>
          <c:val>
            <c:numRef>
              <c:f>NUTRICION!$E$211:$E$220</c:f>
              <c:numCache>
                <c:formatCode>0</c:formatCode>
                <c:ptCount val="10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784-48E0-A2D5-FC67C9915D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403016"/>
        <c:axId val="733403408"/>
      </c:lineChart>
      <c:catAx>
        <c:axId val="733403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 cap="flat">
            <a:solidFill>
              <a:schemeClr val="accent1">
                <a:lumMod val="75000"/>
              </a:schemeClr>
            </a:solidFill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chemeClr val="tx2">
                    <a:lumMod val="50000"/>
                  </a:schemeClr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733403408"/>
        <c:crosses val="autoZero"/>
        <c:auto val="1"/>
        <c:lblAlgn val="ctr"/>
        <c:lblOffset val="1"/>
        <c:noMultiLvlLbl val="0"/>
      </c:catAx>
      <c:valAx>
        <c:axId val="733403408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12700">
            <a:solidFill>
              <a:schemeClr val="accent1">
                <a:lumMod val="75000"/>
              </a:schemeClr>
            </a:solidFill>
          </a:ln>
          <a:effectLst>
            <a:outerShdw blurRad="50800" dist="50800" dir="5400000" algn="ctr" rotWithShape="0">
              <a:schemeClr val="bg1"/>
            </a:outerShdw>
          </a:effectLst>
        </c:spPr>
        <c:txPr>
          <a:bodyPr rot="0" vert="horz"/>
          <a:lstStyle/>
          <a:p>
            <a:pPr>
              <a:defRPr sz="1000" b="1" i="0" u="none" strike="noStrike" baseline="0">
                <a:solidFill>
                  <a:schemeClr val="tx2">
                    <a:lumMod val="75000"/>
                  </a:schemeClr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733403016"/>
        <c:crosses val="autoZero"/>
        <c:crossBetween val="between"/>
      </c:valAx>
      <c:spPr>
        <a:noFill/>
        <a:ln w="25400">
          <a:noFill/>
        </a:ln>
        <a:effectLst>
          <a:softEdge rad="0"/>
        </a:effectLst>
        <a:scene3d>
          <a:camera prst="orthographicFront"/>
          <a:lightRig rig="threePt" dir="t"/>
        </a:scene3d>
        <a:sp3d>
          <a:bevelT/>
        </a:sp3d>
      </c:spPr>
    </c:plotArea>
    <c:legend>
      <c:legendPos val="b"/>
      <c:legendEntry>
        <c:idx val="1"/>
        <c:txPr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</c:legendEntry>
      <c:layout>
        <c:manualLayout>
          <c:xMode val="edge"/>
          <c:yMode val="edge"/>
          <c:x val="2.8507814476588556E-2"/>
          <c:y val="0.75230491571946057"/>
          <c:w val="0.94095330761079432"/>
          <c:h val="4.2801736377012366E-2"/>
        </c:manualLayout>
      </c:layout>
      <c:overlay val="0"/>
      <c:spPr>
        <a:effectLst/>
      </c:spPr>
      <c:txPr>
        <a:bodyPr/>
        <a:lstStyle/>
        <a:p>
          <a:pPr>
            <a:defRPr sz="9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19050">
      <a:solidFill>
        <a:schemeClr val="tx2">
          <a:lumMod val="75000"/>
        </a:schemeClr>
      </a:solidFill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NUTRICION!$V$65</c:f>
          <c:strCache>
            <c:ptCount val="1"/>
            <c:pt idx="0">
              <c:v>#¡REF!</c:v>
            </c:pt>
          </c:strCache>
        </c:strRef>
      </c:tx>
      <c:overlay val="0"/>
      <c:spPr>
        <a:solidFill>
          <a:schemeClr val="bg1"/>
        </a:solidFill>
        <a:ln>
          <a:solidFill>
            <a:schemeClr val="accent1">
              <a:lumMod val="75000"/>
            </a:schemeClr>
          </a:solidFill>
        </a:ln>
        <a:effectLst>
          <a:outerShdw blurRad="50800" dist="38100" dir="2700000" algn="tl" rotWithShape="0">
            <a:schemeClr val="accent1">
              <a:lumMod val="75000"/>
              <a:alpha val="40000"/>
            </a:schemeClr>
          </a:outerShdw>
        </a:effectLst>
      </c:spPr>
      <c:txPr>
        <a:bodyPr/>
        <a:lstStyle/>
        <a:p>
          <a:pPr>
            <a:defRPr sz="1100" b="1"/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3688323228976986E-2"/>
          <c:y val="0.14674472332406921"/>
          <c:w val="0.92397598361388322"/>
          <c:h val="0.5462215730646452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NUTRICION!$H$65</c:f>
              <c:strCache>
                <c:ptCount val="1"/>
                <c:pt idx="0">
                  <c:v>DEFICIENTE &lt; = 90</c:v>
                </c:pt>
              </c:strCache>
            </c:strRef>
          </c:tx>
          <c:spPr>
            <a:gradFill>
              <a:gsLst>
                <a:gs pos="0">
                  <a:srgbClr val="FF0000"/>
                </a:gs>
                <a:gs pos="49000">
                  <a:srgbClr val="FF0000"/>
                </a:gs>
                <a:gs pos="100000">
                  <a:schemeClr val="bg1"/>
                </a:gs>
              </a:gsLst>
              <a:lin ang="5400000" scaled="1"/>
            </a:gradFill>
            <a:ln>
              <a:solidFill>
                <a:srgbClr val="FF0000"/>
              </a:solidFill>
            </a:ln>
          </c:spPr>
          <c:invertIfNegative val="0"/>
          <c:dLbls>
            <c:numFmt formatCode="0.0;[Red]0.0;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NUTRICION!$A$66:$A$75</c:f>
              <c:strCache>
                <c:ptCount val="9"/>
                <c:pt idx="0">
                  <c:v>RED</c:v>
                </c:pt>
                <c:pt idx="1">
                  <c:v>LLUI</c:v>
                </c:pt>
                <c:pt idx="2">
                  <c:v>JERI</c:v>
                </c:pt>
                <c:pt idx="3">
                  <c:v>YANT</c:v>
                </c:pt>
                <c:pt idx="4">
                  <c:v>SORI</c:v>
                </c:pt>
                <c:pt idx="5">
                  <c:v>JEPE</c:v>
                </c:pt>
                <c:pt idx="6">
                  <c:v>ROQU</c:v>
                </c:pt>
                <c:pt idx="7">
                  <c:v>CALZ</c:v>
                </c:pt>
                <c:pt idx="8">
                  <c:v>PUEB</c:v>
                </c:pt>
              </c:strCache>
            </c:strRef>
          </c:cat>
          <c:val>
            <c:numRef>
              <c:f>NUTRICION!$H$66:$H$75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A0-4FBC-85D2-A4E0F483E6F3}"/>
            </c:ext>
          </c:extLst>
        </c:ser>
        <c:ser>
          <c:idx val="2"/>
          <c:order val="2"/>
          <c:tx>
            <c:strRef>
              <c:f>NUTRICION!$I$65</c:f>
              <c:strCache>
                <c:ptCount val="1"/>
                <c:pt idx="0">
                  <c:v>PROCESO &gt; 90  -  &lt; 100</c:v>
                </c:pt>
              </c:strCache>
            </c:strRef>
          </c:tx>
          <c:spPr>
            <a:gradFill>
              <a:gsLst>
                <a:gs pos="0">
                  <a:srgbClr val="FFC000"/>
                </a:gs>
                <a:gs pos="49000">
                  <a:srgbClr val="FFFF00"/>
                </a:gs>
                <a:gs pos="100000">
                  <a:schemeClr val="bg1"/>
                </a:gs>
              </a:gsLst>
              <a:lin ang="5400000" scaled="1"/>
            </a:gradFill>
            <a:ln>
              <a:solidFill>
                <a:schemeClr val="accent1"/>
              </a:solidFill>
            </a:ln>
          </c:spPr>
          <c:invertIfNegative val="0"/>
          <c:dLbls>
            <c:numFmt formatCode="0.0;[Red]\-0.0;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NUTRICION!$A$66:$A$75</c:f>
              <c:strCache>
                <c:ptCount val="9"/>
                <c:pt idx="0">
                  <c:v>RED</c:v>
                </c:pt>
                <c:pt idx="1">
                  <c:v>LLUI</c:v>
                </c:pt>
                <c:pt idx="2">
                  <c:v>JERI</c:v>
                </c:pt>
                <c:pt idx="3">
                  <c:v>YANT</c:v>
                </c:pt>
                <c:pt idx="4">
                  <c:v>SORI</c:v>
                </c:pt>
                <c:pt idx="5">
                  <c:v>JEPE</c:v>
                </c:pt>
                <c:pt idx="6">
                  <c:v>ROQU</c:v>
                </c:pt>
                <c:pt idx="7">
                  <c:v>CALZ</c:v>
                </c:pt>
                <c:pt idx="8">
                  <c:v>PUEB</c:v>
                </c:pt>
              </c:strCache>
            </c:strRef>
          </c:cat>
          <c:val>
            <c:numRef>
              <c:f>NUTRICION!$I$66:$I$75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A0-4FBC-85D2-A4E0F483E6F3}"/>
            </c:ext>
          </c:extLst>
        </c:ser>
        <c:ser>
          <c:idx val="3"/>
          <c:order val="3"/>
          <c:tx>
            <c:strRef>
              <c:f>NUTRICION!$J$65</c:f>
              <c:strCache>
                <c:ptCount val="1"/>
                <c:pt idx="0">
                  <c:v>OPTIMO &gt; = 100</c:v>
                </c:pt>
              </c:strCache>
            </c:strRef>
          </c:tx>
          <c:spPr>
            <a:gradFill rotWithShape="1">
              <a:gsLst>
                <a:gs pos="0">
                  <a:srgbClr val="00B050"/>
                </a:gs>
                <a:gs pos="35000">
                  <a:srgbClr val="00B050"/>
                </a:gs>
                <a:gs pos="100000">
                  <a:schemeClr val="bg1"/>
                </a:gs>
              </a:gsLst>
              <a:lin ang="5400000" scaled="0"/>
            </a:gradFill>
            <a:ln w="9525" cap="flat" cmpd="sng" algn="ctr">
              <a:solidFill>
                <a:srgbClr val="00B050"/>
              </a:solidFill>
              <a:prstDash val="solid"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CA0-4FBC-85D2-A4E0F483E6F3}"/>
                </c:ext>
              </c:extLst>
            </c:dLbl>
            <c:numFmt formatCode="0.0;[Red]0.0;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NUTRICION!$A$66:$A$75</c:f>
              <c:strCache>
                <c:ptCount val="9"/>
                <c:pt idx="0">
                  <c:v>RED</c:v>
                </c:pt>
                <c:pt idx="1">
                  <c:v>LLUI</c:v>
                </c:pt>
                <c:pt idx="2">
                  <c:v>JERI</c:v>
                </c:pt>
                <c:pt idx="3">
                  <c:v>YANT</c:v>
                </c:pt>
                <c:pt idx="4">
                  <c:v>SORI</c:v>
                </c:pt>
                <c:pt idx="5">
                  <c:v>JEPE</c:v>
                </c:pt>
                <c:pt idx="6">
                  <c:v>ROQU</c:v>
                </c:pt>
                <c:pt idx="7">
                  <c:v>CALZ</c:v>
                </c:pt>
                <c:pt idx="8">
                  <c:v>PUEB</c:v>
                </c:pt>
              </c:strCache>
            </c:strRef>
          </c:cat>
          <c:val>
            <c:numRef>
              <c:f>NUTRICION!$J$66:$J$75</c:f>
              <c:numCache>
                <c:formatCode>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CA0-4FBC-85D2-A4E0F483E6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733404192"/>
        <c:axId val="733404584"/>
      </c:barChart>
      <c:lineChart>
        <c:grouping val="standard"/>
        <c:varyColors val="0"/>
        <c:ser>
          <c:idx val="0"/>
          <c:order val="0"/>
          <c:tx>
            <c:strRef>
              <c:f>NUTRICION!$E$65</c:f>
              <c:strCache>
                <c:ptCount val="1"/>
                <c:pt idx="0">
                  <c:v>META</c:v>
                </c:pt>
              </c:strCache>
            </c:strRef>
          </c:tx>
          <c:spPr>
            <a:ln w="15875">
              <a:solidFill>
                <a:srgbClr val="0070C0"/>
              </a:solidFill>
            </a:ln>
          </c:spPr>
          <c:marker>
            <c:symbol val="diamond"/>
            <c:size val="4"/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>
                    <a:solidFill>
                      <a:srgbClr val="0070C0"/>
                    </a:solidFill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NUTRICION!$A$66:$A$75</c:f>
              <c:strCache>
                <c:ptCount val="9"/>
                <c:pt idx="0">
                  <c:v>RED</c:v>
                </c:pt>
                <c:pt idx="1">
                  <c:v>LLUI</c:v>
                </c:pt>
                <c:pt idx="2">
                  <c:v>JERI</c:v>
                </c:pt>
                <c:pt idx="3">
                  <c:v>YANT</c:v>
                </c:pt>
                <c:pt idx="4">
                  <c:v>SORI</c:v>
                </c:pt>
                <c:pt idx="5">
                  <c:v>JEPE</c:v>
                </c:pt>
                <c:pt idx="6">
                  <c:v>ROQU</c:v>
                </c:pt>
                <c:pt idx="7">
                  <c:v>CALZ</c:v>
                </c:pt>
                <c:pt idx="8">
                  <c:v>PUEB</c:v>
                </c:pt>
              </c:strCache>
            </c:strRef>
          </c:cat>
          <c:val>
            <c:numRef>
              <c:f>NUTRICION!$E$66:$E$75</c:f>
              <c:numCache>
                <c:formatCode>0</c:formatCode>
                <c:ptCount val="9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CA0-4FBC-85D2-A4E0F483E6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404192"/>
        <c:axId val="733404584"/>
      </c:lineChart>
      <c:catAx>
        <c:axId val="733404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 cap="flat">
            <a:solidFill>
              <a:schemeClr val="accent1">
                <a:lumMod val="75000"/>
              </a:schemeClr>
            </a:solidFill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chemeClr val="tx2">
                    <a:lumMod val="50000"/>
                  </a:schemeClr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733404584"/>
        <c:crosses val="autoZero"/>
        <c:auto val="1"/>
        <c:lblAlgn val="ctr"/>
        <c:lblOffset val="1"/>
        <c:noMultiLvlLbl val="0"/>
      </c:catAx>
      <c:valAx>
        <c:axId val="733404584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12700">
            <a:solidFill>
              <a:schemeClr val="accent1">
                <a:lumMod val="75000"/>
              </a:schemeClr>
            </a:solidFill>
          </a:ln>
          <a:effectLst>
            <a:outerShdw blurRad="50800" dist="50800" dir="5400000" algn="ctr" rotWithShape="0">
              <a:schemeClr val="bg1"/>
            </a:outerShdw>
          </a:effectLst>
        </c:spPr>
        <c:txPr>
          <a:bodyPr rot="0" vert="horz"/>
          <a:lstStyle/>
          <a:p>
            <a:pPr>
              <a:defRPr sz="1000" b="1" i="0" u="none" strike="noStrike" baseline="0">
                <a:solidFill>
                  <a:schemeClr val="tx2">
                    <a:lumMod val="75000"/>
                  </a:schemeClr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733404192"/>
        <c:crosses val="autoZero"/>
        <c:crossBetween val="between"/>
      </c:valAx>
      <c:spPr>
        <a:noFill/>
        <a:ln w="25400">
          <a:noFill/>
        </a:ln>
        <a:effectLst>
          <a:softEdge rad="0"/>
        </a:effectLst>
        <a:scene3d>
          <a:camera prst="orthographicFront"/>
          <a:lightRig rig="threePt" dir="t"/>
        </a:scene3d>
        <a:sp3d>
          <a:bevelT/>
        </a:sp3d>
      </c:spPr>
    </c:plotArea>
    <c:legend>
      <c:legendPos val="b"/>
      <c:legendEntry>
        <c:idx val="1"/>
        <c:txPr>
          <a:bodyPr/>
          <a:lstStyle/>
          <a:p>
            <a:pPr>
              <a:defRPr sz="900" b="1" i="0" u="none" strike="noStrike" baseline="0">
                <a:solidFill>
                  <a:schemeClr val="tx2">
                    <a:lumMod val="50000"/>
                  </a:schemeClr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</c:legendEntry>
      <c:layout>
        <c:manualLayout>
          <c:xMode val="edge"/>
          <c:yMode val="edge"/>
          <c:x val="2.8223963122844739E-2"/>
          <c:y val="0.75230491571946057"/>
          <c:w val="0.94355191329606747"/>
          <c:h val="4.2801736377012366E-2"/>
        </c:manualLayout>
      </c:layout>
      <c:overlay val="0"/>
      <c:spPr>
        <a:effectLst/>
      </c:spPr>
      <c:txPr>
        <a:bodyPr/>
        <a:lstStyle/>
        <a:p>
          <a:pPr>
            <a:defRPr sz="900" b="1" i="0" u="none" strike="noStrike" baseline="0">
              <a:solidFill>
                <a:schemeClr val="tx2">
                  <a:lumMod val="50000"/>
                </a:schemeClr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19050">
      <a:solidFill>
        <a:schemeClr val="tx2">
          <a:lumMod val="75000"/>
        </a:schemeClr>
      </a:solidFill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NUTRICION!$V$106</c:f>
          <c:strCache>
            <c:ptCount val="1"/>
            <c:pt idx="0">
              <c:v>#¡REF!</c:v>
            </c:pt>
          </c:strCache>
        </c:strRef>
      </c:tx>
      <c:overlay val="0"/>
      <c:spPr>
        <a:solidFill>
          <a:schemeClr val="bg1"/>
        </a:solidFill>
        <a:ln>
          <a:solidFill>
            <a:schemeClr val="accent1">
              <a:lumMod val="75000"/>
            </a:schemeClr>
          </a:solidFill>
        </a:ln>
        <a:effectLst>
          <a:outerShdw blurRad="50800" dist="38100" dir="2700000" algn="tl" rotWithShape="0">
            <a:schemeClr val="accent1">
              <a:lumMod val="75000"/>
              <a:alpha val="40000"/>
            </a:schemeClr>
          </a:outerShdw>
        </a:effectLst>
      </c:spPr>
      <c:txPr>
        <a:bodyPr/>
        <a:lstStyle/>
        <a:p>
          <a:pPr>
            <a:defRPr sz="1100" b="1"/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3688323228976986E-2"/>
          <c:y val="0.14674472332406921"/>
          <c:w val="0.92397598361388322"/>
          <c:h val="0.5462215730646452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NUTRICION!$H$105</c:f>
              <c:strCache>
                <c:ptCount val="1"/>
                <c:pt idx="0">
                  <c:v>DEFICIENTE &lt; = 90</c:v>
                </c:pt>
              </c:strCache>
            </c:strRef>
          </c:tx>
          <c:spPr>
            <a:gradFill>
              <a:gsLst>
                <a:gs pos="0">
                  <a:srgbClr val="FF0000"/>
                </a:gs>
                <a:gs pos="49000">
                  <a:srgbClr val="FF0000"/>
                </a:gs>
                <a:gs pos="100000">
                  <a:schemeClr val="bg1"/>
                </a:gs>
              </a:gsLst>
              <a:lin ang="5400000" scaled="1"/>
            </a:gradFill>
            <a:ln>
              <a:solidFill>
                <a:srgbClr val="FF0000"/>
              </a:solidFill>
            </a:ln>
          </c:spPr>
          <c:invertIfNegative val="0"/>
          <c:dLbls>
            <c:numFmt formatCode="0.0;[Red]0.0;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NUTRICION!$A$106:$A$115</c:f>
              <c:strCache>
                <c:ptCount val="9"/>
                <c:pt idx="0">
                  <c:v>RED</c:v>
                </c:pt>
                <c:pt idx="1">
                  <c:v>LLUI</c:v>
                </c:pt>
                <c:pt idx="2">
                  <c:v>JERI</c:v>
                </c:pt>
                <c:pt idx="3">
                  <c:v>YANT</c:v>
                </c:pt>
                <c:pt idx="4">
                  <c:v>SORI</c:v>
                </c:pt>
                <c:pt idx="5">
                  <c:v>JEPE</c:v>
                </c:pt>
                <c:pt idx="6">
                  <c:v>ROQU</c:v>
                </c:pt>
                <c:pt idx="7">
                  <c:v>CALZ</c:v>
                </c:pt>
                <c:pt idx="8">
                  <c:v>PUEB</c:v>
                </c:pt>
              </c:strCache>
            </c:strRef>
          </c:cat>
          <c:val>
            <c:numRef>
              <c:f>NUTRICION!$H$106:$H$115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19-4646-ACFC-0B8CC985B4B3}"/>
            </c:ext>
          </c:extLst>
        </c:ser>
        <c:ser>
          <c:idx val="2"/>
          <c:order val="2"/>
          <c:tx>
            <c:strRef>
              <c:f>NUTRICION!$I$105</c:f>
              <c:strCache>
                <c:ptCount val="1"/>
                <c:pt idx="0">
                  <c:v>PROCESO &gt; 90  -  &lt; 100</c:v>
                </c:pt>
              </c:strCache>
            </c:strRef>
          </c:tx>
          <c:spPr>
            <a:gradFill>
              <a:gsLst>
                <a:gs pos="0">
                  <a:srgbClr val="FFC000"/>
                </a:gs>
                <a:gs pos="49000">
                  <a:srgbClr val="FFFF00"/>
                </a:gs>
                <a:gs pos="100000">
                  <a:schemeClr val="bg1"/>
                </a:gs>
              </a:gsLst>
              <a:lin ang="5400000" scaled="1"/>
            </a:gradFill>
            <a:ln>
              <a:solidFill>
                <a:schemeClr val="accent1"/>
              </a:solidFill>
            </a:ln>
          </c:spPr>
          <c:invertIfNegative val="0"/>
          <c:dLbls>
            <c:numFmt formatCode="0.0;[Red]\-0.0;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NUTRICION!$A$106:$A$115</c:f>
              <c:strCache>
                <c:ptCount val="9"/>
                <c:pt idx="0">
                  <c:v>RED</c:v>
                </c:pt>
                <c:pt idx="1">
                  <c:v>LLUI</c:v>
                </c:pt>
                <c:pt idx="2">
                  <c:v>JERI</c:v>
                </c:pt>
                <c:pt idx="3">
                  <c:v>YANT</c:v>
                </c:pt>
                <c:pt idx="4">
                  <c:v>SORI</c:v>
                </c:pt>
                <c:pt idx="5">
                  <c:v>JEPE</c:v>
                </c:pt>
                <c:pt idx="6">
                  <c:v>ROQU</c:v>
                </c:pt>
                <c:pt idx="7">
                  <c:v>CALZ</c:v>
                </c:pt>
                <c:pt idx="8">
                  <c:v>PUEB</c:v>
                </c:pt>
              </c:strCache>
            </c:strRef>
          </c:cat>
          <c:val>
            <c:numRef>
              <c:f>NUTRICION!$I$106:$I$115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19-4646-ACFC-0B8CC985B4B3}"/>
            </c:ext>
          </c:extLst>
        </c:ser>
        <c:ser>
          <c:idx val="3"/>
          <c:order val="3"/>
          <c:tx>
            <c:strRef>
              <c:f>NUTRICION!$J$105</c:f>
              <c:strCache>
                <c:ptCount val="1"/>
                <c:pt idx="0">
                  <c:v>OPTIMO &gt; = 100</c:v>
                </c:pt>
              </c:strCache>
            </c:strRef>
          </c:tx>
          <c:spPr>
            <a:gradFill rotWithShape="1">
              <a:gsLst>
                <a:gs pos="0">
                  <a:srgbClr val="00B050"/>
                </a:gs>
                <a:gs pos="35000">
                  <a:srgbClr val="00B050"/>
                </a:gs>
                <a:gs pos="100000">
                  <a:schemeClr val="bg1"/>
                </a:gs>
              </a:gsLst>
              <a:lin ang="5400000" scaled="0"/>
            </a:gradFill>
            <a:ln w="9525" cap="flat" cmpd="sng" algn="ctr">
              <a:solidFill>
                <a:srgbClr val="00B050"/>
              </a:solidFill>
              <a:prstDash val="solid"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numFmt formatCode="0.0;[Red]0.0;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NUTRICION!$A$106:$A$115</c:f>
              <c:strCache>
                <c:ptCount val="9"/>
                <c:pt idx="0">
                  <c:v>RED</c:v>
                </c:pt>
                <c:pt idx="1">
                  <c:v>LLUI</c:v>
                </c:pt>
                <c:pt idx="2">
                  <c:v>JERI</c:v>
                </c:pt>
                <c:pt idx="3">
                  <c:v>YANT</c:v>
                </c:pt>
                <c:pt idx="4">
                  <c:v>SORI</c:v>
                </c:pt>
                <c:pt idx="5">
                  <c:v>JEPE</c:v>
                </c:pt>
                <c:pt idx="6">
                  <c:v>ROQU</c:v>
                </c:pt>
                <c:pt idx="7">
                  <c:v>CALZ</c:v>
                </c:pt>
                <c:pt idx="8">
                  <c:v>PUEB</c:v>
                </c:pt>
              </c:strCache>
            </c:strRef>
          </c:cat>
          <c:val>
            <c:numRef>
              <c:f>NUTRICION!$J$106:$J$115</c:f>
              <c:numCache>
                <c:formatCode>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519-4646-ACFC-0B8CC985B4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733405368"/>
        <c:axId val="733405760"/>
      </c:barChart>
      <c:lineChart>
        <c:grouping val="standard"/>
        <c:varyColors val="0"/>
        <c:ser>
          <c:idx val="0"/>
          <c:order val="0"/>
          <c:tx>
            <c:strRef>
              <c:f>NUTRICION!$E$105</c:f>
              <c:strCache>
                <c:ptCount val="1"/>
                <c:pt idx="0">
                  <c:v>META</c:v>
                </c:pt>
              </c:strCache>
            </c:strRef>
          </c:tx>
          <c:spPr>
            <a:ln w="15875">
              <a:solidFill>
                <a:srgbClr val="0070C0"/>
              </a:solidFill>
            </a:ln>
          </c:spPr>
          <c:marker>
            <c:symbol val="diamond"/>
            <c:size val="4"/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>
                    <a:solidFill>
                      <a:srgbClr val="0070C0"/>
                    </a:solidFill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NUTRICION!$A$106:$A$115</c:f>
              <c:strCache>
                <c:ptCount val="9"/>
                <c:pt idx="0">
                  <c:v>RED</c:v>
                </c:pt>
                <c:pt idx="1">
                  <c:v>LLUI</c:v>
                </c:pt>
                <c:pt idx="2">
                  <c:v>JERI</c:v>
                </c:pt>
                <c:pt idx="3">
                  <c:v>YANT</c:v>
                </c:pt>
                <c:pt idx="4">
                  <c:v>SORI</c:v>
                </c:pt>
                <c:pt idx="5">
                  <c:v>JEPE</c:v>
                </c:pt>
                <c:pt idx="6">
                  <c:v>ROQU</c:v>
                </c:pt>
                <c:pt idx="7">
                  <c:v>CALZ</c:v>
                </c:pt>
                <c:pt idx="8">
                  <c:v>PUEB</c:v>
                </c:pt>
              </c:strCache>
            </c:strRef>
          </c:cat>
          <c:val>
            <c:numRef>
              <c:f>NUTRICION!$E$106:$E$115</c:f>
              <c:numCache>
                <c:formatCode>0</c:formatCode>
                <c:ptCount val="9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519-4646-ACFC-0B8CC985B4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405368"/>
        <c:axId val="733405760"/>
      </c:lineChart>
      <c:catAx>
        <c:axId val="733405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 cap="flat">
            <a:solidFill>
              <a:schemeClr val="accent1">
                <a:lumMod val="75000"/>
              </a:schemeClr>
            </a:solidFill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chemeClr val="tx2">
                    <a:lumMod val="50000"/>
                  </a:schemeClr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733405760"/>
        <c:crosses val="autoZero"/>
        <c:auto val="1"/>
        <c:lblAlgn val="ctr"/>
        <c:lblOffset val="1"/>
        <c:noMultiLvlLbl val="0"/>
      </c:catAx>
      <c:valAx>
        <c:axId val="733405760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12700">
            <a:solidFill>
              <a:schemeClr val="accent1">
                <a:lumMod val="75000"/>
              </a:schemeClr>
            </a:solidFill>
          </a:ln>
          <a:effectLst>
            <a:outerShdw blurRad="50800" dist="50800" dir="5400000" algn="ctr" rotWithShape="0">
              <a:schemeClr val="bg1"/>
            </a:outerShdw>
          </a:effectLst>
        </c:spPr>
        <c:txPr>
          <a:bodyPr rot="0" vert="horz"/>
          <a:lstStyle/>
          <a:p>
            <a:pPr>
              <a:defRPr sz="1000" b="1" i="0" u="none" strike="noStrike" baseline="0">
                <a:solidFill>
                  <a:schemeClr val="tx2">
                    <a:lumMod val="75000"/>
                  </a:schemeClr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733405368"/>
        <c:crosses val="autoZero"/>
        <c:crossBetween val="between"/>
      </c:valAx>
      <c:spPr>
        <a:noFill/>
        <a:ln w="25400">
          <a:noFill/>
        </a:ln>
        <a:effectLst>
          <a:softEdge rad="0"/>
        </a:effectLst>
        <a:scene3d>
          <a:camera prst="orthographicFront"/>
          <a:lightRig rig="threePt" dir="t"/>
        </a:scene3d>
        <a:sp3d>
          <a:bevelT/>
        </a:sp3d>
      </c:spPr>
    </c:plotArea>
    <c:legend>
      <c:legendPos val="b"/>
      <c:legendEntry>
        <c:idx val="1"/>
        <c:txPr>
          <a:bodyPr/>
          <a:lstStyle/>
          <a:p>
            <a:pPr>
              <a:defRPr sz="900" b="1" i="0" u="none" strike="noStrike" baseline="0">
                <a:solidFill>
                  <a:schemeClr val="tx2">
                    <a:lumMod val="50000"/>
                  </a:schemeClr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</c:legendEntry>
      <c:layout>
        <c:manualLayout>
          <c:xMode val="edge"/>
          <c:yMode val="edge"/>
          <c:x val="1.8009074756800046E-2"/>
          <c:y val="0.75230491571946057"/>
          <c:w val="0.95378984249984355"/>
          <c:h val="4.2801736377012366E-2"/>
        </c:manualLayout>
      </c:layout>
      <c:overlay val="0"/>
      <c:spPr>
        <a:effectLst/>
      </c:spPr>
      <c:txPr>
        <a:bodyPr/>
        <a:lstStyle/>
        <a:p>
          <a:pPr>
            <a:defRPr sz="900" b="1" i="0" u="none" strike="noStrike" baseline="0">
              <a:solidFill>
                <a:schemeClr val="tx2">
                  <a:lumMod val="50000"/>
                </a:schemeClr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19050">
      <a:solidFill>
        <a:schemeClr val="tx2">
          <a:lumMod val="75000"/>
        </a:schemeClr>
      </a:solidFill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NUTRICION!$V$230</c:f>
          <c:strCache>
            <c:ptCount val="1"/>
            <c:pt idx="0">
              <c:v>#¡REF!</c:v>
            </c:pt>
          </c:strCache>
        </c:strRef>
      </c:tx>
      <c:overlay val="0"/>
      <c:spPr>
        <a:solidFill>
          <a:schemeClr val="bg1"/>
        </a:solidFill>
        <a:ln>
          <a:solidFill>
            <a:schemeClr val="accent1">
              <a:lumMod val="75000"/>
            </a:schemeClr>
          </a:solidFill>
        </a:ln>
        <a:effectLst>
          <a:outerShdw blurRad="50800" dist="38100" dir="2700000" algn="tl" rotWithShape="0">
            <a:schemeClr val="accent1">
              <a:lumMod val="75000"/>
              <a:alpha val="40000"/>
            </a:schemeClr>
          </a:outerShdw>
        </a:effectLst>
      </c:spPr>
      <c:txPr>
        <a:bodyPr/>
        <a:lstStyle/>
        <a:p>
          <a:pPr>
            <a:defRPr sz="1100" b="1"/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3688323228976986E-2"/>
          <c:y val="0.14674472332406921"/>
          <c:w val="0.92397598361388322"/>
          <c:h val="0.5462215730646452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NUTRICION!$H$230</c:f>
              <c:strCache>
                <c:ptCount val="1"/>
                <c:pt idx="0">
                  <c:v>DEFICIENTE &lt; = 90</c:v>
                </c:pt>
              </c:strCache>
            </c:strRef>
          </c:tx>
          <c:spPr>
            <a:gradFill>
              <a:gsLst>
                <a:gs pos="0">
                  <a:srgbClr val="FF0000"/>
                </a:gs>
                <a:gs pos="49000">
                  <a:srgbClr val="FF0000"/>
                </a:gs>
                <a:gs pos="100000">
                  <a:schemeClr val="bg1"/>
                </a:gs>
              </a:gsLst>
              <a:lin ang="5400000" scaled="1"/>
            </a:gradFill>
            <a:ln>
              <a:solidFill>
                <a:srgbClr val="FF0000"/>
              </a:solidFill>
            </a:ln>
          </c:spPr>
          <c:invertIfNegative val="0"/>
          <c:dLbls>
            <c:numFmt formatCode="0.0;[Red]0.0;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NUTRICION!$A$231:$A$240</c:f>
              <c:strCache>
                <c:ptCount val="10"/>
                <c:pt idx="0">
                  <c:v>RED</c:v>
                </c:pt>
                <c:pt idx="1">
                  <c:v>HOSP</c:v>
                </c:pt>
                <c:pt idx="2">
                  <c:v>LLUI</c:v>
                </c:pt>
                <c:pt idx="3">
                  <c:v>JERI</c:v>
                </c:pt>
                <c:pt idx="4">
                  <c:v>YANT</c:v>
                </c:pt>
                <c:pt idx="5">
                  <c:v>SORI</c:v>
                </c:pt>
                <c:pt idx="6">
                  <c:v>JEPE</c:v>
                </c:pt>
                <c:pt idx="7">
                  <c:v>ROQU</c:v>
                </c:pt>
                <c:pt idx="8">
                  <c:v>CALZ</c:v>
                </c:pt>
                <c:pt idx="9">
                  <c:v>PUEB</c:v>
                </c:pt>
              </c:strCache>
            </c:strRef>
          </c:cat>
          <c:val>
            <c:numRef>
              <c:f>NUTRICION!$H$231:$H$240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F4-41B6-B0FE-C5D6D27C966A}"/>
            </c:ext>
          </c:extLst>
        </c:ser>
        <c:ser>
          <c:idx val="2"/>
          <c:order val="2"/>
          <c:tx>
            <c:strRef>
              <c:f>NUTRICION!$I$230</c:f>
              <c:strCache>
                <c:ptCount val="1"/>
                <c:pt idx="0">
                  <c:v>PROCESO &gt; 90  -  &lt; 100</c:v>
                </c:pt>
              </c:strCache>
            </c:strRef>
          </c:tx>
          <c:spPr>
            <a:gradFill>
              <a:gsLst>
                <a:gs pos="0">
                  <a:srgbClr val="FFC000"/>
                </a:gs>
                <a:gs pos="49000">
                  <a:srgbClr val="FFFF00"/>
                </a:gs>
                <a:gs pos="100000">
                  <a:schemeClr val="bg1"/>
                </a:gs>
              </a:gsLst>
              <a:lin ang="5400000" scaled="1"/>
            </a:gradFill>
            <a:ln>
              <a:solidFill>
                <a:schemeClr val="accent1"/>
              </a:solidFill>
            </a:ln>
          </c:spPr>
          <c:invertIfNegative val="0"/>
          <c:dLbls>
            <c:numFmt formatCode="0.0;[Red]\-0.0;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NUTRICION!$A$231:$A$240</c:f>
              <c:strCache>
                <c:ptCount val="10"/>
                <c:pt idx="0">
                  <c:v>RED</c:v>
                </c:pt>
                <c:pt idx="1">
                  <c:v>HOSP</c:v>
                </c:pt>
                <c:pt idx="2">
                  <c:v>LLUI</c:v>
                </c:pt>
                <c:pt idx="3">
                  <c:v>JERI</c:v>
                </c:pt>
                <c:pt idx="4">
                  <c:v>YANT</c:v>
                </c:pt>
                <c:pt idx="5">
                  <c:v>SORI</c:v>
                </c:pt>
                <c:pt idx="6">
                  <c:v>JEPE</c:v>
                </c:pt>
                <c:pt idx="7">
                  <c:v>ROQU</c:v>
                </c:pt>
                <c:pt idx="8">
                  <c:v>CALZ</c:v>
                </c:pt>
                <c:pt idx="9">
                  <c:v>PUEB</c:v>
                </c:pt>
              </c:strCache>
            </c:strRef>
          </c:cat>
          <c:val>
            <c:numRef>
              <c:f>NUTRICION!$I$231:$I$240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F4-41B6-B0FE-C5D6D27C966A}"/>
            </c:ext>
          </c:extLst>
        </c:ser>
        <c:ser>
          <c:idx val="3"/>
          <c:order val="3"/>
          <c:tx>
            <c:strRef>
              <c:f>NUTRICION!$J$230</c:f>
              <c:strCache>
                <c:ptCount val="1"/>
                <c:pt idx="0">
                  <c:v>OPTIMO &gt; = 100</c:v>
                </c:pt>
              </c:strCache>
            </c:strRef>
          </c:tx>
          <c:spPr>
            <a:gradFill rotWithShape="1">
              <a:gsLst>
                <a:gs pos="0">
                  <a:srgbClr val="00B050"/>
                </a:gs>
                <a:gs pos="35000">
                  <a:srgbClr val="00B050"/>
                </a:gs>
                <a:gs pos="100000">
                  <a:schemeClr val="bg1"/>
                </a:gs>
              </a:gsLst>
              <a:lin ang="5400000" scaled="0"/>
            </a:gradFill>
            <a:ln w="9525" cap="flat" cmpd="sng" algn="ctr">
              <a:solidFill>
                <a:srgbClr val="00B050"/>
              </a:solidFill>
              <a:prstDash val="solid"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BF4-41B6-B0FE-C5D6D27C966A}"/>
                </c:ext>
              </c:extLst>
            </c:dLbl>
            <c:numFmt formatCode="0.0;[Red]0.0;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NUTRICION!$A$231:$A$240</c:f>
              <c:strCache>
                <c:ptCount val="10"/>
                <c:pt idx="0">
                  <c:v>RED</c:v>
                </c:pt>
                <c:pt idx="1">
                  <c:v>HOSP</c:v>
                </c:pt>
                <c:pt idx="2">
                  <c:v>LLUI</c:v>
                </c:pt>
                <c:pt idx="3">
                  <c:v>JERI</c:v>
                </c:pt>
                <c:pt idx="4">
                  <c:v>YANT</c:v>
                </c:pt>
                <c:pt idx="5">
                  <c:v>SORI</c:v>
                </c:pt>
                <c:pt idx="6">
                  <c:v>JEPE</c:v>
                </c:pt>
                <c:pt idx="7">
                  <c:v>ROQU</c:v>
                </c:pt>
                <c:pt idx="8">
                  <c:v>CALZ</c:v>
                </c:pt>
                <c:pt idx="9">
                  <c:v>PUEB</c:v>
                </c:pt>
              </c:strCache>
            </c:strRef>
          </c:cat>
          <c:val>
            <c:numRef>
              <c:f>NUTRICION!$J$231:$J$240</c:f>
              <c:numCache>
                <c:formatCode>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BF4-41B6-B0FE-C5D6D27C96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733401840"/>
        <c:axId val="733402232"/>
      </c:barChart>
      <c:lineChart>
        <c:grouping val="standard"/>
        <c:varyColors val="0"/>
        <c:ser>
          <c:idx val="0"/>
          <c:order val="0"/>
          <c:tx>
            <c:strRef>
              <c:f>NUTRICION!$E$230</c:f>
              <c:strCache>
                <c:ptCount val="1"/>
                <c:pt idx="0">
                  <c:v>META</c:v>
                </c:pt>
              </c:strCache>
            </c:strRef>
          </c:tx>
          <c:spPr>
            <a:ln w="15875">
              <a:solidFill>
                <a:srgbClr val="0070C0"/>
              </a:solidFill>
            </a:ln>
          </c:spPr>
          <c:marker>
            <c:symbol val="diamond"/>
            <c:size val="4"/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>
                    <a:solidFill>
                      <a:srgbClr val="0070C0"/>
                    </a:solidFill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NUTRICION!$A$231:$A$240</c:f>
              <c:strCache>
                <c:ptCount val="10"/>
                <c:pt idx="0">
                  <c:v>RED</c:v>
                </c:pt>
                <c:pt idx="1">
                  <c:v>HOSP</c:v>
                </c:pt>
                <c:pt idx="2">
                  <c:v>LLUI</c:v>
                </c:pt>
                <c:pt idx="3">
                  <c:v>JERI</c:v>
                </c:pt>
                <c:pt idx="4">
                  <c:v>YANT</c:v>
                </c:pt>
                <c:pt idx="5">
                  <c:v>SORI</c:v>
                </c:pt>
                <c:pt idx="6">
                  <c:v>JEPE</c:v>
                </c:pt>
                <c:pt idx="7">
                  <c:v>ROQU</c:v>
                </c:pt>
                <c:pt idx="8">
                  <c:v>CALZ</c:v>
                </c:pt>
                <c:pt idx="9">
                  <c:v>PUEB</c:v>
                </c:pt>
              </c:strCache>
            </c:strRef>
          </c:cat>
          <c:val>
            <c:numRef>
              <c:f>NUTRICION!$E$231:$E$240</c:f>
              <c:numCache>
                <c:formatCode>0</c:formatCode>
                <c:ptCount val="10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BF4-41B6-B0FE-C5D6D27C96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401840"/>
        <c:axId val="733402232"/>
      </c:lineChart>
      <c:catAx>
        <c:axId val="733401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 cap="flat">
            <a:solidFill>
              <a:schemeClr val="accent1">
                <a:lumMod val="75000"/>
              </a:schemeClr>
            </a:solidFill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chemeClr val="tx2">
                    <a:lumMod val="50000"/>
                  </a:schemeClr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733402232"/>
        <c:crosses val="autoZero"/>
        <c:auto val="1"/>
        <c:lblAlgn val="ctr"/>
        <c:lblOffset val="1"/>
        <c:noMultiLvlLbl val="0"/>
      </c:catAx>
      <c:valAx>
        <c:axId val="733402232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12700">
            <a:solidFill>
              <a:schemeClr val="accent1">
                <a:lumMod val="75000"/>
              </a:schemeClr>
            </a:solidFill>
          </a:ln>
          <a:effectLst>
            <a:outerShdw blurRad="50800" dist="50800" dir="5400000" algn="ctr" rotWithShape="0">
              <a:schemeClr val="bg1"/>
            </a:outerShdw>
          </a:effectLst>
        </c:spPr>
        <c:txPr>
          <a:bodyPr rot="0" vert="horz"/>
          <a:lstStyle/>
          <a:p>
            <a:pPr>
              <a:defRPr sz="1000" b="1" i="0" u="none" strike="noStrike" baseline="0">
                <a:solidFill>
                  <a:schemeClr val="tx2">
                    <a:lumMod val="75000"/>
                  </a:schemeClr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733401840"/>
        <c:crosses val="autoZero"/>
        <c:crossBetween val="between"/>
      </c:valAx>
      <c:spPr>
        <a:noFill/>
        <a:ln w="25400">
          <a:noFill/>
        </a:ln>
        <a:effectLst>
          <a:softEdge rad="0"/>
        </a:effectLst>
        <a:scene3d>
          <a:camera prst="orthographicFront"/>
          <a:lightRig rig="threePt" dir="t"/>
        </a:scene3d>
        <a:sp3d>
          <a:bevelT/>
        </a:sp3d>
      </c:spPr>
    </c:plotArea>
    <c:legend>
      <c:legendPos val="b"/>
      <c:legendEntry>
        <c:idx val="1"/>
        <c:txPr>
          <a:bodyPr/>
          <a:lstStyle/>
          <a:p>
            <a:pPr>
              <a:defRPr sz="900" b="1" i="0" u="none" strike="noStrike" baseline="0">
                <a:solidFill>
                  <a:schemeClr val="tx2">
                    <a:lumMod val="50000"/>
                  </a:schemeClr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</c:legendEntry>
      <c:layout>
        <c:manualLayout>
          <c:xMode val="edge"/>
          <c:yMode val="edge"/>
          <c:x val="2.4445687604531797E-2"/>
          <c:y val="0.75230491571946057"/>
          <c:w val="0.95313968822696482"/>
          <c:h val="4.2801736377012366E-2"/>
        </c:manualLayout>
      </c:layout>
      <c:overlay val="0"/>
      <c:spPr>
        <a:effectLst/>
      </c:spPr>
      <c:txPr>
        <a:bodyPr/>
        <a:lstStyle/>
        <a:p>
          <a:pPr>
            <a:defRPr sz="900" b="1" i="0" u="none" strike="noStrike" baseline="0">
              <a:solidFill>
                <a:schemeClr val="tx2">
                  <a:lumMod val="50000"/>
                </a:schemeClr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19050">
      <a:solidFill>
        <a:schemeClr val="tx2">
          <a:lumMod val="75000"/>
        </a:schemeClr>
      </a:solidFill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NIÑO!$V$188</c:f>
          <c:strCache>
            <c:ptCount val="1"/>
            <c:pt idx="0">
              <c:v>#¡REF!</c:v>
            </c:pt>
          </c:strCache>
        </c:strRef>
      </c:tx>
      <c:overlay val="0"/>
      <c:spPr>
        <a:solidFill>
          <a:schemeClr val="bg1"/>
        </a:solidFill>
        <a:ln>
          <a:solidFill>
            <a:schemeClr val="accent1">
              <a:lumMod val="75000"/>
            </a:schemeClr>
          </a:solidFill>
        </a:ln>
        <a:effectLst>
          <a:outerShdw blurRad="50800" dist="38100" dir="2700000" algn="tl" rotWithShape="0">
            <a:schemeClr val="accent1">
              <a:lumMod val="75000"/>
              <a:alpha val="40000"/>
            </a:schemeClr>
          </a:outerShdw>
        </a:effectLst>
      </c:spPr>
      <c:txPr>
        <a:bodyPr/>
        <a:lstStyle/>
        <a:p>
          <a:pPr>
            <a:defRPr sz="1100" b="1"/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3688323228976986E-2"/>
          <c:y val="0.14674472332406921"/>
          <c:w val="0.92397598361388322"/>
          <c:h val="0.5462215730646452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NIÑO!$H$188</c:f>
              <c:strCache>
                <c:ptCount val="1"/>
                <c:pt idx="0">
                  <c:v>DEFICIENTE &lt;= 90</c:v>
                </c:pt>
              </c:strCache>
            </c:strRef>
          </c:tx>
          <c:spPr>
            <a:gradFill>
              <a:gsLst>
                <a:gs pos="0">
                  <a:srgbClr val="FF0000"/>
                </a:gs>
                <a:gs pos="49000">
                  <a:srgbClr val="FF0000"/>
                </a:gs>
                <a:gs pos="100000">
                  <a:schemeClr val="bg1"/>
                </a:gs>
              </a:gsLst>
              <a:lin ang="5400000" scaled="1"/>
            </a:gradFill>
            <a:ln>
              <a:solidFill>
                <a:srgbClr val="FF0000"/>
              </a:solidFill>
            </a:ln>
          </c:spPr>
          <c:invertIfNegative val="0"/>
          <c:dLbls>
            <c:numFmt formatCode="0.0;[Red]0.0;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NIÑO!$A$189:$A$198</c:f>
              <c:strCache>
                <c:ptCount val="10"/>
                <c:pt idx="0">
                  <c:v>RED</c:v>
                </c:pt>
                <c:pt idx="1">
                  <c:v>HOSP</c:v>
                </c:pt>
                <c:pt idx="2">
                  <c:v>LLUI</c:v>
                </c:pt>
                <c:pt idx="3">
                  <c:v>JERI</c:v>
                </c:pt>
                <c:pt idx="4">
                  <c:v>YANT</c:v>
                </c:pt>
                <c:pt idx="5">
                  <c:v>SORI</c:v>
                </c:pt>
                <c:pt idx="6">
                  <c:v>JEPE</c:v>
                </c:pt>
                <c:pt idx="7">
                  <c:v>ROQU</c:v>
                </c:pt>
                <c:pt idx="8">
                  <c:v>CALZ</c:v>
                </c:pt>
                <c:pt idx="9">
                  <c:v>PUEB</c:v>
                </c:pt>
              </c:strCache>
            </c:strRef>
          </c:cat>
          <c:val>
            <c:numRef>
              <c:f>NIÑO!$H$189:$H$198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31-4E36-9D76-E63979370333}"/>
            </c:ext>
          </c:extLst>
        </c:ser>
        <c:ser>
          <c:idx val="2"/>
          <c:order val="2"/>
          <c:tx>
            <c:strRef>
              <c:f>NIÑO!$I$188</c:f>
              <c:strCache>
                <c:ptCount val="1"/>
                <c:pt idx="0">
                  <c:v>PROCESO &gt; 90  -  &lt; 100</c:v>
                </c:pt>
              </c:strCache>
            </c:strRef>
          </c:tx>
          <c:spPr>
            <a:gradFill>
              <a:gsLst>
                <a:gs pos="0">
                  <a:srgbClr val="FFC000"/>
                </a:gs>
                <a:gs pos="49000">
                  <a:srgbClr val="FFFF00"/>
                </a:gs>
                <a:gs pos="100000">
                  <a:schemeClr val="bg1"/>
                </a:gs>
              </a:gsLst>
              <a:lin ang="5400000" scaled="1"/>
            </a:gradFill>
            <a:ln>
              <a:solidFill>
                <a:schemeClr val="accent1"/>
              </a:solidFill>
            </a:ln>
          </c:spPr>
          <c:invertIfNegative val="0"/>
          <c:dLbls>
            <c:numFmt formatCode="0.0;[Red]\-0.0;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NIÑO!$A$189:$A$198</c:f>
              <c:strCache>
                <c:ptCount val="10"/>
                <c:pt idx="0">
                  <c:v>RED</c:v>
                </c:pt>
                <c:pt idx="1">
                  <c:v>HOSP</c:v>
                </c:pt>
                <c:pt idx="2">
                  <c:v>LLUI</c:v>
                </c:pt>
                <c:pt idx="3">
                  <c:v>JERI</c:v>
                </c:pt>
                <c:pt idx="4">
                  <c:v>YANT</c:v>
                </c:pt>
                <c:pt idx="5">
                  <c:v>SORI</c:v>
                </c:pt>
                <c:pt idx="6">
                  <c:v>JEPE</c:v>
                </c:pt>
                <c:pt idx="7">
                  <c:v>ROQU</c:v>
                </c:pt>
                <c:pt idx="8">
                  <c:v>CALZ</c:v>
                </c:pt>
                <c:pt idx="9">
                  <c:v>PUEB</c:v>
                </c:pt>
              </c:strCache>
            </c:strRef>
          </c:cat>
          <c:val>
            <c:numRef>
              <c:f>NIÑO!$I$189:$I$198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31-4E36-9D76-E63979370333}"/>
            </c:ext>
          </c:extLst>
        </c:ser>
        <c:ser>
          <c:idx val="3"/>
          <c:order val="3"/>
          <c:tx>
            <c:strRef>
              <c:f>NIÑO!$J$188</c:f>
              <c:strCache>
                <c:ptCount val="1"/>
                <c:pt idx="0">
                  <c:v>OPTIMO &gt;= 100</c:v>
                </c:pt>
              </c:strCache>
            </c:strRef>
          </c:tx>
          <c:spPr>
            <a:gradFill rotWithShape="1">
              <a:gsLst>
                <a:gs pos="0">
                  <a:srgbClr val="00B050"/>
                </a:gs>
                <a:gs pos="37000">
                  <a:srgbClr val="00B050"/>
                </a:gs>
                <a:gs pos="100000">
                  <a:schemeClr val="bg1"/>
                </a:gs>
              </a:gsLst>
              <a:lin ang="5400000" scaled="0"/>
            </a:gradFill>
            <a:ln w="9525" cap="flat" cmpd="sng" algn="ctr">
              <a:solidFill>
                <a:srgbClr val="00B050"/>
              </a:solidFill>
              <a:prstDash val="solid"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numFmt formatCode="0.0;[Red]0.0;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NIÑO!$A$189:$A$198</c:f>
              <c:strCache>
                <c:ptCount val="10"/>
                <c:pt idx="0">
                  <c:v>RED</c:v>
                </c:pt>
                <c:pt idx="1">
                  <c:v>HOSP</c:v>
                </c:pt>
                <c:pt idx="2">
                  <c:v>LLUI</c:v>
                </c:pt>
                <c:pt idx="3">
                  <c:v>JERI</c:v>
                </c:pt>
                <c:pt idx="4">
                  <c:v>YANT</c:v>
                </c:pt>
                <c:pt idx="5">
                  <c:v>SORI</c:v>
                </c:pt>
                <c:pt idx="6">
                  <c:v>JEPE</c:v>
                </c:pt>
                <c:pt idx="7">
                  <c:v>ROQU</c:v>
                </c:pt>
                <c:pt idx="8">
                  <c:v>CALZ</c:v>
                </c:pt>
                <c:pt idx="9">
                  <c:v>PUEB</c:v>
                </c:pt>
              </c:strCache>
            </c:strRef>
          </c:cat>
          <c:val>
            <c:numRef>
              <c:f>NIÑO!$J$189:$J$198</c:f>
              <c:numCache>
                <c:formatCode>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31-4E36-9D76-E639793703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488925240"/>
        <c:axId val="488925632"/>
      </c:barChart>
      <c:lineChart>
        <c:grouping val="standard"/>
        <c:varyColors val="0"/>
        <c:ser>
          <c:idx val="0"/>
          <c:order val="0"/>
          <c:tx>
            <c:strRef>
              <c:f>NIÑO!$E$188</c:f>
              <c:strCache>
                <c:ptCount val="1"/>
                <c:pt idx="0">
                  <c:v>META</c:v>
                </c:pt>
              </c:strCache>
            </c:strRef>
          </c:tx>
          <c:spPr>
            <a:ln w="15875">
              <a:solidFill>
                <a:srgbClr val="0070C0"/>
              </a:solidFill>
            </a:ln>
          </c:spPr>
          <c:marker>
            <c:symbol val="diamond"/>
            <c:size val="4"/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>
                    <a:solidFill>
                      <a:srgbClr val="0070C0"/>
                    </a:solidFill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NIÑO!$A$189:$A$198</c:f>
              <c:strCache>
                <c:ptCount val="10"/>
                <c:pt idx="0">
                  <c:v>RED</c:v>
                </c:pt>
                <c:pt idx="1">
                  <c:v>HOSP</c:v>
                </c:pt>
                <c:pt idx="2">
                  <c:v>LLUI</c:v>
                </c:pt>
                <c:pt idx="3">
                  <c:v>JERI</c:v>
                </c:pt>
                <c:pt idx="4">
                  <c:v>YANT</c:v>
                </c:pt>
                <c:pt idx="5">
                  <c:v>SORI</c:v>
                </c:pt>
                <c:pt idx="6">
                  <c:v>JEPE</c:v>
                </c:pt>
                <c:pt idx="7">
                  <c:v>ROQU</c:v>
                </c:pt>
                <c:pt idx="8">
                  <c:v>CALZ</c:v>
                </c:pt>
                <c:pt idx="9">
                  <c:v>PUEB</c:v>
                </c:pt>
              </c:strCache>
            </c:strRef>
          </c:cat>
          <c:val>
            <c:numRef>
              <c:f>NIÑO!$E$189:$E$198</c:f>
              <c:numCache>
                <c:formatCode>0.0</c:formatCode>
                <c:ptCount val="10"/>
                <c:pt idx="0" formatCode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B31-4E36-9D76-E639793703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8925240"/>
        <c:axId val="488925632"/>
      </c:lineChart>
      <c:catAx>
        <c:axId val="488925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 cap="flat">
            <a:solidFill>
              <a:schemeClr val="accent1">
                <a:lumMod val="75000"/>
              </a:schemeClr>
            </a:solidFill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chemeClr val="tx2">
                    <a:lumMod val="50000"/>
                  </a:schemeClr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488925632"/>
        <c:crosses val="autoZero"/>
        <c:auto val="1"/>
        <c:lblAlgn val="ctr"/>
        <c:lblOffset val="1"/>
        <c:noMultiLvlLbl val="0"/>
      </c:catAx>
      <c:valAx>
        <c:axId val="488925632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12700">
            <a:solidFill>
              <a:schemeClr val="accent1">
                <a:lumMod val="75000"/>
              </a:schemeClr>
            </a:solidFill>
          </a:ln>
          <a:effectLst>
            <a:outerShdw blurRad="50800" dist="50800" dir="5400000" algn="ctr" rotWithShape="0">
              <a:schemeClr val="bg1"/>
            </a:outerShdw>
          </a:effectLst>
        </c:spPr>
        <c:txPr>
          <a:bodyPr rot="0" vert="horz"/>
          <a:lstStyle/>
          <a:p>
            <a:pPr>
              <a:defRPr sz="1000" b="1" i="0" u="none" strike="noStrike" baseline="0">
                <a:solidFill>
                  <a:schemeClr val="tx2">
                    <a:lumMod val="75000"/>
                  </a:schemeClr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488925240"/>
        <c:crosses val="autoZero"/>
        <c:crossBetween val="between"/>
      </c:valAx>
      <c:spPr>
        <a:noFill/>
        <a:ln w="25400">
          <a:noFill/>
        </a:ln>
        <a:effectLst>
          <a:softEdge rad="0"/>
        </a:effectLst>
        <a:scene3d>
          <a:camera prst="orthographicFront"/>
          <a:lightRig rig="threePt" dir="t"/>
        </a:scene3d>
        <a:sp3d>
          <a:bevelT/>
        </a:sp3d>
      </c:spPr>
    </c:plotArea>
    <c:legend>
      <c:legendPos val="b"/>
      <c:legendEntry>
        <c:idx val="1"/>
        <c:txPr>
          <a:bodyPr/>
          <a:lstStyle/>
          <a:p>
            <a:pPr>
              <a:defRPr sz="900" b="1" i="0" u="none" strike="noStrike" baseline="0">
                <a:solidFill>
                  <a:schemeClr val="tx2">
                    <a:lumMod val="50000"/>
                  </a:schemeClr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</c:legendEntry>
      <c:layout>
        <c:manualLayout>
          <c:xMode val="edge"/>
          <c:yMode val="edge"/>
          <c:x val="2.4148323748895039E-2"/>
          <c:y val="0.75230491571946057"/>
          <c:w val="0.949665372356992"/>
          <c:h val="4.2801736377012366E-2"/>
        </c:manualLayout>
      </c:layout>
      <c:overlay val="0"/>
      <c:spPr>
        <a:effectLst/>
      </c:spPr>
      <c:txPr>
        <a:bodyPr/>
        <a:lstStyle/>
        <a:p>
          <a:pPr>
            <a:defRPr sz="900" b="1" i="0" u="none" strike="noStrike" baseline="0">
              <a:solidFill>
                <a:schemeClr val="tx2">
                  <a:lumMod val="50000"/>
                </a:schemeClr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19050">
      <a:solidFill>
        <a:schemeClr val="tx2">
          <a:lumMod val="75000"/>
        </a:schemeClr>
      </a:solidFill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NUTRICION!$V$252</c:f>
          <c:strCache>
            <c:ptCount val="1"/>
            <c:pt idx="0">
              <c:v>#¡REF!</c:v>
            </c:pt>
          </c:strCache>
        </c:strRef>
      </c:tx>
      <c:overlay val="0"/>
      <c:spPr>
        <a:solidFill>
          <a:schemeClr val="bg1"/>
        </a:solidFill>
        <a:ln>
          <a:solidFill>
            <a:schemeClr val="accent1">
              <a:lumMod val="75000"/>
            </a:schemeClr>
          </a:solidFill>
        </a:ln>
        <a:effectLst>
          <a:outerShdw blurRad="50800" dist="38100" dir="2700000" algn="tl" rotWithShape="0">
            <a:schemeClr val="accent1">
              <a:lumMod val="75000"/>
              <a:alpha val="40000"/>
            </a:schemeClr>
          </a:outerShdw>
        </a:effectLst>
      </c:spPr>
      <c:txPr>
        <a:bodyPr/>
        <a:lstStyle/>
        <a:p>
          <a:pPr>
            <a:defRPr sz="1100" b="1"/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3688323228976986E-2"/>
          <c:y val="0.14674472332406921"/>
          <c:w val="0.92397598361388322"/>
          <c:h val="0.5462215730646452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NUTRICION!$H$252</c:f>
              <c:strCache>
                <c:ptCount val="1"/>
                <c:pt idx="0">
                  <c:v>DEFICIENTE &lt;= 90</c:v>
                </c:pt>
              </c:strCache>
            </c:strRef>
          </c:tx>
          <c:spPr>
            <a:gradFill>
              <a:gsLst>
                <a:gs pos="0">
                  <a:srgbClr val="FF0000"/>
                </a:gs>
                <a:gs pos="49000">
                  <a:srgbClr val="FF0000"/>
                </a:gs>
                <a:gs pos="100000">
                  <a:schemeClr val="bg1"/>
                </a:gs>
              </a:gsLst>
              <a:lin ang="5400000" scaled="1"/>
            </a:gradFill>
            <a:ln>
              <a:solidFill>
                <a:srgbClr val="FF0000"/>
              </a:solidFill>
            </a:ln>
          </c:spPr>
          <c:invertIfNegative val="0"/>
          <c:dLbls>
            <c:numFmt formatCode="0.0;[Red]0.0;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NUTRICION!$A$253:$A$262</c:f>
              <c:strCache>
                <c:ptCount val="9"/>
                <c:pt idx="0">
                  <c:v>RED</c:v>
                </c:pt>
                <c:pt idx="1">
                  <c:v>LLUI</c:v>
                </c:pt>
                <c:pt idx="2">
                  <c:v>JERI</c:v>
                </c:pt>
                <c:pt idx="3">
                  <c:v>YANT</c:v>
                </c:pt>
                <c:pt idx="4">
                  <c:v>SORI</c:v>
                </c:pt>
                <c:pt idx="5">
                  <c:v>JEPE</c:v>
                </c:pt>
                <c:pt idx="6">
                  <c:v>ROQU</c:v>
                </c:pt>
                <c:pt idx="7">
                  <c:v>CALZ</c:v>
                </c:pt>
                <c:pt idx="8">
                  <c:v>PUEB</c:v>
                </c:pt>
              </c:strCache>
            </c:strRef>
          </c:cat>
          <c:val>
            <c:numRef>
              <c:f>NUTRICION!$H$253:$H$262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EF-4656-99E0-DC0259883E8C}"/>
            </c:ext>
          </c:extLst>
        </c:ser>
        <c:ser>
          <c:idx val="2"/>
          <c:order val="2"/>
          <c:tx>
            <c:strRef>
              <c:f>NUTRICION!$I$252</c:f>
              <c:strCache>
                <c:ptCount val="1"/>
                <c:pt idx="0">
                  <c:v>PROCESO &gt; 90  -  &lt; 100</c:v>
                </c:pt>
              </c:strCache>
            </c:strRef>
          </c:tx>
          <c:spPr>
            <a:gradFill>
              <a:gsLst>
                <a:gs pos="0">
                  <a:srgbClr val="FFC000"/>
                </a:gs>
                <a:gs pos="49000">
                  <a:srgbClr val="FFFF00"/>
                </a:gs>
                <a:gs pos="100000">
                  <a:schemeClr val="bg1"/>
                </a:gs>
              </a:gsLst>
              <a:lin ang="5400000" scaled="1"/>
            </a:gradFill>
            <a:ln>
              <a:solidFill>
                <a:schemeClr val="accent1"/>
              </a:solidFill>
            </a:ln>
          </c:spPr>
          <c:invertIfNegative val="0"/>
          <c:dLbls>
            <c:numFmt formatCode="0.0;[Red]\-0.0;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NUTRICION!$A$253:$A$262</c:f>
              <c:strCache>
                <c:ptCount val="9"/>
                <c:pt idx="0">
                  <c:v>RED</c:v>
                </c:pt>
                <c:pt idx="1">
                  <c:v>LLUI</c:v>
                </c:pt>
                <c:pt idx="2">
                  <c:v>JERI</c:v>
                </c:pt>
                <c:pt idx="3">
                  <c:v>YANT</c:v>
                </c:pt>
                <c:pt idx="4">
                  <c:v>SORI</c:v>
                </c:pt>
                <c:pt idx="5">
                  <c:v>JEPE</c:v>
                </c:pt>
                <c:pt idx="6">
                  <c:v>ROQU</c:v>
                </c:pt>
                <c:pt idx="7">
                  <c:v>CALZ</c:v>
                </c:pt>
                <c:pt idx="8">
                  <c:v>PUEB</c:v>
                </c:pt>
              </c:strCache>
            </c:strRef>
          </c:cat>
          <c:val>
            <c:numRef>
              <c:f>NUTRICION!$I$253:$I$262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EF-4656-99E0-DC0259883E8C}"/>
            </c:ext>
          </c:extLst>
        </c:ser>
        <c:ser>
          <c:idx val="3"/>
          <c:order val="3"/>
          <c:tx>
            <c:strRef>
              <c:f>NUTRICION!$J$252</c:f>
              <c:strCache>
                <c:ptCount val="1"/>
                <c:pt idx="0">
                  <c:v>OPTIMO &gt;= 100</c:v>
                </c:pt>
              </c:strCache>
            </c:strRef>
          </c:tx>
          <c:spPr>
            <a:gradFill>
              <a:gsLst>
                <a:gs pos="0">
                  <a:srgbClr val="009E47"/>
                </a:gs>
                <a:gs pos="49000">
                  <a:srgbClr val="00B050"/>
                </a:gs>
                <a:gs pos="100000">
                  <a:schemeClr val="bg1"/>
                </a:gs>
              </a:gsLst>
              <a:lin ang="5400000" scaled="1"/>
            </a:gradFill>
            <a:ln>
              <a:solidFill>
                <a:srgbClr val="00B050"/>
              </a:solidFill>
            </a:ln>
            <a:scene3d>
              <a:camera prst="orthographicFront"/>
              <a:lightRig rig="threePt" dir="t"/>
            </a:scene3d>
          </c:spPr>
          <c:invertIfNegative val="0"/>
          <c:dLbls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5EF-4656-99E0-DC0259883E8C}"/>
                </c:ext>
              </c:extLst>
            </c:dLbl>
            <c:numFmt formatCode="0.0;[Red]0.0;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NUTRICION!$A$253:$A$262</c:f>
              <c:strCache>
                <c:ptCount val="9"/>
                <c:pt idx="0">
                  <c:v>RED</c:v>
                </c:pt>
                <c:pt idx="1">
                  <c:v>LLUI</c:v>
                </c:pt>
                <c:pt idx="2">
                  <c:v>JERI</c:v>
                </c:pt>
                <c:pt idx="3">
                  <c:v>YANT</c:v>
                </c:pt>
                <c:pt idx="4">
                  <c:v>SORI</c:v>
                </c:pt>
                <c:pt idx="5">
                  <c:v>JEPE</c:v>
                </c:pt>
                <c:pt idx="6">
                  <c:v>ROQU</c:v>
                </c:pt>
                <c:pt idx="7">
                  <c:v>CALZ</c:v>
                </c:pt>
                <c:pt idx="8">
                  <c:v>PUEB</c:v>
                </c:pt>
              </c:strCache>
            </c:strRef>
          </c:cat>
          <c:val>
            <c:numRef>
              <c:f>NUTRICION!$J$253:$J$262</c:f>
              <c:numCache>
                <c:formatCode>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5EF-4656-99E0-DC0259883E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733403016"/>
        <c:axId val="733403408"/>
      </c:barChart>
      <c:lineChart>
        <c:grouping val="standard"/>
        <c:varyColors val="0"/>
        <c:ser>
          <c:idx val="0"/>
          <c:order val="0"/>
          <c:tx>
            <c:strRef>
              <c:f>NUTRICION!$E$252</c:f>
              <c:strCache>
                <c:ptCount val="1"/>
                <c:pt idx="0">
                  <c:v>META</c:v>
                </c:pt>
              </c:strCache>
            </c:strRef>
          </c:tx>
          <c:spPr>
            <a:ln w="15875">
              <a:solidFill>
                <a:srgbClr val="0070C0"/>
              </a:solidFill>
            </a:ln>
          </c:spPr>
          <c:marker>
            <c:symbol val="diamond"/>
            <c:size val="4"/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>
                    <a:solidFill>
                      <a:srgbClr val="0070C0"/>
                    </a:solidFill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NUTRICION!$A$253:$A$262</c:f>
              <c:strCache>
                <c:ptCount val="9"/>
                <c:pt idx="0">
                  <c:v>RED</c:v>
                </c:pt>
                <c:pt idx="1">
                  <c:v>LLUI</c:v>
                </c:pt>
                <c:pt idx="2">
                  <c:v>JERI</c:v>
                </c:pt>
                <c:pt idx="3">
                  <c:v>YANT</c:v>
                </c:pt>
                <c:pt idx="4">
                  <c:v>SORI</c:v>
                </c:pt>
                <c:pt idx="5">
                  <c:v>JEPE</c:v>
                </c:pt>
                <c:pt idx="6">
                  <c:v>ROQU</c:v>
                </c:pt>
                <c:pt idx="7">
                  <c:v>CALZ</c:v>
                </c:pt>
                <c:pt idx="8">
                  <c:v>PUEB</c:v>
                </c:pt>
              </c:strCache>
            </c:strRef>
          </c:cat>
          <c:val>
            <c:numRef>
              <c:f>NUTRICION!$E$253:$E$262</c:f>
              <c:numCache>
                <c:formatCode>0.0</c:formatCode>
                <c:ptCount val="9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5EF-4656-99E0-DC0259883E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403016"/>
        <c:axId val="733403408"/>
      </c:lineChart>
      <c:catAx>
        <c:axId val="733403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 cap="flat">
            <a:solidFill>
              <a:schemeClr val="accent1">
                <a:lumMod val="75000"/>
              </a:schemeClr>
            </a:solidFill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chemeClr val="tx2">
                    <a:lumMod val="50000"/>
                  </a:schemeClr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733403408"/>
        <c:crosses val="autoZero"/>
        <c:auto val="1"/>
        <c:lblAlgn val="ctr"/>
        <c:lblOffset val="1"/>
        <c:noMultiLvlLbl val="0"/>
      </c:catAx>
      <c:valAx>
        <c:axId val="733403408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12700">
            <a:solidFill>
              <a:schemeClr val="accent1">
                <a:lumMod val="75000"/>
              </a:schemeClr>
            </a:solidFill>
          </a:ln>
          <a:effectLst>
            <a:outerShdw blurRad="50800" dist="50800" dir="5400000" algn="ctr" rotWithShape="0">
              <a:schemeClr val="bg1"/>
            </a:outerShdw>
          </a:effectLst>
        </c:spPr>
        <c:txPr>
          <a:bodyPr rot="0" vert="horz"/>
          <a:lstStyle/>
          <a:p>
            <a:pPr>
              <a:defRPr sz="1000" b="1" i="0" u="none" strike="noStrike" baseline="0">
                <a:solidFill>
                  <a:schemeClr val="tx2">
                    <a:lumMod val="75000"/>
                  </a:schemeClr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733403016"/>
        <c:crosses val="autoZero"/>
        <c:crossBetween val="between"/>
      </c:valAx>
      <c:spPr>
        <a:noFill/>
        <a:ln w="25400">
          <a:noFill/>
        </a:ln>
        <a:effectLst>
          <a:softEdge rad="0"/>
        </a:effectLst>
        <a:scene3d>
          <a:camera prst="orthographicFront"/>
          <a:lightRig rig="threePt" dir="t"/>
        </a:scene3d>
        <a:sp3d>
          <a:bevelT/>
        </a:sp3d>
      </c:spPr>
    </c:plotArea>
    <c:legend>
      <c:legendPos val="b"/>
      <c:legendEntry>
        <c:idx val="1"/>
        <c:txPr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</c:legendEntry>
      <c:layout>
        <c:manualLayout>
          <c:xMode val="edge"/>
          <c:yMode val="edge"/>
          <c:x val="2.8507814476588556E-2"/>
          <c:y val="0.75230491571946057"/>
          <c:w val="0.94095330761079432"/>
          <c:h val="4.2801736377012366E-2"/>
        </c:manualLayout>
      </c:layout>
      <c:overlay val="0"/>
      <c:spPr>
        <a:effectLst/>
      </c:spPr>
      <c:txPr>
        <a:bodyPr/>
        <a:lstStyle/>
        <a:p>
          <a:pPr>
            <a:defRPr sz="9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19050">
      <a:solidFill>
        <a:schemeClr val="tx2">
          <a:lumMod val="75000"/>
        </a:schemeClr>
      </a:solidFill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'SALUD MENTAL I-3 I-4'!$A$106</c:f>
          <c:strCache>
            <c:ptCount val="1"/>
            <c:pt idx="0">
              <c:v>RED. MOYOBAMBA: PORCENTAJE DE TRATAMIENTO AMBULATORIO DE PERSONAS CON CONDUCTA SUICIDA  - POR MICROREDES : ENERO - DICIEMBRE 2023</c:v>
            </c:pt>
          </c:strCache>
        </c:strRef>
      </c:tx>
      <c:overlay val="0"/>
      <c:spPr>
        <a:noFill/>
        <a:ln w="9525" cap="flat" cmpd="sng" algn="ctr">
          <a:solidFill>
            <a:schemeClr val="accent1">
              <a:shade val="95000"/>
              <a:satMod val="105000"/>
            </a:schemeClr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2835375764763493E-2"/>
          <c:y val="0.1640914385923139"/>
          <c:w val="0.93619987394080462"/>
          <c:h val="0.52352965201941881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'SALUD MENTAL I-3 I-4'!$H$108</c:f>
              <c:strCache>
                <c:ptCount val="1"/>
                <c:pt idx="0">
                  <c:v>DEFICIENTE &lt; 90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invertIfNegative val="0"/>
          <c:dLbls>
            <c:numFmt formatCode="0.0;[Red]\-0.0;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MATERNO!#REF!</c:f>
            </c:multiLvlStrRef>
          </c:cat>
          <c:val>
            <c:numRef>
              <c:f>'SALUD MENTAL I-3 I-4'!$H$109:$H$119</c:f>
              <c:numCache>
                <c:formatCode>0.0</c:formatCode>
                <c:ptCount val="11"/>
                <c:pt idx="0">
                  <c:v>15.8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50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B0-4EF3-8E8E-BC43E7EA8986}"/>
            </c:ext>
          </c:extLst>
        </c:ser>
        <c:ser>
          <c:idx val="2"/>
          <c:order val="2"/>
          <c:tx>
            <c:strRef>
              <c:f>'SALUD MENTAL I-3 I-4'!$I$108</c:f>
              <c:strCache>
                <c:ptCount val="1"/>
                <c:pt idx="0">
                  <c:v>PROCESO &gt;= 90  -  &lt; 100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accent1"/>
              </a:solidFill>
            </a:ln>
          </c:spPr>
          <c:invertIfNegative val="0"/>
          <c:dLbls>
            <c:numFmt formatCode="0.0;[Red]\-0.0;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MATERNO!#REF!</c:f>
            </c:multiLvlStrRef>
          </c:cat>
          <c:val>
            <c:numRef>
              <c:f>'SALUD MENTAL I-3 I-4'!$I$109:$I$119</c:f>
              <c:numCache>
                <c:formatCode>0.0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B0-4EF3-8E8E-BC43E7EA8986}"/>
            </c:ext>
          </c:extLst>
        </c:ser>
        <c:ser>
          <c:idx val="3"/>
          <c:order val="3"/>
          <c:tx>
            <c:strRef>
              <c:f>'SALUD MENTAL I-3 I-4'!$J$108</c:f>
              <c:strCache>
                <c:ptCount val="1"/>
                <c:pt idx="0">
                  <c:v>OPTIMO &gt;= 100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</c:spPr>
          <c:invertIfNegative val="0"/>
          <c:dLbls>
            <c:numFmt formatCode="0.0;[Red]\-0.0;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MATERNO!#REF!</c:f>
            </c:multiLvlStrRef>
          </c:cat>
          <c:val>
            <c:numRef>
              <c:f>'SALUD MENTAL I-3 I-4'!$J$109:$J$119</c:f>
              <c:numCache>
                <c:formatCode>0.0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100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FB0-4EF3-8E8E-BC43E7EA89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736635008"/>
        <c:axId val="736635400"/>
      </c:barChart>
      <c:lineChart>
        <c:grouping val="standard"/>
        <c:varyColors val="0"/>
        <c:ser>
          <c:idx val="0"/>
          <c:order val="0"/>
          <c:tx>
            <c:v>META</c:v>
          </c:tx>
          <c:spPr>
            <a:ln w="19050">
              <a:solidFill>
                <a:srgbClr val="0000FF"/>
              </a:solidFill>
            </a:ln>
          </c:spPr>
          <c:marker>
            <c:spPr>
              <a:solidFill>
                <a:srgbClr val="0000FF"/>
              </a:solidFill>
            </c:spPr>
          </c:marker>
          <c:dLbls>
            <c:spPr>
              <a:noFill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FF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'SALUD MENTAL I-3 I-4'!$A$109:$A$119</c:f>
              <c:strCache>
                <c:ptCount val="11"/>
                <c:pt idx="0">
                  <c:v>RED</c:v>
                </c:pt>
                <c:pt idx="1">
                  <c:v>HOSP</c:v>
                </c:pt>
                <c:pt idx="2">
                  <c:v>CSMC</c:v>
                </c:pt>
                <c:pt idx="3">
                  <c:v>LLUI</c:v>
                </c:pt>
                <c:pt idx="4">
                  <c:v>JERI</c:v>
                </c:pt>
                <c:pt idx="5">
                  <c:v>YANT</c:v>
                </c:pt>
                <c:pt idx="6">
                  <c:v>SORI</c:v>
                </c:pt>
                <c:pt idx="7">
                  <c:v>JEPE</c:v>
                </c:pt>
                <c:pt idx="8">
                  <c:v>ROQU</c:v>
                </c:pt>
                <c:pt idx="9">
                  <c:v>CALZ</c:v>
                </c:pt>
                <c:pt idx="10">
                  <c:v>PUEB</c:v>
                </c:pt>
              </c:strCache>
            </c:strRef>
          </c:cat>
          <c:val>
            <c:numRef>
              <c:f>'SALUD MENTAL I-3 I-4'!$E$109:$E$119</c:f>
              <c:numCache>
                <c:formatCode>0.0</c:formatCode>
                <c:ptCount val="11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FB0-4EF3-8E8E-BC43E7EA89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6635008"/>
        <c:axId val="736635400"/>
      </c:lineChart>
      <c:catAx>
        <c:axId val="736635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736635400"/>
        <c:crosses val="autoZero"/>
        <c:auto val="1"/>
        <c:lblAlgn val="ctr"/>
        <c:lblOffset val="100"/>
        <c:noMultiLvlLbl val="0"/>
      </c:catAx>
      <c:valAx>
        <c:axId val="736635400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73663500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4.1967334047308208E-2"/>
          <c:y val="0.74660574233934573"/>
          <c:w val="0.92289690160681137"/>
          <c:h val="5.2727756856479902E-2"/>
        </c:manualLayout>
      </c:layout>
      <c:overlay val="0"/>
      <c:txPr>
        <a:bodyPr/>
        <a:lstStyle/>
        <a:p>
          <a:pPr>
            <a:defRPr sz="9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12700">
      <a:solidFill>
        <a:schemeClr val="accent5">
          <a:lumMod val="50000"/>
        </a:schemeClr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'SALUD MENTAL I-3 I-4'!$A$5</c:f>
          <c:strCache>
            <c:ptCount val="1"/>
            <c:pt idx="0">
              <c:v>RED. MOYOBAMBA: PORCENTAJE DE TRATAMIENTO EN VIOLENCIA FAMILIAR EN EL PRIMER NIVEL DE ATENCIÓN NO ESPECIALIZADO - POR MICROREDES : ENERO - DICIEMBRE 2023</c:v>
            </c:pt>
          </c:strCache>
        </c:strRef>
      </c:tx>
      <c:overlay val="0"/>
      <c:spPr>
        <a:noFill/>
        <a:ln w="9525" cap="flat" cmpd="sng" algn="ctr">
          <a:solidFill>
            <a:schemeClr val="accent1">
              <a:shade val="95000"/>
              <a:satMod val="105000"/>
            </a:schemeClr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2835375764763493E-2"/>
          <c:y val="0.14616208025543198"/>
          <c:w val="0.93619987394080462"/>
          <c:h val="0.52531688178152991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'SALUD MENTAL I-3 I-4'!$H$7</c:f>
              <c:strCache>
                <c:ptCount val="1"/>
                <c:pt idx="0">
                  <c:v>DEFICIENTE &lt; 90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invertIfNegative val="0"/>
          <c:dLbls>
            <c:numFmt formatCode="0.0;[Red]\-0.0;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'SALUD MENTAL I-3 I-4'!$A$8:$A$18</c:f>
              <c:strCache>
                <c:ptCount val="11"/>
                <c:pt idx="0">
                  <c:v>RED</c:v>
                </c:pt>
                <c:pt idx="1">
                  <c:v>HOSP</c:v>
                </c:pt>
                <c:pt idx="2">
                  <c:v>CSMC</c:v>
                </c:pt>
                <c:pt idx="3">
                  <c:v>LLUI</c:v>
                </c:pt>
                <c:pt idx="4">
                  <c:v>JERI</c:v>
                </c:pt>
                <c:pt idx="5">
                  <c:v>YANT</c:v>
                </c:pt>
                <c:pt idx="6">
                  <c:v>SORI</c:v>
                </c:pt>
                <c:pt idx="7">
                  <c:v>JEPE</c:v>
                </c:pt>
                <c:pt idx="8">
                  <c:v>ROQU</c:v>
                </c:pt>
                <c:pt idx="9">
                  <c:v>CALZ</c:v>
                </c:pt>
                <c:pt idx="10">
                  <c:v>PUEB</c:v>
                </c:pt>
              </c:strCache>
            </c:strRef>
          </c:cat>
          <c:val>
            <c:numRef>
              <c:f>'SALUD MENTAL I-3 I-4'!$H$8:$H$18</c:f>
              <c:numCache>
                <c:formatCode>0.0</c:formatCode>
                <c:ptCount val="11"/>
                <c:pt idx="0">
                  <c:v>35.6</c:v>
                </c:pt>
                <c:pt idx="1">
                  <c:v>0</c:v>
                </c:pt>
                <c:pt idx="2">
                  <c:v>0</c:v>
                </c:pt>
                <c:pt idx="3">
                  <c:v>39.4</c:v>
                </c:pt>
                <c:pt idx="4">
                  <c:v>25</c:v>
                </c:pt>
                <c:pt idx="5">
                  <c:v>50</c:v>
                </c:pt>
                <c:pt idx="6">
                  <c:v>38.5</c:v>
                </c:pt>
                <c:pt idx="7">
                  <c:v>8.5</c:v>
                </c:pt>
                <c:pt idx="8">
                  <c:v>28.6</c:v>
                </c:pt>
                <c:pt idx="9">
                  <c:v>60</c:v>
                </c:pt>
                <c:pt idx="10">
                  <c:v>19.2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80-499E-92E8-1D5F86D86D5A}"/>
            </c:ext>
          </c:extLst>
        </c:ser>
        <c:ser>
          <c:idx val="2"/>
          <c:order val="2"/>
          <c:tx>
            <c:strRef>
              <c:f>'SALUD MENTAL I-3 I-4'!$I$7</c:f>
              <c:strCache>
                <c:ptCount val="1"/>
                <c:pt idx="0">
                  <c:v>PROCESO &gt;= 90  -  &lt; 100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accent1"/>
              </a:solidFill>
            </a:ln>
          </c:spPr>
          <c:invertIfNegative val="0"/>
          <c:dLbls>
            <c:numFmt formatCode="0.0;[Red]\-0.0;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'SALUD MENTAL I-3 I-4'!$A$8:$A$18</c:f>
              <c:strCache>
                <c:ptCount val="11"/>
                <c:pt idx="0">
                  <c:v>RED</c:v>
                </c:pt>
                <c:pt idx="1">
                  <c:v>HOSP</c:v>
                </c:pt>
                <c:pt idx="2">
                  <c:v>CSMC</c:v>
                </c:pt>
                <c:pt idx="3">
                  <c:v>LLUI</c:v>
                </c:pt>
                <c:pt idx="4">
                  <c:v>JERI</c:v>
                </c:pt>
                <c:pt idx="5">
                  <c:v>YANT</c:v>
                </c:pt>
                <c:pt idx="6">
                  <c:v>SORI</c:v>
                </c:pt>
                <c:pt idx="7">
                  <c:v>JEPE</c:v>
                </c:pt>
                <c:pt idx="8">
                  <c:v>ROQU</c:v>
                </c:pt>
                <c:pt idx="9">
                  <c:v>CALZ</c:v>
                </c:pt>
                <c:pt idx="10">
                  <c:v>PUEB</c:v>
                </c:pt>
              </c:strCache>
            </c:strRef>
          </c:cat>
          <c:val>
            <c:numRef>
              <c:f>'SALUD MENTAL I-3 I-4'!$I$8:$I$18</c:f>
              <c:numCache>
                <c:formatCode>0.0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80-499E-92E8-1D5F86D86D5A}"/>
            </c:ext>
          </c:extLst>
        </c:ser>
        <c:ser>
          <c:idx val="3"/>
          <c:order val="3"/>
          <c:tx>
            <c:strRef>
              <c:f>'SALUD MENTAL I-3 I-4'!$J$7</c:f>
              <c:strCache>
                <c:ptCount val="1"/>
                <c:pt idx="0">
                  <c:v>OPTIMO &gt;= 100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</c:spPr>
          <c:invertIfNegative val="0"/>
          <c:dLbls>
            <c:numFmt formatCode="0.0;[Red]\-0.0;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'SALUD MENTAL I-3 I-4'!$A$8:$A$18</c:f>
              <c:strCache>
                <c:ptCount val="11"/>
                <c:pt idx="0">
                  <c:v>RED</c:v>
                </c:pt>
                <c:pt idx="1">
                  <c:v>HOSP</c:v>
                </c:pt>
                <c:pt idx="2">
                  <c:v>CSMC</c:v>
                </c:pt>
                <c:pt idx="3">
                  <c:v>LLUI</c:v>
                </c:pt>
                <c:pt idx="4">
                  <c:v>JERI</c:v>
                </c:pt>
                <c:pt idx="5">
                  <c:v>YANT</c:v>
                </c:pt>
                <c:pt idx="6">
                  <c:v>SORI</c:v>
                </c:pt>
                <c:pt idx="7">
                  <c:v>JEPE</c:v>
                </c:pt>
                <c:pt idx="8">
                  <c:v>ROQU</c:v>
                </c:pt>
                <c:pt idx="9">
                  <c:v>CALZ</c:v>
                </c:pt>
                <c:pt idx="10">
                  <c:v>PUEB</c:v>
                </c:pt>
              </c:strCache>
            </c:strRef>
          </c:cat>
          <c:val>
            <c:numRef>
              <c:f>'SALUD MENTAL I-3 I-4'!$J$8:$J$18</c:f>
              <c:numCache>
                <c:formatCode>0.0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B80-499E-92E8-1D5F86D86D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736637360"/>
        <c:axId val="736637752"/>
      </c:barChart>
      <c:lineChart>
        <c:grouping val="standard"/>
        <c:varyColors val="0"/>
        <c:ser>
          <c:idx val="0"/>
          <c:order val="0"/>
          <c:tx>
            <c:v>META</c:v>
          </c:tx>
          <c:spPr>
            <a:ln w="19050">
              <a:solidFill>
                <a:srgbClr val="0000FF"/>
              </a:solidFill>
            </a:ln>
          </c:spPr>
          <c:marker>
            <c:spPr>
              <a:solidFill>
                <a:srgbClr val="0000FF"/>
              </a:solidFill>
            </c:spPr>
          </c:marker>
          <c:dLbls>
            <c:spPr>
              <a:noFill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FF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'SALUD MENTAL I-3 I-4'!$A$8:$A$18</c:f>
              <c:strCache>
                <c:ptCount val="11"/>
                <c:pt idx="0">
                  <c:v>RED</c:v>
                </c:pt>
                <c:pt idx="1">
                  <c:v>HOSP</c:v>
                </c:pt>
                <c:pt idx="2">
                  <c:v>CSMC</c:v>
                </c:pt>
                <c:pt idx="3">
                  <c:v>LLUI</c:v>
                </c:pt>
                <c:pt idx="4">
                  <c:v>JERI</c:v>
                </c:pt>
                <c:pt idx="5">
                  <c:v>YANT</c:v>
                </c:pt>
                <c:pt idx="6">
                  <c:v>SORI</c:v>
                </c:pt>
                <c:pt idx="7">
                  <c:v>JEPE</c:v>
                </c:pt>
                <c:pt idx="8">
                  <c:v>ROQU</c:v>
                </c:pt>
                <c:pt idx="9">
                  <c:v>CALZ</c:v>
                </c:pt>
                <c:pt idx="10">
                  <c:v>PUEB</c:v>
                </c:pt>
              </c:strCache>
            </c:strRef>
          </c:cat>
          <c:val>
            <c:numRef>
              <c:f>'SALUD MENTAL I-3 I-4'!$E$8:$E$18</c:f>
              <c:numCache>
                <c:formatCode>General</c:formatCode>
                <c:ptCount val="11"/>
                <c:pt idx="0" formatCode="0.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B80-499E-92E8-1D5F86D86D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6637360"/>
        <c:axId val="736637752"/>
      </c:lineChart>
      <c:catAx>
        <c:axId val="736637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 anchor="t" anchorCtr="0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736637752"/>
        <c:crosses val="autoZero"/>
        <c:auto val="1"/>
        <c:lblAlgn val="ctr"/>
        <c:lblOffset val="100"/>
        <c:noMultiLvlLbl val="0"/>
      </c:catAx>
      <c:valAx>
        <c:axId val="736637752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73663736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egendEntry>
        <c:idx val="1"/>
        <c:txPr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</c:legendEntry>
      <c:layout>
        <c:manualLayout>
          <c:xMode val="edge"/>
          <c:yMode val="edge"/>
          <c:x val="3.586265661461828E-2"/>
          <c:y val="0.73833222393592546"/>
          <c:w val="0.92086207018103816"/>
          <c:h val="5.2727872933409081E-2"/>
        </c:manualLayout>
      </c:layout>
      <c:overlay val="0"/>
      <c:txPr>
        <a:bodyPr/>
        <a:lstStyle/>
        <a:p>
          <a:pPr>
            <a:defRPr sz="9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12700">
      <a:solidFill>
        <a:schemeClr val="accent5">
          <a:lumMod val="50000"/>
        </a:schemeClr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1"/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'SALUD MENTAL I-3 I-4'!$A$23</c:f>
          <c:strCache>
            <c:ptCount val="1"/>
            <c:pt idx="0">
              <c:v>RED. MOYOBAMBA: PORCENTAJE DE TRATAMIENTO A NIÑOS, NIÑAS Y ADOLESCENTES AFECTADOS POR VIOLENCIA INFANTIL - POR MICROREDES : ENERO - DICIEMBRE 2023</c:v>
            </c:pt>
          </c:strCache>
        </c:strRef>
      </c:tx>
      <c:overlay val="0"/>
      <c:spPr>
        <a:noFill/>
        <a:ln w="9525" cap="flat" cmpd="sng" algn="ctr">
          <a:solidFill>
            <a:schemeClr val="accent1">
              <a:shade val="95000"/>
              <a:satMod val="105000"/>
            </a:schemeClr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2835375764763493E-2"/>
          <c:y val="0.11718690316292157"/>
          <c:w val="0.93619987394080462"/>
          <c:h val="0.57091680116321653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'SALUD MENTAL I-3 I-4'!$H$25</c:f>
              <c:strCache>
                <c:ptCount val="1"/>
                <c:pt idx="0">
                  <c:v>DEFICIENTE &lt; 90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invertIfNegative val="0"/>
          <c:dLbls>
            <c:numFmt formatCode="0.0;[Red]\-0.0;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'SALUD MENTAL I-3 I-4'!$A$8:$A$12</c:f>
              <c:strCache>
                <c:ptCount val="5"/>
                <c:pt idx="0">
                  <c:v>RED</c:v>
                </c:pt>
                <c:pt idx="1">
                  <c:v>HOSP</c:v>
                </c:pt>
                <c:pt idx="2">
                  <c:v>CSMC</c:v>
                </c:pt>
                <c:pt idx="3">
                  <c:v>LLUI</c:v>
                </c:pt>
                <c:pt idx="4">
                  <c:v>JERI</c:v>
                </c:pt>
              </c:strCache>
            </c:strRef>
          </c:cat>
          <c:val>
            <c:numRef>
              <c:f>'SALUD MENTAL I-3 I-4'!$H$26:$H$36</c:f>
              <c:numCache>
                <c:formatCode>0.0</c:formatCode>
                <c:ptCount val="11"/>
                <c:pt idx="0">
                  <c:v>19.399999999999999</c:v>
                </c:pt>
                <c:pt idx="1">
                  <c:v>0</c:v>
                </c:pt>
                <c:pt idx="2">
                  <c:v>0</c:v>
                </c:pt>
                <c:pt idx="3">
                  <c:v>21</c:v>
                </c:pt>
                <c:pt idx="4">
                  <c:v>5.4</c:v>
                </c:pt>
                <c:pt idx="5">
                  <c:v>8</c:v>
                </c:pt>
                <c:pt idx="6">
                  <c:v>43.4</c:v>
                </c:pt>
                <c:pt idx="7">
                  <c:v>4.9000000000000004</c:v>
                </c:pt>
                <c:pt idx="8">
                  <c:v>3.6</c:v>
                </c:pt>
                <c:pt idx="9">
                  <c:v>28.6</c:v>
                </c:pt>
                <c:pt idx="10">
                  <c:v>6.5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C2-4C1D-8E59-B98BB555C1A2}"/>
            </c:ext>
          </c:extLst>
        </c:ser>
        <c:ser>
          <c:idx val="2"/>
          <c:order val="2"/>
          <c:tx>
            <c:strRef>
              <c:f>'SALUD MENTAL I-3 I-4'!$I$25</c:f>
              <c:strCache>
                <c:ptCount val="1"/>
                <c:pt idx="0">
                  <c:v>PROCESO &gt;= 90  -  &lt; 100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accent1"/>
              </a:solidFill>
            </a:ln>
          </c:spPr>
          <c:invertIfNegative val="0"/>
          <c:dLbls>
            <c:numFmt formatCode="0.0;[Red]\-0.0;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'SALUD MENTAL I-3 I-4'!$A$8:$A$12</c:f>
              <c:strCache>
                <c:ptCount val="5"/>
                <c:pt idx="0">
                  <c:v>RED</c:v>
                </c:pt>
                <c:pt idx="1">
                  <c:v>HOSP</c:v>
                </c:pt>
                <c:pt idx="2">
                  <c:v>CSMC</c:v>
                </c:pt>
                <c:pt idx="3">
                  <c:v>LLUI</c:v>
                </c:pt>
                <c:pt idx="4">
                  <c:v>JERI</c:v>
                </c:pt>
              </c:strCache>
            </c:strRef>
          </c:cat>
          <c:val>
            <c:numRef>
              <c:f>'SALUD MENTAL I-3 I-4'!$I$26:$I$36</c:f>
              <c:numCache>
                <c:formatCode>0.0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C2-4C1D-8E59-B98BB555C1A2}"/>
            </c:ext>
          </c:extLst>
        </c:ser>
        <c:ser>
          <c:idx val="3"/>
          <c:order val="3"/>
          <c:tx>
            <c:strRef>
              <c:f>'SALUD MENTAL I-3 I-4'!$J$25</c:f>
              <c:strCache>
                <c:ptCount val="1"/>
                <c:pt idx="0">
                  <c:v>OPTIMO &gt;= 100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</c:spPr>
          <c:invertIfNegative val="0"/>
          <c:dLbls>
            <c:numFmt formatCode="0.0;[Red]\-0.0;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'SALUD MENTAL I-3 I-4'!$A$8:$A$12</c:f>
              <c:strCache>
                <c:ptCount val="5"/>
                <c:pt idx="0">
                  <c:v>RED</c:v>
                </c:pt>
                <c:pt idx="1">
                  <c:v>HOSP</c:v>
                </c:pt>
                <c:pt idx="2">
                  <c:v>CSMC</c:v>
                </c:pt>
                <c:pt idx="3">
                  <c:v>LLUI</c:v>
                </c:pt>
                <c:pt idx="4">
                  <c:v>JERI</c:v>
                </c:pt>
              </c:strCache>
            </c:strRef>
          </c:cat>
          <c:val>
            <c:numRef>
              <c:f>'SALUD MENTAL I-3 I-4'!$J$26:$J$36</c:f>
              <c:numCache>
                <c:formatCode>0.0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8C2-4C1D-8E59-B98BB555C1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736638536"/>
        <c:axId val="736638928"/>
      </c:barChart>
      <c:lineChart>
        <c:grouping val="standard"/>
        <c:varyColors val="0"/>
        <c:ser>
          <c:idx val="0"/>
          <c:order val="0"/>
          <c:tx>
            <c:v>META</c:v>
          </c:tx>
          <c:spPr>
            <a:ln w="19050">
              <a:solidFill>
                <a:srgbClr val="0000FF"/>
              </a:solidFill>
            </a:ln>
          </c:spPr>
          <c:marker>
            <c:spPr>
              <a:solidFill>
                <a:srgbClr val="0000FF"/>
              </a:solidFill>
            </c:spPr>
          </c:marker>
          <c:dLbls>
            <c:spPr>
              <a:noFill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FF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'SALUD MENTAL I-3 I-4'!$A$26:$A$36</c:f>
              <c:strCache>
                <c:ptCount val="11"/>
                <c:pt idx="0">
                  <c:v>RED</c:v>
                </c:pt>
                <c:pt idx="1">
                  <c:v>HOSP</c:v>
                </c:pt>
                <c:pt idx="2">
                  <c:v>CSMC</c:v>
                </c:pt>
                <c:pt idx="3">
                  <c:v>LLUI</c:v>
                </c:pt>
                <c:pt idx="4">
                  <c:v>JERI</c:v>
                </c:pt>
                <c:pt idx="5">
                  <c:v>YANT</c:v>
                </c:pt>
                <c:pt idx="6">
                  <c:v>SORI</c:v>
                </c:pt>
                <c:pt idx="7">
                  <c:v>JEPE</c:v>
                </c:pt>
                <c:pt idx="8">
                  <c:v>ROQU</c:v>
                </c:pt>
                <c:pt idx="9">
                  <c:v>CALZ</c:v>
                </c:pt>
                <c:pt idx="10">
                  <c:v>PUEB</c:v>
                </c:pt>
              </c:strCache>
            </c:strRef>
          </c:cat>
          <c:val>
            <c:numRef>
              <c:f>'SALUD MENTAL I-3 I-4'!$E$26:$E$36</c:f>
              <c:numCache>
                <c:formatCode>0.0</c:formatCode>
                <c:ptCount val="11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8C2-4C1D-8E59-B98BB555C1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6638536"/>
        <c:axId val="736638928"/>
      </c:lineChart>
      <c:catAx>
        <c:axId val="736638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736638928"/>
        <c:crosses val="autoZero"/>
        <c:auto val="1"/>
        <c:lblAlgn val="ctr"/>
        <c:lblOffset val="100"/>
        <c:noMultiLvlLbl val="0"/>
      </c:catAx>
      <c:valAx>
        <c:axId val="736638928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73663853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egendEntry>
        <c:idx val="1"/>
        <c:txPr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</c:legendEntry>
      <c:layout>
        <c:manualLayout>
          <c:xMode val="edge"/>
          <c:yMode val="edge"/>
          <c:x val="4.1967334047308208E-2"/>
          <c:y val="0.75214996824089819"/>
          <c:w val="0.92289690160681137"/>
          <c:h val="5.2727807364328472E-2"/>
        </c:manualLayout>
      </c:layout>
      <c:overlay val="0"/>
      <c:txPr>
        <a:bodyPr/>
        <a:lstStyle/>
        <a:p>
          <a:pPr>
            <a:defRPr sz="9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12700">
      <a:solidFill>
        <a:schemeClr val="accent5">
          <a:lumMod val="50000"/>
        </a:schemeClr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 paperSize="9" orientation="portrait"/>
  </c:printSettings>
  <c:userShapes r:id="rId1"/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'SALUD MENTAL I-3 I-4'!$A$43</c:f>
          <c:strCache>
            <c:ptCount val="1"/>
            <c:pt idx="0">
              <c:v>RED. MOYOBAMBA: PORCENTAJE DE TRATAMIENTO AMBULATORIO DE NIÑOS, NIÑAS DE 0 A 17 AÑOS CON TRASTORNOS  DEL ASPECTRO AUTISTA  - POR MICROREDES : ENERO - DICIEMBRE 2023</c:v>
            </c:pt>
          </c:strCache>
        </c:strRef>
      </c:tx>
      <c:overlay val="0"/>
      <c:spPr>
        <a:noFill/>
        <a:ln w="9525" cap="flat" cmpd="sng" algn="ctr">
          <a:solidFill>
            <a:schemeClr val="accent1">
              <a:shade val="95000"/>
              <a:satMod val="105000"/>
            </a:schemeClr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2835375764763493E-2"/>
          <c:y val="0.11718690316292157"/>
          <c:w val="0.93619987394080462"/>
          <c:h val="0.56587399806623939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'SALUD MENTAL I-3 I-4'!$H$45</c:f>
              <c:strCache>
                <c:ptCount val="1"/>
                <c:pt idx="0">
                  <c:v>DEFICIENTE &lt; 90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invertIfNegative val="0"/>
          <c:dLbls>
            <c:numFmt formatCode="0.0;[Red]\-0.0;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MATERNO!#REF!</c:f>
            </c:multiLvlStrRef>
          </c:cat>
          <c:val>
            <c:numRef>
              <c:f>'SALUD MENTAL I-3 I-4'!$H$46:$H$56</c:f>
              <c:numCache>
                <c:formatCode>0.0</c:formatCode>
                <c:ptCount val="11"/>
                <c:pt idx="0">
                  <c:v>44.4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E2-4976-A609-5B706477297D}"/>
            </c:ext>
          </c:extLst>
        </c:ser>
        <c:ser>
          <c:idx val="2"/>
          <c:order val="2"/>
          <c:tx>
            <c:strRef>
              <c:f>'SALUD MENTAL I-3 I-4'!$I$45</c:f>
              <c:strCache>
                <c:ptCount val="1"/>
                <c:pt idx="0">
                  <c:v>PROCESO &gt;= 90  -  &lt; 100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accent1"/>
              </a:solidFill>
            </a:ln>
          </c:spPr>
          <c:invertIfNegative val="0"/>
          <c:dLbls>
            <c:numFmt formatCode="0.0;[Red]\-0.0;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MATERNO!#REF!</c:f>
            </c:multiLvlStrRef>
          </c:cat>
          <c:val>
            <c:numRef>
              <c:f>'SALUD MENTAL I-3 I-4'!$I$46:$I$56</c:f>
              <c:numCache>
                <c:formatCode>0.0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EE2-4976-A609-5B706477297D}"/>
            </c:ext>
          </c:extLst>
        </c:ser>
        <c:ser>
          <c:idx val="3"/>
          <c:order val="3"/>
          <c:tx>
            <c:strRef>
              <c:f>'SALUD MENTAL I-3 I-4'!$J$45</c:f>
              <c:strCache>
                <c:ptCount val="1"/>
                <c:pt idx="0">
                  <c:v>OPTIMO &gt;= 100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</c:spPr>
          <c:invertIfNegative val="0"/>
          <c:dLbls>
            <c:numFmt formatCode="0.0;[Red]\-0.0;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MATERNO!#REF!</c:f>
            </c:multiLvlStrRef>
          </c:cat>
          <c:val>
            <c:numRef>
              <c:f>'SALUD MENTAL I-3 I-4'!$J$46:$J$56</c:f>
              <c:numCache>
                <c:formatCode>0.0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100</c:v>
                </c:pt>
                <c:pt idx="4">
                  <c:v>0</c:v>
                </c:pt>
                <c:pt idx="5">
                  <c:v>100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EE2-4976-A609-5B70647729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736639712"/>
        <c:axId val="736640104"/>
      </c:barChart>
      <c:lineChart>
        <c:grouping val="standard"/>
        <c:varyColors val="0"/>
        <c:ser>
          <c:idx val="0"/>
          <c:order val="0"/>
          <c:tx>
            <c:v>META</c:v>
          </c:tx>
          <c:spPr>
            <a:ln w="19050">
              <a:solidFill>
                <a:srgbClr val="0000FF"/>
              </a:solidFill>
            </a:ln>
          </c:spPr>
          <c:marker>
            <c:spPr>
              <a:solidFill>
                <a:srgbClr val="0000FF"/>
              </a:solidFill>
            </c:spPr>
          </c:marker>
          <c:dLbls>
            <c:spPr>
              <a:noFill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FF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'SALUD MENTAL I-3 I-4'!$A$46:$A$56</c:f>
              <c:strCache>
                <c:ptCount val="11"/>
                <c:pt idx="0">
                  <c:v>RED</c:v>
                </c:pt>
                <c:pt idx="1">
                  <c:v>HOSP</c:v>
                </c:pt>
                <c:pt idx="2">
                  <c:v>CSMC</c:v>
                </c:pt>
                <c:pt idx="3">
                  <c:v>LLUI</c:v>
                </c:pt>
                <c:pt idx="4">
                  <c:v>JERI</c:v>
                </c:pt>
                <c:pt idx="5">
                  <c:v>YANT</c:v>
                </c:pt>
                <c:pt idx="6">
                  <c:v>SORI</c:v>
                </c:pt>
                <c:pt idx="7">
                  <c:v>JEPE</c:v>
                </c:pt>
                <c:pt idx="8">
                  <c:v>ROQU</c:v>
                </c:pt>
                <c:pt idx="9">
                  <c:v>CALZ</c:v>
                </c:pt>
                <c:pt idx="10">
                  <c:v>PUEB</c:v>
                </c:pt>
              </c:strCache>
            </c:strRef>
          </c:cat>
          <c:val>
            <c:numRef>
              <c:f>'SALUD MENTAL I-3 I-4'!$E$46:$E$56</c:f>
              <c:numCache>
                <c:formatCode>0.0</c:formatCode>
                <c:ptCount val="11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EE2-4976-A609-5B70647729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6639712"/>
        <c:axId val="736640104"/>
      </c:lineChart>
      <c:catAx>
        <c:axId val="736639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736640104"/>
        <c:crosses val="autoZero"/>
        <c:auto val="1"/>
        <c:lblAlgn val="ctr"/>
        <c:lblOffset val="100"/>
        <c:noMultiLvlLbl val="0"/>
      </c:catAx>
      <c:valAx>
        <c:axId val="736640104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7366397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egendEntry>
        <c:idx val="1"/>
        <c:txPr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</c:legendEntry>
      <c:layout>
        <c:manualLayout>
          <c:xMode val="edge"/>
          <c:yMode val="edge"/>
          <c:x val="3.9932441569744896E-2"/>
          <c:y val="0.75179389270901953"/>
          <c:w val="0.92289690160681137"/>
          <c:h val="5.2727802964023462E-2"/>
        </c:manualLayout>
      </c:layout>
      <c:overlay val="0"/>
      <c:txPr>
        <a:bodyPr/>
        <a:lstStyle/>
        <a:p>
          <a:pPr>
            <a:defRPr sz="9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12700">
      <a:solidFill>
        <a:schemeClr val="accent5">
          <a:lumMod val="50000"/>
        </a:schemeClr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1"/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'SALUD MENTAL I-3 I-4'!$A$126</c:f>
          <c:strCache>
            <c:ptCount val="1"/>
            <c:pt idx="0">
              <c:v>RED. MOYOBAMBA: PORCENTAJE DE TRATAMIENTO AMBULATORIO DE PERSONAS CON ANSIEDAD  - POR MICROREDES : ENERO - DICIEMBRE 2023</c:v>
            </c:pt>
          </c:strCache>
        </c:strRef>
      </c:tx>
      <c:overlay val="0"/>
      <c:spPr>
        <a:noFill/>
        <a:ln w="9525" cap="flat" cmpd="sng" algn="ctr">
          <a:solidFill>
            <a:schemeClr val="accent1">
              <a:shade val="95000"/>
              <a:satMod val="105000"/>
            </a:schemeClr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2835375764763493E-2"/>
          <c:y val="0.11718690316292157"/>
          <c:w val="0.93619987394080462"/>
          <c:h val="0.55411867275377302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'SALUD MENTAL I-3 I-4'!$H$128</c:f>
              <c:strCache>
                <c:ptCount val="1"/>
                <c:pt idx="0">
                  <c:v>DEFICIENTE &lt; 90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invertIfNegative val="0"/>
          <c:dLbls>
            <c:numFmt formatCode="0.0;[Red]\-0.0;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MATERNO!#REF!</c:f>
            </c:multiLvlStrRef>
          </c:cat>
          <c:val>
            <c:numRef>
              <c:f>'SALUD MENTAL I-3 I-4'!$H$129:$H$139</c:f>
              <c:numCache>
                <c:formatCode>0.0</c:formatCode>
                <c:ptCount val="11"/>
                <c:pt idx="0">
                  <c:v>13.7</c:v>
                </c:pt>
                <c:pt idx="1">
                  <c:v>0</c:v>
                </c:pt>
                <c:pt idx="2">
                  <c:v>0</c:v>
                </c:pt>
                <c:pt idx="3">
                  <c:v>13.4</c:v>
                </c:pt>
                <c:pt idx="4">
                  <c:v>20</c:v>
                </c:pt>
                <c:pt idx="5">
                  <c:v>7.7</c:v>
                </c:pt>
                <c:pt idx="6">
                  <c:v>0</c:v>
                </c:pt>
                <c:pt idx="7">
                  <c:v>10</c:v>
                </c:pt>
                <c:pt idx="8">
                  <c:v>20</c:v>
                </c:pt>
                <c:pt idx="9">
                  <c:v>18.399999999999999</c:v>
                </c:pt>
                <c:pt idx="10">
                  <c:v>38.5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3A-4D0C-BF25-269C81E9098C}"/>
            </c:ext>
          </c:extLst>
        </c:ser>
        <c:ser>
          <c:idx val="2"/>
          <c:order val="2"/>
          <c:tx>
            <c:strRef>
              <c:f>'SALUD MENTAL I-3 I-4'!$I$128</c:f>
              <c:strCache>
                <c:ptCount val="1"/>
                <c:pt idx="0">
                  <c:v>PROCESO &gt;= 90  -  &lt; 100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accent1"/>
              </a:solidFill>
            </a:ln>
          </c:spPr>
          <c:invertIfNegative val="0"/>
          <c:dLbls>
            <c:numFmt formatCode="0.0;[Red]\-0.0;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MATERNO!#REF!</c:f>
            </c:multiLvlStrRef>
          </c:cat>
          <c:val>
            <c:numRef>
              <c:f>'SALUD MENTAL I-3 I-4'!$I$129:$I$139</c:f>
              <c:numCache>
                <c:formatCode>0.0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3A-4D0C-BF25-269C81E9098C}"/>
            </c:ext>
          </c:extLst>
        </c:ser>
        <c:ser>
          <c:idx val="3"/>
          <c:order val="3"/>
          <c:tx>
            <c:strRef>
              <c:f>'SALUD MENTAL I-3 I-4'!$J$128</c:f>
              <c:strCache>
                <c:ptCount val="1"/>
                <c:pt idx="0">
                  <c:v>OPTIMO &gt;= 100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</c:spPr>
          <c:invertIfNegative val="0"/>
          <c:dLbls>
            <c:numFmt formatCode="0.0;[Red]\-0.0;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MATERNO!#REF!</c:f>
            </c:multiLvlStrRef>
          </c:cat>
          <c:val>
            <c:numRef>
              <c:f>'SALUD MENTAL I-3 I-4'!$J$129:$J$139</c:f>
              <c:numCache>
                <c:formatCode>0.0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3A-4D0C-BF25-269C81E909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736640888"/>
        <c:axId val="736641280"/>
      </c:barChart>
      <c:lineChart>
        <c:grouping val="standard"/>
        <c:varyColors val="0"/>
        <c:ser>
          <c:idx val="0"/>
          <c:order val="0"/>
          <c:tx>
            <c:v>META</c:v>
          </c:tx>
          <c:spPr>
            <a:ln w="19050">
              <a:solidFill>
                <a:srgbClr val="0000FF"/>
              </a:solidFill>
            </a:ln>
          </c:spPr>
          <c:marker>
            <c:spPr>
              <a:solidFill>
                <a:srgbClr val="0000FF"/>
              </a:solidFill>
            </c:spPr>
          </c:marker>
          <c:dLbls>
            <c:spPr>
              <a:noFill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FF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'SALUD MENTAL I-3 I-4'!$A$129:$A$139</c:f>
              <c:strCache>
                <c:ptCount val="11"/>
                <c:pt idx="0">
                  <c:v>RED</c:v>
                </c:pt>
                <c:pt idx="1">
                  <c:v>HOSP</c:v>
                </c:pt>
                <c:pt idx="2">
                  <c:v>CSMC</c:v>
                </c:pt>
                <c:pt idx="3">
                  <c:v>LLUI</c:v>
                </c:pt>
                <c:pt idx="4">
                  <c:v>JERI</c:v>
                </c:pt>
                <c:pt idx="5">
                  <c:v>YANT</c:v>
                </c:pt>
                <c:pt idx="6">
                  <c:v>SORI</c:v>
                </c:pt>
                <c:pt idx="7">
                  <c:v>JEPE</c:v>
                </c:pt>
                <c:pt idx="8">
                  <c:v>ROQU</c:v>
                </c:pt>
                <c:pt idx="9">
                  <c:v>CALZ</c:v>
                </c:pt>
                <c:pt idx="10">
                  <c:v>PUEB</c:v>
                </c:pt>
              </c:strCache>
            </c:strRef>
          </c:cat>
          <c:val>
            <c:numRef>
              <c:f>'SALUD MENTAL I-3 I-4'!$E$129:$E$139</c:f>
              <c:numCache>
                <c:formatCode>0.0</c:formatCode>
                <c:ptCount val="11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83A-4D0C-BF25-269C81E909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6640888"/>
        <c:axId val="736641280"/>
      </c:lineChart>
      <c:catAx>
        <c:axId val="736640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736641280"/>
        <c:crosses val="autoZero"/>
        <c:auto val="1"/>
        <c:lblAlgn val="ctr"/>
        <c:lblOffset val="100"/>
        <c:noMultiLvlLbl val="0"/>
      </c:catAx>
      <c:valAx>
        <c:axId val="736641280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73664088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egendEntry>
        <c:idx val="1"/>
        <c:txPr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</c:legendEntry>
      <c:layout>
        <c:manualLayout>
          <c:xMode val="edge"/>
          <c:yMode val="edge"/>
          <c:x val="4.1967383650214456E-2"/>
          <c:y val="0.73833239017607399"/>
          <c:w val="0.92289690160681137"/>
          <c:h val="5.2727772478132207E-2"/>
        </c:manualLayout>
      </c:layout>
      <c:overlay val="0"/>
      <c:txPr>
        <a:bodyPr/>
        <a:lstStyle/>
        <a:p>
          <a:pPr>
            <a:defRPr sz="9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12700">
      <a:solidFill>
        <a:schemeClr val="accent5">
          <a:lumMod val="50000"/>
        </a:schemeClr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1"/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'SALUD MENTAL I-3 I-4'!$A$84</c:f>
          <c:strCache>
            <c:ptCount val="1"/>
            <c:pt idx="0">
              <c:v>RED. MOYOBAMBA: PORCENTAJE DE TRATAMIENTO AMBULATORIO DE PERSONAS CON DEPRESION  - POR MICROREDES : ENERO - DICIEMBRE 2023</c:v>
            </c:pt>
          </c:strCache>
        </c:strRef>
      </c:tx>
      <c:overlay val="0"/>
      <c:spPr>
        <a:noFill/>
        <a:ln w="9525" cap="flat" cmpd="sng" algn="ctr">
          <a:solidFill>
            <a:schemeClr val="accent1">
              <a:shade val="95000"/>
              <a:satMod val="105000"/>
            </a:schemeClr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2835375764763493E-2"/>
          <c:y val="0.11718690316292157"/>
          <c:w val="0.93619987394080462"/>
          <c:h val="0.56534969390165934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'SALUD MENTAL I-3 I-4'!$H$86</c:f>
              <c:strCache>
                <c:ptCount val="1"/>
                <c:pt idx="0">
                  <c:v>DEFICIENTE &lt; 90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invertIfNegative val="0"/>
          <c:dLbls>
            <c:numFmt formatCode="0.0;[Red]\-0.0;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'SALUD MENTAL I-3 I-4'!$A$8:$A$12</c:f>
              <c:strCache>
                <c:ptCount val="5"/>
                <c:pt idx="0">
                  <c:v>RED</c:v>
                </c:pt>
                <c:pt idx="1">
                  <c:v>HOSP</c:v>
                </c:pt>
                <c:pt idx="2">
                  <c:v>CSMC</c:v>
                </c:pt>
                <c:pt idx="3">
                  <c:v>LLUI</c:v>
                </c:pt>
                <c:pt idx="4">
                  <c:v>JERI</c:v>
                </c:pt>
              </c:strCache>
            </c:strRef>
          </c:cat>
          <c:val>
            <c:numRef>
              <c:f>'SALUD MENTAL I-3 I-4'!$H$87:$H$97</c:f>
              <c:numCache>
                <c:formatCode>0.0</c:formatCode>
                <c:ptCount val="11"/>
                <c:pt idx="0">
                  <c:v>36.299999999999997</c:v>
                </c:pt>
                <c:pt idx="1">
                  <c:v>0</c:v>
                </c:pt>
                <c:pt idx="2">
                  <c:v>0</c:v>
                </c:pt>
                <c:pt idx="3">
                  <c:v>55.8</c:v>
                </c:pt>
                <c:pt idx="4">
                  <c:v>0</c:v>
                </c:pt>
                <c:pt idx="5">
                  <c:v>9.8000000000000007</c:v>
                </c:pt>
                <c:pt idx="6">
                  <c:v>11</c:v>
                </c:pt>
                <c:pt idx="7">
                  <c:v>14.6</c:v>
                </c:pt>
                <c:pt idx="8">
                  <c:v>8.6999999999999993</c:v>
                </c:pt>
                <c:pt idx="9">
                  <c:v>45.5</c:v>
                </c:pt>
                <c:pt idx="10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B5-4FEE-8087-F3A1E5719FB0}"/>
            </c:ext>
          </c:extLst>
        </c:ser>
        <c:ser>
          <c:idx val="2"/>
          <c:order val="2"/>
          <c:tx>
            <c:strRef>
              <c:f>'SALUD MENTAL I-3 I-4'!$I$86</c:f>
              <c:strCache>
                <c:ptCount val="1"/>
                <c:pt idx="0">
                  <c:v>PROCESO &gt;= 90  -  &lt; 100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accent1"/>
              </a:solidFill>
            </a:ln>
          </c:spPr>
          <c:invertIfNegative val="0"/>
          <c:dLbls>
            <c:numFmt formatCode="0.0;[Red]\-0.0;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'SALUD MENTAL I-3 I-4'!$A$8:$A$12</c:f>
              <c:strCache>
                <c:ptCount val="5"/>
                <c:pt idx="0">
                  <c:v>RED</c:v>
                </c:pt>
                <c:pt idx="1">
                  <c:v>HOSP</c:v>
                </c:pt>
                <c:pt idx="2">
                  <c:v>CSMC</c:v>
                </c:pt>
                <c:pt idx="3">
                  <c:v>LLUI</c:v>
                </c:pt>
                <c:pt idx="4">
                  <c:v>JERI</c:v>
                </c:pt>
              </c:strCache>
            </c:strRef>
          </c:cat>
          <c:val>
            <c:numRef>
              <c:f>'SALUD MENTAL I-3 I-4'!$I$87:$I$97</c:f>
              <c:numCache>
                <c:formatCode>0.0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BB5-4FEE-8087-F3A1E5719FB0}"/>
            </c:ext>
          </c:extLst>
        </c:ser>
        <c:ser>
          <c:idx val="3"/>
          <c:order val="3"/>
          <c:tx>
            <c:strRef>
              <c:f>'SALUD MENTAL I-3 I-4'!$J$86</c:f>
              <c:strCache>
                <c:ptCount val="1"/>
                <c:pt idx="0">
                  <c:v>OPTIMO &gt;= 100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</c:spPr>
          <c:invertIfNegative val="0"/>
          <c:dLbls>
            <c:numFmt formatCode="0.0;[Red]\-0.0;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'SALUD MENTAL I-3 I-4'!$A$8:$A$12</c:f>
              <c:strCache>
                <c:ptCount val="5"/>
                <c:pt idx="0">
                  <c:v>RED</c:v>
                </c:pt>
                <c:pt idx="1">
                  <c:v>HOSP</c:v>
                </c:pt>
                <c:pt idx="2">
                  <c:v>CSMC</c:v>
                </c:pt>
                <c:pt idx="3">
                  <c:v>LLUI</c:v>
                </c:pt>
                <c:pt idx="4">
                  <c:v>JERI</c:v>
                </c:pt>
              </c:strCache>
            </c:strRef>
          </c:cat>
          <c:val>
            <c:numRef>
              <c:f>'SALUD MENTAL I-3 I-4'!$J$87:$J$97</c:f>
              <c:numCache>
                <c:formatCode>0.0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100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BB5-4FEE-8087-F3A1E5719F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736642064"/>
        <c:axId val="736642456"/>
      </c:barChart>
      <c:lineChart>
        <c:grouping val="standard"/>
        <c:varyColors val="0"/>
        <c:ser>
          <c:idx val="0"/>
          <c:order val="0"/>
          <c:tx>
            <c:v>META</c:v>
          </c:tx>
          <c:spPr>
            <a:ln w="19050">
              <a:solidFill>
                <a:srgbClr val="0000FF"/>
              </a:solidFill>
            </a:ln>
          </c:spPr>
          <c:marker>
            <c:spPr>
              <a:solidFill>
                <a:srgbClr val="0000FF"/>
              </a:solidFill>
            </c:spPr>
          </c:marker>
          <c:dLbls>
            <c:spPr>
              <a:noFill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FF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'SALUD MENTAL I-3 I-4'!$A$87:$A$97</c:f>
              <c:strCache>
                <c:ptCount val="11"/>
                <c:pt idx="0">
                  <c:v>RED</c:v>
                </c:pt>
                <c:pt idx="1">
                  <c:v>HOSP</c:v>
                </c:pt>
                <c:pt idx="2">
                  <c:v>CSMC</c:v>
                </c:pt>
                <c:pt idx="3">
                  <c:v>LLUI</c:v>
                </c:pt>
                <c:pt idx="4">
                  <c:v>JERI</c:v>
                </c:pt>
                <c:pt idx="5">
                  <c:v>YANT</c:v>
                </c:pt>
                <c:pt idx="6">
                  <c:v>SORI</c:v>
                </c:pt>
                <c:pt idx="7">
                  <c:v>JEPE</c:v>
                </c:pt>
                <c:pt idx="8">
                  <c:v>ROQU</c:v>
                </c:pt>
                <c:pt idx="9">
                  <c:v>CALZ</c:v>
                </c:pt>
                <c:pt idx="10">
                  <c:v>PUEB</c:v>
                </c:pt>
              </c:strCache>
            </c:strRef>
          </c:cat>
          <c:val>
            <c:numRef>
              <c:f>'SALUD MENTAL I-3 I-4'!$E$87:$E$97</c:f>
              <c:numCache>
                <c:formatCode>0.0</c:formatCode>
                <c:ptCount val="11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BB5-4FEE-8087-F3A1E5719F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6642064"/>
        <c:axId val="736642456"/>
      </c:lineChart>
      <c:catAx>
        <c:axId val="736642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736642456"/>
        <c:crosses val="autoZero"/>
        <c:auto val="1"/>
        <c:lblAlgn val="ctr"/>
        <c:lblOffset val="100"/>
        <c:noMultiLvlLbl val="0"/>
      </c:catAx>
      <c:valAx>
        <c:axId val="736642456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73664206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egendEntry>
        <c:idx val="1"/>
        <c:txPr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</c:legendEntry>
      <c:layout>
        <c:manualLayout>
          <c:xMode val="edge"/>
          <c:yMode val="edge"/>
          <c:x val="4.1967334047308208E-2"/>
          <c:y val="0.74384812174963311"/>
          <c:w val="0.92289690160681137"/>
          <c:h val="5.2727706557341492E-2"/>
        </c:manualLayout>
      </c:layout>
      <c:overlay val="0"/>
      <c:txPr>
        <a:bodyPr/>
        <a:lstStyle/>
        <a:p>
          <a:pPr>
            <a:defRPr sz="9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12700">
      <a:solidFill>
        <a:schemeClr val="accent5">
          <a:lumMod val="50000"/>
        </a:schemeClr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'SALUD MENTAL I-3 I-4'!$A$148</c:f>
          <c:strCache>
            <c:ptCount val="1"/>
            <c:pt idx="0">
              <c:v>RED. MOYOBAMBA: PORCENTAJE DE PREVENCIÓN FAMILIAR DE CONDUCTAS DE RIESGO EN ADOLESCENTES FAMILIAS FUERTES: AMOR Y LIMITES - POR MICROREDES : ENERO - DICIEMBRE 2023</c:v>
            </c:pt>
          </c:strCache>
        </c:strRef>
      </c:tx>
      <c:overlay val="0"/>
      <c:spPr>
        <a:noFill/>
        <a:ln w="9525" cap="flat" cmpd="sng" algn="ctr">
          <a:solidFill>
            <a:schemeClr val="accent1">
              <a:shade val="95000"/>
              <a:satMod val="105000"/>
            </a:schemeClr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2835375764763493E-2"/>
          <c:y val="0.14263194966358089"/>
          <c:w val="0.93619987394080462"/>
          <c:h val="0.534014781894594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'SALUD MENTAL I-3 I-4'!$H$150</c:f>
              <c:strCache>
                <c:ptCount val="1"/>
                <c:pt idx="0">
                  <c:v>DEFICIENTE &lt; 90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invertIfNegative val="0"/>
          <c:dLbls>
            <c:numFmt formatCode="0.0;[Red]\-0.0;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'SALUD MENTAL I-3 I-4'!$A$8:$A$12</c:f>
              <c:strCache>
                <c:ptCount val="5"/>
                <c:pt idx="0">
                  <c:v>RED</c:v>
                </c:pt>
                <c:pt idx="1">
                  <c:v>HOSP</c:v>
                </c:pt>
                <c:pt idx="2">
                  <c:v>CSMC</c:v>
                </c:pt>
                <c:pt idx="3">
                  <c:v>LLUI</c:v>
                </c:pt>
                <c:pt idx="4">
                  <c:v>JERI</c:v>
                </c:pt>
              </c:strCache>
            </c:strRef>
          </c:cat>
          <c:val>
            <c:numRef>
              <c:f>'SALUD MENTAL I-3 I-4'!$H$151:$H$161</c:f>
              <c:numCache>
                <c:formatCode>0.0</c:formatCode>
                <c:ptCount val="11"/>
                <c:pt idx="0">
                  <c:v>54.2</c:v>
                </c:pt>
                <c:pt idx="1">
                  <c:v>0</c:v>
                </c:pt>
                <c:pt idx="2">
                  <c:v>0</c:v>
                </c:pt>
                <c:pt idx="3">
                  <c:v>46.7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A4-4997-BC44-BBACAFFC70C1}"/>
            </c:ext>
          </c:extLst>
        </c:ser>
        <c:ser>
          <c:idx val="2"/>
          <c:order val="2"/>
          <c:tx>
            <c:strRef>
              <c:f>'SALUD MENTAL I-3 I-4'!$I$150</c:f>
              <c:strCache>
                <c:ptCount val="1"/>
                <c:pt idx="0">
                  <c:v>PROCESO &gt;= 90  -  &lt; 100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accent1"/>
              </a:solidFill>
            </a:ln>
          </c:spPr>
          <c:invertIfNegative val="0"/>
          <c:dLbls>
            <c:numFmt formatCode="0.0;[Red]\-0.0;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'SALUD MENTAL I-3 I-4'!$A$8:$A$12</c:f>
              <c:strCache>
                <c:ptCount val="5"/>
                <c:pt idx="0">
                  <c:v>RED</c:v>
                </c:pt>
                <c:pt idx="1">
                  <c:v>HOSP</c:v>
                </c:pt>
                <c:pt idx="2">
                  <c:v>CSMC</c:v>
                </c:pt>
                <c:pt idx="3">
                  <c:v>LLUI</c:v>
                </c:pt>
                <c:pt idx="4">
                  <c:v>JERI</c:v>
                </c:pt>
              </c:strCache>
            </c:strRef>
          </c:cat>
          <c:val>
            <c:numRef>
              <c:f>'SALUD MENTAL I-3 I-4'!$I$151:$I$161</c:f>
              <c:numCache>
                <c:formatCode>0.0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A4-4997-BC44-BBACAFFC70C1}"/>
            </c:ext>
          </c:extLst>
        </c:ser>
        <c:ser>
          <c:idx val="3"/>
          <c:order val="3"/>
          <c:tx>
            <c:strRef>
              <c:f>'SALUD MENTAL I-3 I-4'!$J$150</c:f>
              <c:strCache>
                <c:ptCount val="1"/>
                <c:pt idx="0">
                  <c:v>OPTIMO &gt;= 100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</c:spPr>
          <c:invertIfNegative val="0"/>
          <c:dLbls>
            <c:numFmt formatCode="0.0;[Red]\-0.0;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'SALUD MENTAL I-3 I-4'!$A$8:$A$12</c:f>
              <c:strCache>
                <c:ptCount val="5"/>
                <c:pt idx="0">
                  <c:v>RED</c:v>
                </c:pt>
                <c:pt idx="1">
                  <c:v>HOSP</c:v>
                </c:pt>
                <c:pt idx="2">
                  <c:v>CSMC</c:v>
                </c:pt>
                <c:pt idx="3">
                  <c:v>LLUI</c:v>
                </c:pt>
                <c:pt idx="4">
                  <c:v>JERI</c:v>
                </c:pt>
              </c:strCache>
            </c:strRef>
          </c:cat>
          <c:val>
            <c:numRef>
              <c:f>'SALUD MENTAL I-3 I-4'!$J$151:$J$161</c:f>
              <c:numCache>
                <c:formatCode>0.0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176.7</c:v>
                </c:pt>
                <c:pt idx="7">
                  <c:v>0</c:v>
                </c:pt>
                <c:pt idx="8">
                  <c:v>0</c:v>
                </c:pt>
                <c:pt idx="9">
                  <c:v>106.7</c:v>
                </c:pt>
                <c:pt idx="10">
                  <c:v>103.3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AA4-4997-BC44-BBACAFFC70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736643240"/>
        <c:axId val="736643632"/>
      </c:barChart>
      <c:lineChart>
        <c:grouping val="standard"/>
        <c:varyColors val="0"/>
        <c:ser>
          <c:idx val="0"/>
          <c:order val="0"/>
          <c:tx>
            <c:v>META</c:v>
          </c:tx>
          <c:spPr>
            <a:ln w="19050">
              <a:solidFill>
                <a:srgbClr val="0000FF"/>
              </a:solidFill>
            </a:ln>
          </c:spPr>
          <c:marker>
            <c:spPr>
              <a:solidFill>
                <a:srgbClr val="0000FF"/>
              </a:solidFill>
            </c:spPr>
          </c:marker>
          <c:dLbls>
            <c:spPr>
              <a:noFill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FF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'SALUD MENTAL I-3 I-4'!$A$151:$A$161</c:f>
              <c:strCache>
                <c:ptCount val="11"/>
                <c:pt idx="0">
                  <c:v>RED</c:v>
                </c:pt>
                <c:pt idx="1">
                  <c:v>HOSP</c:v>
                </c:pt>
                <c:pt idx="2">
                  <c:v>CSMC</c:v>
                </c:pt>
                <c:pt idx="3">
                  <c:v>LLUI</c:v>
                </c:pt>
                <c:pt idx="4">
                  <c:v>JERI</c:v>
                </c:pt>
                <c:pt idx="5">
                  <c:v>YANT</c:v>
                </c:pt>
                <c:pt idx="6">
                  <c:v>SORI</c:v>
                </c:pt>
                <c:pt idx="7">
                  <c:v>JEPE</c:v>
                </c:pt>
                <c:pt idx="8">
                  <c:v>ROQU</c:v>
                </c:pt>
                <c:pt idx="9">
                  <c:v>CALZ</c:v>
                </c:pt>
                <c:pt idx="10">
                  <c:v>PUEB</c:v>
                </c:pt>
              </c:strCache>
            </c:strRef>
          </c:cat>
          <c:val>
            <c:numRef>
              <c:f>'SALUD MENTAL I-3 I-4'!$E$151:$E$161</c:f>
              <c:numCache>
                <c:formatCode>0.0</c:formatCode>
                <c:ptCount val="11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AA4-4997-BC44-BBACAFFC70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6643240"/>
        <c:axId val="736643632"/>
      </c:lineChart>
      <c:catAx>
        <c:axId val="736643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736643632"/>
        <c:crosses val="autoZero"/>
        <c:auto val="1"/>
        <c:lblAlgn val="ctr"/>
        <c:lblOffset val="100"/>
        <c:noMultiLvlLbl val="0"/>
      </c:catAx>
      <c:valAx>
        <c:axId val="736643632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73664324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egendEntry>
        <c:idx val="1"/>
        <c:txPr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</c:legendEntry>
      <c:layout>
        <c:manualLayout>
          <c:xMode val="edge"/>
          <c:yMode val="edge"/>
          <c:x val="4.1967334047308208E-2"/>
          <c:y val="0.74657166311859502"/>
          <c:w val="0.92289690160681137"/>
          <c:h val="5.2727822602421592E-2"/>
        </c:manualLayout>
      </c:layout>
      <c:overlay val="0"/>
      <c:txPr>
        <a:bodyPr/>
        <a:lstStyle/>
        <a:p>
          <a:pPr>
            <a:defRPr sz="9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12700">
      <a:solidFill>
        <a:schemeClr val="accent5">
          <a:lumMod val="50000"/>
        </a:schemeClr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1"/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'SALUD MENTAL I-3 I-4'!$A$65</c:f>
          <c:strCache>
            <c:ptCount val="1"/>
            <c:pt idx="0">
              <c:v>RED. MOYOBAMBA: PORCENTAJE DE TRATAMIENTO AMBULATORIO DE NIÑOS, NIÑAS Y ADOLESCENTES DE 0 A 17 AÑOS POR TRASTORNOS  MENTALES DEL COMPORTAMIENTO - POR MICROREDES : ENERO - DICIEMBRE 2023</c:v>
            </c:pt>
          </c:strCache>
        </c:strRef>
      </c:tx>
      <c:overlay val="0"/>
      <c:spPr>
        <a:noFill/>
        <a:ln w="9525" cap="flat" cmpd="sng" algn="ctr">
          <a:solidFill>
            <a:schemeClr val="accent1">
              <a:shade val="95000"/>
              <a:satMod val="105000"/>
            </a:schemeClr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2835375764763493E-2"/>
          <c:y val="0.11718690316292157"/>
          <c:w val="0.93619987394080462"/>
          <c:h val="0.565402734926443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'SALUD MENTAL I-3 I-4'!$H$67</c:f>
              <c:strCache>
                <c:ptCount val="1"/>
                <c:pt idx="0">
                  <c:v>DEFICIENTE &lt; 90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invertIfNegative val="0"/>
          <c:dLbls>
            <c:numFmt formatCode="0.0;[Red]\-0.0;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MATERNO!#REF!</c:f>
            </c:multiLvlStrRef>
          </c:cat>
          <c:val>
            <c:numRef>
              <c:f>'SALUD MENTAL I-3 I-4'!$H$68:$H$78</c:f>
              <c:numCache>
                <c:formatCode>0.0</c:formatCode>
                <c:ptCount val="11"/>
                <c:pt idx="0">
                  <c:v>63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41.7</c:v>
                </c:pt>
                <c:pt idx="6">
                  <c:v>29.4</c:v>
                </c:pt>
                <c:pt idx="7">
                  <c:v>27.6</c:v>
                </c:pt>
                <c:pt idx="8">
                  <c:v>75</c:v>
                </c:pt>
                <c:pt idx="9">
                  <c:v>57.7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A0-4265-81BC-FB272817A768}"/>
            </c:ext>
          </c:extLst>
        </c:ser>
        <c:ser>
          <c:idx val="2"/>
          <c:order val="2"/>
          <c:tx>
            <c:strRef>
              <c:f>'SALUD MENTAL I-3 I-4'!$I$67</c:f>
              <c:strCache>
                <c:ptCount val="1"/>
                <c:pt idx="0">
                  <c:v>PROCESO &gt;= 90  -  &lt; 100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accent1"/>
              </a:solidFill>
            </a:ln>
          </c:spPr>
          <c:invertIfNegative val="0"/>
          <c:dLbls>
            <c:numFmt formatCode="0.0;[Red]\-0.0;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MATERNO!#REF!</c:f>
            </c:multiLvlStrRef>
          </c:cat>
          <c:val>
            <c:numRef>
              <c:f>'SALUD MENTAL I-3 I-4'!$I$68:$I$78</c:f>
              <c:numCache>
                <c:formatCode>0.0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A0-4265-81BC-FB272817A768}"/>
            </c:ext>
          </c:extLst>
        </c:ser>
        <c:ser>
          <c:idx val="3"/>
          <c:order val="3"/>
          <c:tx>
            <c:strRef>
              <c:f>'SALUD MENTAL I-3 I-4'!$J$67</c:f>
              <c:strCache>
                <c:ptCount val="1"/>
                <c:pt idx="0">
                  <c:v>OPTIMO &gt;= 100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</c:spPr>
          <c:invertIfNegative val="0"/>
          <c:dLbls>
            <c:numFmt formatCode="0.0;[Red]\-0.0;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MATERNO!#REF!</c:f>
            </c:multiLvlStrRef>
          </c:cat>
          <c:val>
            <c:numRef>
              <c:f>'SALUD MENTAL I-3 I-4'!$J$68:$J$78</c:f>
              <c:numCache>
                <c:formatCode>0.0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228.6</c:v>
                </c:pt>
                <c:pt idx="4">
                  <c:v>350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105.3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EA0-4265-81BC-FB272817A7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736649120"/>
        <c:axId val="736649512"/>
      </c:barChart>
      <c:lineChart>
        <c:grouping val="standard"/>
        <c:varyColors val="0"/>
        <c:ser>
          <c:idx val="0"/>
          <c:order val="0"/>
          <c:tx>
            <c:v>META</c:v>
          </c:tx>
          <c:spPr>
            <a:ln w="19050">
              <a:solidFill>
                <a:srgbClr val="0000FF"/>
              </a:solidFill>
            </a:ln>
          </c:spPr>
          <c:marker>
            <c:symbol val="diamond"/>
            <c:size val="5"/>
            <c:spPr>
              <a:solidFill>
                <a:srgbClr val="0000FF"/>
              </a:solidFill>
            </c:spPr>
          </c:marker>
          <c:dLbls>
            <c:spPr>
              <a:noFill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FF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'SALUD MENTAL I-3 I-4'!$A$68:$A$78</c:f>
              <c:strCache>
                <c:ptCount val="11"/>
                <c:pt idx="0">
                  <c:v>RED</c:v>
                </c:pt>
                <c:pt idx="1">
                  <c:v>HOSP</c:v>
                </c:pt>
                <c:pt idx="2">
                  <c:v>CSMC</c:v>
                </c:pt>
                <c:pt idx="3">
                  <c:v>LLUI</c:v>
                </c:pt>
                <c:pt idx="4">
                  <c:v>JERI</c:v>
                </c:pt>
                <c:pt idx="5">
                  <c:v>YANT</c:v>
                </c:pt>
                <c:pt idx="6">
                  <c:v>SORI</c:v>
                </c:pt>
                <c:pt idx="7">
                  <c:v>JEPE</c:v>
                </c:pt>
                <c:pt idx="8">
                  <c:v>ROQU</c:v>
                </c:pt>
                <c:pt idx="9">
                  <c:v>CALZ</c:v>
                </c:pt>
                <c:pt idx="10">
                  <c:v>PUEB</c:v>
                </c:pt>
              </c:strCache>
            </c:strRef>
          </c:cat>
          <c:val>
            <c:numRef>
              <c:f>'SALUD MENTAL I-3 I-4'!$E$68:$E$78</c:f>
              <c:numCache>
                <c:formatCode>0.0</c:formatCode>
                <c:ptCount val="11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EA0-4265-81BC-FB272817A7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6649120"/>
        <c:axId val="736649512"/>
      </c:lineChart>
      <c:catAx>
        <c:axId val="736649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736649512"/>
        <c:crosses val="autoZero"/>
        <c:auto val="1"/>
        <c:lblAlgn val="ctr"/>
        <c:lblOffset val="100"/>
        <c:noMultiLvlLbl val="0"/>
      </c:catAx>
      <c:valAx>
        <c:axId val="736649512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73664912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4.1967334047308208E-2"/>
          <c:y val="0.74660574233934573"/>
          <c:w val="0.92289690160681137"/>
          <c:h val="5.2727756856479902E-2"/>
        </c:manualLayout>
      </c:layout>
      <c:overlay val="0"/>
      <c:txPr>
        <a:bodyPr/>
        <a:lstStyle/>
        <a:p>
          <a:pPr>
            <a:defRPr sz="9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12700">
      <a:solidFill>
        <a:schemeClr val="accent5">
          <a:lumMod val="50000"/>
        </a:schemeClr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1"/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'SALUD MENTAL I-3 I-4'!$A$173</c:f>
          <c:strCache>
            <c:ptCount val="1"/>
            <c:pt idx="0">
              <c:v>RED. MOYOBAMBA: PORCENTAJE DE SESIONES DE ENTRENAMIENTO EN HABILIDADES SOCIALES PARA ADOLESCENTES, JÓVENES Y ADULTOS - POR MICROREDES : ENERO - DICIEMBRE 2023</c:v>
            </c:pt>
          </c:strCache>
        </c:strRef>
      </c:tx>
      <c:overlay val="0"/>
      <c:spPr>
        <a:noFill/>
        <a:ln w="9525" cap="flat" cmpd="sng" algn="ctr">
          <a:solidFill>
            <a:schemeClr val="accent1">
              <a:shade val="95000"/>
              <a:satMod val="105000"/>
            </a:schemeClr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2835375764763493E-2"/>
          <c:y val="0.14263194966358089"/>
          <c:w val="0.93619987394080462"/>
          <c:h val="0.534014781894594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'SALUD MENTAL I-3 I-4'!$H$175</c:f>
              <c:strCache>
                <c:ptCount val="1"/>
                <c:pt idx="0">
                  <c:v>DEFICIENTE &lt; 90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invertIfNegative val="0"/>
          <c:dLbls>
            <c:numFmt formatCode="0.0;[Red]\-0.0;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'SALUD MENTAL I-3 I-4'!$A$8:$A$12</c:f>
              <c:strCache>
                <c:ptCount val="5"/>
                <c:pt idx="0">
                  <c:v>RED</c:v>
                </c:pt>
                <c:pt idx="1">
                  <c:v>HOSP</c:v>
                </c:pt>
                <c:pt idx="2">
                  <c:v>CSMC</c:v>
                </c:pt>
                <c:pt idx="3">
                  <c:v>LLUI</c:v>
                </c:pt>
                <c:pt idx="4">
                  <c:v>JERI</c:v>
                </c:pt>
              </c:strCache>
            </c:strRef>
          </c:cat>
          <c:val>
            <c:numRef>
              <c:f>'SALUD MENTAL I-3 I-4'!$H$176:$H$186</c:f>
              <c:numCache>
                <c:formatCode>0.0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73-45A5-96D7-F65C9880C2CC}"/>
            </c:ext>
          </c:extLst>
        </c:ser>
        <c:ser>
          <c:idx val="2"/>
          <c:order val="2"/>
          <c:tx>
            <c:strRef>
              <c:f>'SALUD MENTAL I-3 I-4'!$I$175</c:f>
              <c:strCache>
                <c:ptCount val="1"/>
                <c:pt idx="0">
                  <c:v>PROCESO &gt;= 90  -  &lt; 100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accent1"/>
              </a:solidFill>
            </a:ln>
          </c:spPr>
          <c:invertIfNegative val="0"/>
          <c:dLbls>
            <c:numFmt formatCode="0.0;[Red]\-0.0;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'SALUD MENTAL I-3 I-4'!$A$8:$A$12</c:f>
              <c:strCache>
                <c:ptCount val="5"/>
                <c:pt idx="0">
                  <c:v>RED</c:v>
                </c:pt>
                <c:pt idx="1">
                  <c:v>HOSP</c:v>
                </c:pt>
                <c:pt idx="2">
                  <c:v>CSMC</c:v>
                </c:pt>
                <c:pt idx="3">
                  <c:v>LLUI</c:v>
                </c:pt>
                <c:pt idx="4">
                  <c:v>JERI</c:v>
                </c:pt>
              </c:strCache>
            </c:strRef>
          </c:cat>
          <c:val>
            <c:numRef>
              <c:f>'SALUD MENTAL I-3 I-4'!$I$176:$I$186</c:f>
              <c:numCache>
                <c:formatCode>0.0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93.3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573-45A5-96D7-F65C9880C2CC}"/>
            </c:ext>
          </c:extLst>
        </c:ser>
        <c:ser>
          <c:idx val="3"/>
          <c:order val="3"/>
          <c:tx>
            <c:strRef>
              <c:f>'SALUD MENTAL I-3 I-4'!$J$175</c:f>
              <c:strCache>
                <c:ptCount val="1"/>
                <c:pt idx="0">
                  <c:v>OPTIMO &gt;= 100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</c:spPr>
          <c:invertIfNegative val="0"/>
          <c:dLbls>
            <c:numFmt formatCode="0.0;[Red]\-0.0;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'SALUD MENTAL I-3 I-4'!$A$8:$A$12</c:f>
              <c:strCache>
                <c:ptCount val="5"/>
                <c:pt idx="0">
                  <c:v>RED</c:v>
                </c:pt>
                <c:pt idx="1">
                  <c:v>HOSP</c:v>
                </c:pt>
                <c:pt idx="2">
                  <c:v>CSMC</c:v>
                </c:pt>
                <c:pt idx="3">
                  <c:v>LLUI</c:v>
                </c:pt>
                <c:pt idx="4">
                  <c:v>JERI</c:v>
                </c:pt>
              </c:strCache>
            </c:strRef>
          </c:cat>
          <c:val>
            <c:numRef>
              <c:f>'SALUD MENTAL I-3 I-4'!$J$176:$J$186</c:f>
              <c:numCache>
                <c:formatCode>0.0</c:formatCode>
                <c:ptCount val="11"/>
                <c:pt idx="0">
                  <c:v>205.4</c:v>
                </c:pt>
                <c:pt idx="1">
                  <c:v>0</c:v>
                </c:pt>
                <c:pt idx="2">
                  <c:v>0</c:v>
                </c:pt>
                <c:pt idx="3">
                  <c:v>190</c:v>
                </c:pt>
                <c:pt idx="4">
                  <c:v>196.7</c:v>
                </c:pt>
                <c:pt idx="5">
                  <c:v>0</c:v>
                </c:pt>
                <c:pt idx="6">
                  <c:v>103.3</c:v>
                </c:pt>
                <c:pt idx="7">
                  <c:v>370</c:v>
                </c:pt>
                <c:pt idx="8">
                  <c:v>0</c:v>
                </c:pt>
                <c:pt idx="9">
                  <c:v>490</c:v>
                </c:pt>
                <c:pt idx="10">
                  <c:v>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573-45A5-96D7-F65C9880C2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736643240"/>
        <c:axId val="736643632"/>
      </c:barChart>
      <c:lineChart>
        <c:grouping val="standard"/>
        <c:varyColors val="0"/>
        <c:ser>
          <c:idx val="0"/>
          <c:order val="0"/>
          <c:tx>
            <c:strRef>
              <c:f>'SALUD MENTAL I-3 I-4'!$E$175</c:f>
              <c:strCache>
                <c:ptCount val="1"/>
                <c:pt idx="0">
                  <c:v>META</c:v>
                </c:pt>
              </c:strCache>
            </c:strRef>
          </c:tx>
          <c:spPr>
            <a:ln w="19050">
              <a:solidFill>
                <a:srgbClr val="0000FF"/>
              </a:solidFill>
            </a:ln>
          </c:spPr>
          <c:marker>
            <c:spPr>
              <a:solidFill>
                <a:srgbClr val="0000FF"/>
              </a:solidFill>
            </c:spPr>
          </c:marker>
          <c:dLbls>
            <c:spPr>
              <a:noFill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FF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'SALUD MENTAL I-3 I-4'!$A$176:$A$186</c:f>
              <c:strCache>
                <c:ptCount val="11"/>
                <c:pt idx="0">
                  <c:v>RED</c:v>
                </c:pt>
                <c:pt idx="1">
                  <c:v>HOSP</c:v>
                </c:pt>
                <c:pt idx="2">
                  <c:v>CSMC</c:v>
                </c:pt>
                <c:pt idx="3">
                  <c:v>LLUI</c:v>
                </c:pt>
                <c:pt idx="4">
                  <c:v>JERI</c:v>
                </c:pt>
                <c:pt idx="5">
                  <c:v>YANT</c:v>
                </c:pt>
                <c:pt idx="6">
                  <c:v>SORI</c:v>
                </c:pt>
                <c:pt idx="7">
                  <c:v>JEPE</c:v>
                </c:pt>
                <c:pt idx="8">
                  <c:v>ROQU</c:v>
                </c:pt>
                <c:pt idx="9">
                  <c:v>CALZ</c:v>
                </c:pt>
                <c:pt idx="10">
                  <c:v>PUEB</c:v>
                </c:pt>
              </c:strCache>
            </c:strRef>
          </c:cat>
          <c:val>
            <c:numRef>
              <c:f>'SALUD MENTAL I-3 I-4'!$E$176:$E$186</c:f>
              <c:numCache>
                <c:formatCode>0.0</c:formatCode>
                <c:ptCount val="11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573-45A5-96D7-F65C9880C2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6643240"/>
        <c:axId val="736643632"/>
      </c:lineChart>
      <c:catAx>
        <c:axId val="736643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736643632"/>
        <c:crosses val="autoZero"/>
        <c:auto val="1"/>
        <c:lblAlgn val="ctr"/>
        <c:lblOffset val="100"/>
        <c:noMultiLvlLbl val="0"/>
      </c:catAx>
      <c:valAx>
        <c:axId val="736643632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73664324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egendEntry>
        <c:idx val="1"/>
        <c:txPr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</c:legendEntry>
      <c:layout>
        <c:manualLayout>
          <c:xMode val="edge"/>
          <c:yMode val="edge"/>
          <c:x val="4.1967334047308208E-2"/>
          <c:y val="0.74657166311859502"/>
          <c:w val="0.92289690160681137"/>
          <c:h val="5.2727822602421592E-2"/>
        </c:manualLayout>
      </c:layout>
      <c:overlay val="0"/>
      <c:txPr>
        <a:bodyPr/>
        <a:lstStyle/>
        <a:p>
          <a:pPr>
            <a:defRPr sz="9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12700">
      <a:solidFill>
        <a:schemeClr val="accent5">
          <a:lumMod val="50000"/>
        </a:schemeClr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NIÑO!$V$209</c:f>
          <c:strCache>
            <c:ptCount val="1"/>
            <c:pt idx="0">
              <c:v>RED. MOYOBAMBA:  PORCENTAJE DE DESERCION VACUNA PENTAVALENTE EN MENORES DE 1 AÑO  - POR MICROREDES :   ENERO - DICIEMBRE 2023</c:v>
            </c:pt>
          </c:strCache>
        </c:strRef>
      </c:tx>
      <c:overlay val="0"/>
      <c:spPr>
        <a:solidFill>
          <a:schemeClr val="bg1"/>
        </a:solidFill>
        <a:ln>
          <a:solidFill>
            <a:schemeClr val="accent1">
              <a:lumMod val="75000"/>
            </a:schemeClr>
          </a:solidFill>
        </a:ln>
        <a:effectLst>
          <a:outerShdw blurRad="50800" dist="38100" dir="2700000" algn="tl" rotWithShape="0">
            <a:schemeClr val="accent1">
              <a:lumMod val="75000"/>
              <a:alpha val="40000"/>
            </a:schemeClr>
          </a:outerShdw>
        </a:effectLst>
      </c:spPr>
      <c:txPr>
        <a:bodyPr/>
        <a:lstStyle/>
        <a:p>
          <a:pPr>
            <a:defRPr sz="1100" b="1"/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3688323228976986E-2"/>
          <c:y val="0.14674472332406921"/>
          <c:w val="0.92397598361388322"/>
          <c:h val="0.54622157306464525"/>
        </c:manualLayout>
      </c:layout>
      <c:barChart>
        <c:barDir val="col"/>
        <c:grouping val="clustered"/>
        <c:varyColors val="0"/>
        <c:ser>
          <c:idx val="1"/>
          <c:order val="0"/>
          <c:tx>
            <c:v>DEFICIENTE + 5%; -5%</c:v>
          </c:tx>
          <c:spPr>
            <a:gradFill>
              <a:gsLst>
                <a:gs pos="0">
                  <a:srgbClr val="FF0000"/>
                </a:gs>
                <a:gs pos="49000">
                  <a:srgbClr val="FF0000"/>
                </a:gs>
                <a:gs pos="100000">
                  <a:schemeClr val="bg1"/>
                </a:gs>
              </a:gsLst>
              <a:lin ang="5400000" scaled="1"/>
            </a:gradFill>
            <a:ln>
              <a:solidFill>
                <a:srgbClr val="FF0000"/>
              </a:solidFill>
            </a:ln>
          </c:spPr>
          <c:invertIfNegative val="0"/>
          <c:dLbls>
            <c:numFmt formatCode="0.0;[Red]\-0.0;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RED</c:v>
              </c:pt>
              <c:pt idx="1">
                <c:v>LLUYLLUC</c:v>
              </c:pt>
              <c:pt idx="2">
                <c:v>JERILLO</c:v>
              </c:pt>
              <c:pt idx="3">
                <c:v>YANTALO</c:v>
              </c:pt>
              <c:pt idx="4">
                <c:v>SORITOR</c:v>
              </c:pt>
              <c:pt idx="5">
                <c:v>JEPELAC</c:v>
              </c:pt>
              <c:pt idx="6">
                <c:v>ROQUE</c:v>
              </c:pt>
              <c:pt idx="7">
                <c:v>CALZADA</c:v>
              </c:pt>
              <c:pt idx="8">
                <c:v>P. LIBRE</c:v>
              </c:pt>
            </c:strLit>
          </c:cat>
          <c:val>
            <c:numLit>
              <c:formatCode>General</c:formatCode>
              <c:ptCount val="9"/>
              <c:pt idx="0">
                <c:v>0</c:v>
              </c:pt>
              <c:pt idx="1">
                <c:v>-26.349206349206348</c:v>
              </c:pt>
              <c:pt idx="2">
                <c:v>14.893617021276595</c:v>
              </c:pt>
              <c:pt idx="3">
                <c:v>28.07017543859649</c:v>
              </c:pt>
              <c:pt idx="4">
                <c:v>0</c:v>
              </c:pt>
              <c:pt idx="5">
                <c:v>29.213483146067414</c:v>
              </c:pt>
              <c:pt idx="6">
                <c:v>26.666666666666668</c:v>
              </c:pt>
              <c:pt idx="7">
                <c:v>-67.741935483870961</c:v>
              </c:pt>
              <c:pt idx="8">
                <c:v>-7.5757575757575761</c:v>
              </c:pt>
            </c:numLit>
          </c:val>
          <c:extLst>
            <c:ext xmlns:c16="http://schemas.microsoft.com/office/drawing/2014/chart" uri="{C3380CC4-5D6E-409C-BE32-E72D297353CC}">
              <c16:uniqueId val="{00000000-48C7-4715-BF16-4D73C2B1F4D1}"/>
            </c:ext>
          </c:extLst>
        </c:ser>
        <c:ser>
          <c:idx val="2"/>
          <c:order val="1"/>
          <c:tx>
            <c:v>PROCESO 0 a + 4.99 , 0 a -4.99</c:v>
          </c:tx>
          <c:spPr>
            <a:gradFill>
              <a:gsLst>
                <a:gs pos="0">
                  <a:srgbClr val="FFC000"/>
                </a:gs>
                <a:gs pos="49000">
                  <a:srgbClr val="FFFF00"/>
                </a:gs>
                <a:gs pos="100000">
                  <a:schemeClr val="bg1"/>
                </a:gs>
              </a:gsLst>
              <a:lin ang="5400000" scaled="1"/>
            </a:gradFill>
            <a:ln>
              <a:solidFill>
                <a:schemeClr val="accent1"/>
              </a:solidFill>
            </a:ln>
          </c:spPr>
          <c:invertIfNegative val="0"/>
          <c:dLbls>
            <c:numFmt formatCode="0.0;[Red]\-0.0;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RED</c:v>
              </c:pt>
              <c:pt idx="1">
                <c:v>LLUYLLUC</c:v>
              </c:pt>
              <c:pt idx="2">
                <c:v>JERILLO</c:v>
              </c:pt>
              <c:pt idx="3">
                <c:v>YANTALO</c:v>
              </c:pt>
              <c:pt idx="4">
                <c:v>SORITOR</c:v>
              </c:pt>
              <c:pt idx="5">
                <c:v>JEPELAC</c:v>
              </c:pt>
              <c:pt idx="6">
                <c:v>ROQUE</c:v>
              </c:pt>
              <c:pt idx="7">
                <c:v>CALZADA</c:v>
              </c:pt>
              <c:pt idx="8">
                <c:v>P. LIBRE</c:v>
              </c:pt>
            </c:strLit>
          </c:cat>
          <c:val>
            <c:numLit>
              <c:formatCode>General</c:formatCode>
              <c:ptCount val="9"/>
              <c:pt idx="0">
                <c:v>-4.1760722347629793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1.4563106796116505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48C7-4715-BF16-4D73C2B1F4D1}"/>
            </c:ext>
          </c:extLst>
        </c:ser>
        <c:ser>
          <c:idx val="3"/>
          <c:order val="2"/>
          <c:tx>
            <c:v>SIN DESERCION</c:v>
          </c:tx>
          <c:spPr>
            <a:gradFill rotWithShape="1">
              <a:gsLst>
                <a:gs pos="0">
                  <a:srgbClr val="00B050"/>
                </a:gs>
                <a:gs pos="35000">
                  <a:srgbClr val="00B050"/>
                </a:gs>
                <a:gs pos="100000">
                  <a:schemeClr val="bg1"/>
                </a:gs>
              </a:gsLst>
              <a:lin ang="5400000" scaled="0"/>
            </a:gradFill>
            <a:ln w="9525" cap="flat" cmpd="sng" algn="ctr">
              <a:solidFill>
                <a:srgbClr val="00B050"/>
              </a:solidFill>
              <a:prstDash val="solid"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8C7-4715-BF16-4D73C2B1F4D1}"/>
                </c:ext>
              </c:extLst>
            </c:dLbl>
            <c:numFmt formatCode="0.0;[Red]0.0;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RED</c:v>
              </c:pt>
              <c:pt idx="1">
                <c:v>LLUYLLUC</c:v>
              </c:pt>
              <c:pt idx="2">
                <c:v>JERILLO</c:v>
              </c:pt>
              <c:pt idx="3">
                <c:v>YANTALO</c:v>
              </c:pt>
              <c:pt idx="4">
                <c:v>SORITOR</c:v>
              </c:pt>
              <c:pt idx="5">
                <c:v>JEPELAC</c:v>
              </c:pt>
              <c:pt idx="6">
                <c:v>ROQUE</c:v>
              </c:pt>
              <c:pt idx="7">
                <c:v>CALZADA</c:v>
              </c:pt>
              <c:pt idx="8">
                <c:v>P. LIBRE</c:v>
              </c:pt>
            </c:strLit>
          </c:cat>
          <c:val>
            <c:numLit>
              <c:formatCode>General</c:formatCode>
              <c:ptCount val="9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48C7-4715-BF16-4D73C2B1F4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488926416"/>
        <c:axId val="488926808"/>
      </c:barChart>
      <c:catAx>
        <c:axId val="488926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 cap="flat">
            <a:solidFill>
              <a:schemeClr val="accent1">
                <a:lumMod val="75000"/>
              </a:schemeClr>
            </a:solidFill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chemeClr val="tx2">
                    <a:lumMod val="50000"/>
                  </a:schemeClr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488926808"/>
        <c:crosses val="autoZero"/>
        <c:auto val="1"/>
        <c:lblAlgn val="ctr"/>
        <c:lblOffset val="1"/>
        <c:noMultiLvlLbl val="0"/>
      </c:catAx>
      <c:valAx>
        <c:axId val="488926808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12700">
            <a:solidFill>
              <a:schemeClr val="accent1">
                <a:lumMod val="75000"/>
              </a:schemeClr>
            </a:solidFill>
          </a:ln>
          <a:effectLst>
            <a:outerShdw blurRad="50800" dist="50800" dir="5400000" algn="ctr" rotWithShape="0">
              <a:schemeClr val="bg1"/>
            </a:outerShdw>
          </a:effectLst>
        </c:spPr>
        <c:txPr>
          <a:bodyPr rot="0" vert="horz"/>
          <a:lstStyle/>
          <a:p>
            <a:pPr>
              <a:defRPr sz="1000" b="1" i="0" u="none" strike="noStrike" baseline="0">
                <a:solidFill>
                  <a:schemeClr val="tx2">
                    <a:lumMod val="75000"/>
                  </a:schemeClr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488926416"/>
        <c:crosses val="autoZero"/>
        <c:crossBetween val="between"/>
      </c:valAx>
      <c:spPr>
        <a:noFill/>
        <a:ln w="25400">
          <a:noFill/>
        </a:ln>
        <a:effectLst>
          <a:softEdge rad="0"/>
        </a:effectLst>
        <a:scene3d>
          <a:camera prst="orthographicFront"/>
          <a:lightRig rig="threePt" dir="t"/>
        </a:scene3d>
        <a:sp3d>
          <a:bevelT/>
        </a:sp3d>
      </c:spPr>
    </c:plotArea>
    <c:legend>
      <c:legendPos val="b"/>
      <c:layout>
        <c:manualLayout>
          <c:xMode val="edge"/>
          <c:yMode val="edge"/>
          <c:x val="2.8223963122844739E-2"/>
          <c:y val="0.75230491571946057"/>
          <c:w val="0.94151409360909255"/>
          <c:h val="4.2801736377012366E-2"/>
        </c:manualLayout>
      </c:layout>
      <c:overlay val="0"/>
      <c:spPr>
        <a:effectLst/>
      </c:spPr>
      <c:txPr>
        <a:bodyPr/>
        <a:lstStyle/>
        <a:p>
          <a:pPr>
            <a:defRPr sz="1000" b="1" i="0" u="none" strike="noStrike" baseline="0">
              <a:solidFill>
                <a:schemeClr val="tx2">
                  <a:lumMod val="50000"/>
                </a:schemeClr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19050">
      <a:solidFill>
        <a:schemeClr val="tx2">
          <a:lumMod val="75000"/>
        </a:schemeClr>
      </a:solidFill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'SALUD MENTAL I-3 I-4'!$A$200</c:f>
          <c:strCache>
            <c:ptCount val="1"/>
            <c:pt idx="0">
              <c:v>RED. MOYOBAMBA: PORCENTAJE DE MADRES, PADRES Y CUIDADORES/AS CON APOYO EN ESTRATEGIAS DE CRIANZA Y CONOCIMIENTOS SOBRE EL DESARROLLO INFANTIL - POR MICROREDES : ENERO - DICIEMBRE 2023</c:v>
            </c:pt>
          </c:strCache>
        </c:strRef>
      </c:tx>
      <c:overlay val="0"/>
      <c:spPr>
        <a:noFill/>
        <a:ln w="9525" cap="flat" cmpd="sng" algn="ctr">
          <a:solidFill>
            <a:schemeClr val="accent1">
              <a:shade val="95000"/>
              <a:satMod val="105000"/>
            </a:schemeClr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2835375764763493E-2"/>
          <c:y val="0.14263194966358089"/>
          <c:w val="0.93619987394080462"/>
          <c:h val="0.534014781894594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'SALUD MENTAL I-3 I-4'!$H$202</c:f>
              <c:strCache>
                <c:ptCount val="1"/>
                <c:pt idx="0">
                  <c:v>DEFICIENTE &lt; 90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invertIfNegative val="0"/>
          <c:dLbls>
            <c:numFmt formatCode="0.0;[Red]\-0.0;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'SALUD MENTAL I-3 I-4'!$A$8:$A$12</c:f>
              <c:strCache>
                <c:ptCount val="5"/>
                <c:pt idx="0">
                  <c:v>RED</c:v>
                </c:pt>
                <c:pt idx="1">
                  <c:v>HOSP</c:v>
                </c:pt>
                <c:pt idx="2">
                  <c:v>CSMC</c:v>
                </c:pt>
                <c:pt idx="3">
                  <c:v>LLUI</c:v>
                </c:pt>
                <c:pt idx="4">
                  <c:v>JERI</c:v>
                </c:pt>
              </c:strCache>
            </c:strRef>
          </c:cat>
          <c:val>
            <c:numRef>
              <c:f>'SALUD MENTAL I-3 I-4'!$H$203:$H$213</c:f>
              <c:numCache>
                <c:formatCode>0.0</c:formatCode>
                <c:ptCount val="11"/>
                <c:pt idx="0">
                  <c:v>35.6</c:v>
                </c:pt>
                <c:pt idx="1">
                  <c:v>0</c:v>
                </c:pt>
                <c:pt idx="2">
                  <c:v>0</c:v>
                </c:pt>
                <c:pt idx="3">
                  <c:v>59.6</c:v>
                </c:pt>
                <c:pt idx="4">
                  <c:v>11.6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53.8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56-4236-9797-6C0B46DC9190}"/>
            </c:ext>
          </c:extLst>
        </c:ser>
        <c:ser>
          <c:idx val="2"/>
          <c:order val="2"/>
          <c:tx>
            <c:strRef>
              <c:f>'SALUD MENTAL I-3 I-4'!$I$202</c:f>
              <c:strCache>
                <c:ptCount val="1"/>
                <c:pt idx="0">
                  <c:v>PROCESO &gt;= 90  -  &lt; 100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accent1"/>
              </a:solidFill>
            </a:ln>
          </c:spPr>
          <c:invertIfNegative val="0"/>
          <c:dLbls>
            <c:numFmt formatCode="0.0;[Red]\-0.0;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'SALUD MENTAL I-3 I-4'!$A$8:$A$12</c:f>
              <c:strCache>
                <c:ptCount val="5"/>
                <c:pt idx="0">
                  <c:v>RED</c:v>
                </c:pt>
                <c:pt idx="1">
                  <c:v>HOSP</c:v>
                </c:pt>
                <c:pt idx="2">
                  <c:v>CSMC</c:v>
                </c:pt>
                <c:pt idx="3">
                  <c:v>LLUI</c:v>
                </c:pt>
                <c:pt idx="4">
                  <c:v>JERI</c:v>
                </c:pt>
              </c:strCache>
            </c:strRef>
          </c:cat>
          <c:val>
            <c:numRef>
              <c:f>'SALUD MENTAL I-3 I-4'!$I$203:$I$213</c:f>
              <c:numCache>
                <c:formatCode>0.0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856-4236-9797-6C0B46DC9190}"/>
            </c:ext>
          </c:extLst>
        </c:ser>
        <c:ser>
          <c:idx val="3"/>
          <c:order val="3"/>
          <c:tx>
            <c:strRef>
              <c:f>'SALUD MENTAL I-3 I-4'!$J$202</c:f>
              <c:strCache>
                <c:ptCount val="1"/>
                <c:pt idx="0">
                  <c:v>OPTIMO &gt;= 100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</c:spPr>
          <c:invertIfNegative val="0"/>
          <c:dLbls>
            <c:numFmt formatCode="0.0;[Red]\-0.0;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'SALUD MENTAL I-3 I-4'!$A$8:$A$12</c:f>
              <c:strCache>
                <c:ptCount val="5"/>
                <c:pt idx="0">
                  <c:v>RED</c:v>
                </c:pt>
                <c:pt idx="1">
                  <c:v>HOSP</c:v>
                </c:pt>
                <c:pt idx="2">
                  <c:v>CSMC</c:v>
                </c:pt>
                <c:pt idx="3">
                  <c:v>LLUI</c:v>
                </c:pt>
                <c:pt idx="4">
                  <c:v>JERI</c:v>
                </c:pt>
              </c:strCache>
            </c:strRef>
          </c:cat>
          <c:val>
            <c:numRef>
              <c:f>'SALUD MENTAL I-3 I-4'!$J$203:$J$213</c:f>
              <c:numCache>
                <c:formatCode>0.0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168.2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856-4236-9797-6C0B46DC91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736643240"/>
        <c:axId val="736643632"/>
      </c:barChart>
      <c:lineChart>
        <c:grouping val="standard"/>
        <c:varyColors val="0"/>
        <c:ser>
          <c:idx val="0"/>
          <c:order val="0"/>
          <c:tx>
            <c:strRef>
              <c:f>'SALUD MENTAL I-3 I-4'!$E$202</c:f>
              <c:strCache>
                <c:ptCount val="1"/>
                <c:pt idx="0">
                  <c:v>META</c:v>
                </c:pt>
              </c:strCache>
            </c:strRef>
          </c:tx>
          <c:spPr>
            <a:ln w="19050">
              <a:solidFill>
                <a:srgbClr val="0000FF"/>
              </a:solidFill>
            </a:ln>
          </c:spPr>
          <c:marker>
            <c:spPr>
              <a:solidFill>
                <a:srgbClr val="0000FF"/>
              </a:solidFill>
            </c:spPr>
          </c:marker>
          <c:dLbls>
            <c:spPr>
              <a:noFill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FF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'SALUD MENTAL I-3 I-4'!$A$203:$A$213</c:f>
              <c:strCache>
                <c:ptCount val="11"/>
                <c:pt idx="0">
                  <c:v>RED</c:v>
                </c:pt>
                <c:pt idx="1">
                  <c:v>HOSP</c:v>
                </c:pt>
                <c:pt idx="2">
                  <c:v>CSMC</c:v>
                </c:pt>
                <c:pt idx="3">
                  <c:v>LLUI</c:v>
                </c:pt>
                <c:pt idx="4">
                  <c:v>JERI</c:v>
                </c:pt>
                <c:pt idx="5">
                  <c:v>YANT</c:v>
                </c:pt>
                <c:pt idx="6">
                  <c:v>SORI</c:v>
                </c:pt>
                <c:pt idx="7">
                  <c:v>JEPE</c:v>
                </c:pt>
                <c:pt idx="8">
                  <c:v>ROQU</c:v>
                </c:pt>
                <c:pt idx="9">
                  <c:v>CALZ</c:v>
                </c:pt>
                <c:pt idx="10">
                  <c:v>PUEB</c:v>
                </c:pt>
              </c:strCache>
            </c:strRef>
          </c:cat>
          <c:val>
            <c:numRef>
              <c:f>'SALUD MENTAL I-3 I-4'!$E$203:$E$213</c:f>
              <c:numCache>
                <c:formatCode>0.0</c:formatCode>
                <c:ptCount val="11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856-4236-9797-6C0B46DC91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6643240"/>
        <c:axId val="736643632"/>
      </c:lineChart>
      <c:catAx>
        <c:axId val="736643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736643632"/>
        <c:crosses val="autoZero"/>
        <c:auto val="1"/>
        <c:lblAlgn val="ctr"/>
        <c:lblOffset val="100"/>
        <c:noMultiLvlLbl val="0"/>
      </c:catAx>
      <c:valAx>
        <c:axId val="736643632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73664324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egendEntry>
        <c:idx val="1"/>
        <c:txPr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</c:legendEntry>
      <c:layout>
        <c:manualLayout>
          <c:xMode val="edge"/>
          <c:yMode val="edge"/>
          <c:x val="4.1967334047308208E-2"/>
          <c:y val="0.74657166311859502"/>
          <c:w val="0.92289690160681137"/>
          <c:h val="5.2727822602421592E-2"/>
        </c:manualLayout>
      </c:layout>
      <c:overlay val="0"/>
      <c:txPr>
        <a:bodyPr/>
        <a:lstStyle/>
        <a:p>
          <a:pPr>
            <a:defRPr sz="9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12700">
      <a:solidFill>
        <a:schemeClr val="accent5">
          <a:lumMod val="50000"/>
        </a:schemeClr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1"/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'SALUD MENTAL I-3 I-4'!$A$232</c:f>
          <c:strCache>
            <c:ptCount val="1"/>
            <c:pt idx="0">
              <c:v>RED. MOYOBAMBA: PORCENTAJE DE AGENTES COMUNITARIOS DE SALUD REALIZAN VIGILANCIA CIUDADANA PARA REDUCIR LA VIOLENCIA FISICA CAUSADA POR LA PAREJA  - POR MICROREDES : ENERO - DICIEMBRE 2023</c:v>
            </c:pt>
          </c:strCache>
        </c:strRef>
      </c:tx>
      <c:overlay val="0"/>
      <c:spPr>
        <a:noFill/>
        <a:ln w="9525" cap="flat" cmpd="sng" algn="ctr">
          <a:solidFill>
            <a:schemeClr val="accent1">
              <a:shade val="95000"/>
              <a:satMod val="105000"/>
            </a:schemeClr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2835375764763493E-2"/>
          <c:y val="0.14263194966358089"/>
          <c:w val="0.93619987394080462"/>
          <c:h val="0.534014781894594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'SALUD MENTAL I-3 I-4'!$H$234</c:f>
              <c:strCache>
                <c:ptCount val="1"/>
                <c:pt idx="0">
                  <c:v>DEFICIENTE &lt; 90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invertIfNegative val="0"/>
          <c:dLbls>
            <c:numFmt formatCode="0.0;[Red]\-0.0;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'SALUD MENTAL I-3 I-4'!$A$8:$A$12</c:f>
              <c:strCache>
                <c:ptCount val="5"/>
                <c:pt idx="0">
                  <c:v>RED</c:v>
                </c:pt>
                <c:pt idx="1">
                  <c:v>HOSP</c:v>
                </c:pt>
                <c:pt idx="2">
                  <c:v>CSMC</c:v>
                </c:pt>
                <c:pt idx="3">
                  <c:v>LLUI</c:v>
                </c:pt>
                <c:pt idx="4">
                  <c:v>JERI</c:v>
                </c:pt>
              </c:strCache>
            </c:strRef>
          </c:cat>
          <c:val>
            <c:numRef>
              <c:f>'SALUD MENTAL I-3 I-4'!$H$235:$H$245</c:f>
              <c:numCache>
                <c:formatCode>0.0</c:formatCode>
                <c:ptCount val="11"/>
                <c:pt idx="0">
                  <c:v>43.8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5A-498E-AB65-542068D7468D}"/>
            </c:ext>
          </c:extLst>
        </c:ser>
        <c:ser>
          <c:idx val="2"/>
          <c:order val="2"/>
          <c:tx>
            <c:strRef>
              <c:f>'SALUD MENTAL I-3 I-4'!$I$234</c:f>
              <c:strCache>
                <c:ptCount val="1"/>
                <c:pt idx="0">
                  <c:v>PROCESO &gt;= 90  -  &lt; 100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accent1"/>
              </a:solidFill>
            </a:ln>
          </c:spPr>
          <c:invertIfNegative val="0"/>
          <c:dLbls>
            <c:numFmt formatCode="0.0;[Red]\-0.0;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'SALUD MENTAL I-3 I-4'!$A$8:$A$12</c:f>
              <c:strCache>
                <c:ptCount val="5"/>
                <c:pt idx="0">
                  <c:v>RED</c:v>
                </c:pt>
                <c:pt idx="1">
                  <c:v>HOSP</c:v>
                </c:pt>
                <c:pt idx="2">
                  <c:v>CSMC</c:v>
                </c:pt>
                <c:pt idx="3">
                  <c:v>LLUI</c:v>
                </c:pt>
                <c:pt idx="4">
                  <c:v>JERI</c:v>
                </c:pt>
              </c:strCache>
            </c:strRef>
          </c:cat>
          <c:val>
            <c:numRef>
              <c:f>'SALUD MENTAL I-3 I-4'!$I$235:$I$245</c:f>
              <c:numCache>
                <c:formatCode>0.0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5A-498E-AB65-542068D7468D}"/>
            </c:ext>
          </c:extLst>
        </c:ser>
        <c:ser>
          <c:idx val="3"/>
          <c:order val="3"/>
          <c:tx>
            <c:strRef>
              <c:f>'SALUD MENTAL I-3 I-4'!$J$234</c:f>
              <c:strCache>
                <c:ptCount val="1"/>
                <c:pt idx="0">
                  <c:v>OPTIMO &gt;= 100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</c:spPr>
          <c:invertIfNegative val="0"/>
          <c:dLbls>
            <c:numFmt formatCode="0.0;[Red]\-0.0;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'SALUD MENTAL I-3 I-4'!$A$8:$A$12</c:f>
              <c:strCache>
                <c:ptCount val="5"/>
                <c:pt idx="0">
                  <c:v>RED</c:v>
                </c:pt>
                <c:pt idx="1">
                  <c:v>HOSP</c:v>
                </c:pt>
                <c:pt idx="2">
                  <c:v>CSMC</c:v>
                </c:pt>
                <c:pt idx="3">
                  <c:v>LLUI</c:v>
                </c:pt>
                <c:pt idx="4">
                  <c:v>JERI</c:v>
                </c:pt>
              </c:strCache>
            </c:strRef>
          </c:cat>
          <c:val>
            <c:numRef>
              <c:f>'SALUD MENTAL I-3 I-4'!$J$235:$J$245</c:f>
              <c:numCache>
                <c:formatCode>0.0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147.6</c:v>
                </c:pt>
                <c:pt idx="4">
                  <c:v>133.30000000000001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A5A-498E-AB65-542068D746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736643240"/>
        <c:axId val="736643632"/>
      </c:barChart>
      <c:lineChart>
        <c:grouping val="standard"/>
        <c:varyColors val="0"/>
        <c:ser>
          <c:idx val="0"/>
          <c:order val="0"/>
          <c:tx>
            <c:strRef>
              <c:f>'SALUD MENTAL I-3 I-4'!$E$234</c:f>
              <c:strCache>
                <c:ptCount val="1"/>
                <c:pt idx="0">
                  <c:v>META</c:v>
                </c:pt>
              </c:strCache>
            </c:strRef>
          </c:tx>
          <c:spPr>
            <a:ln w="19050">
              <a:solidFill>
                <a:srgbClr val="0000FF"/>
              </a:solidFill>
            </a:ln>
          </c:spPr>
          <c:marker>
            <c:spPr>
              <a:solidFill>
                <a:srgbClr val="0000FF"/>
              </a:solidFill>
            </c:spPr>
          </c:marker>
          <c:dLbls>
            <c:spPr>
              <a:noFill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FF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'SALUD MENTAL I-3 I-4'!$A$235:$A$245</c:f>
              <c:strCache>
                <c:ptCount val="11"/>
                <c:pt idx="0">
                  <c:v>RED</c:v>
                </c:pt>
                <c:pt idx="1">
                  <c:v>HOSP</c:v>
                </c:pt>
                <c:pt idx="2">
                  <c:v>CSMC</c:v>
                </c:pt>
                <c:pt idx="3">
                  <c:v>LLUI</c:v>
                </c:pt>
                <c:pt idx="4">
                  <c:v>JERI</c:v>
                </c:pt>
                <c:pt idx="5">
                  <c:v>YANT</c:v>
                </c:pt>
                <c:pt idx="6">
                  <c:v>SORI</c:v>
                </c:pt>
                <c:pt idx="7">
                  <c:v>JEPE</c:v>
                </c:pt>
                <c:pt idx="8">
                  <c:v>ROQU</c:v>
                </c:pt>
                <c:pt idx="9">
                  <c:v>CALZ</c:v>
                </c:pt>
                <c:pt idx="10">
                  <c:v>PUEB</c:v>
                </c:pt>
              </c:strCache>
            </c:strRef>
          </c:cat>
          <c:val>
            <c:numRef>
              <c:f>'SALUD MENTAL I-3 I-4'!$E$235:$E$245</c:f>
              <c:numCache>
                <c:formatCode>0.0</c:formatCode>
                <c:ptCount val="11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A5A-498E-AB65-542068D746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6643240"/>
        <c:axId val="736643632"/>
      </c:lineChart>
      <c:catAx>
        <c:axId val="736643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736643632"/>
        <c:crosses val="autoZero"/>
        <c:auto val="1"/>
        <c:lblAlgn val="ctr"/>
        <c:lblOffset val="100"/>
        <c:noMultiLvlLbl val="0"/>
      </c:catAx>
      <c:valAx>
        <c:axId val="736643632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73664324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egendEntry>
        <c:idx val="1"/>
        <c:txPr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</c:legendEntry>
      <c:layout>
        <c:manualLayout>
          <c:xMode val="edge"/>
          <c:yMode val="edge"/>
          <c:x val="4.1967334047308208E-2"/>
          <c:y val="0.74657166311859502"/>
          <c:w val="0.92289690160681137"/>
          <c:h val="5.2727822602421592E-2"/>
        </c:manualLayout>
      </c:layout>
      <c:overlay val="0"/>
      <c:txPr>
        <a:bodyPr/>
        <a:lstStyle/>
        <a:p>
          <a:pPr>
            <a:defRPr sz="9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12700">
      <a:solidFill>
        <a:schemeClr val="accent5">
          <a:lumMod val="50000"/>
        </a:schemeClr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NIÑO!$V$230</c:f>
          <c:strCache>
            <c:ptCount val="1"/>
            <c:pt idx="0">
              <c:v>RED. MOYOBAMBA:  PORCENTAJE DE DESERCION VACUNA NEUMOCOCO EN MENORES DE 1 AÑO  - POR MICROREDES :   ENERO - DICIEMBRE 2023</c:v>
            </c:pt>
          </c:strCache>
        </c:strRef>
      </c:tx>
      <c:overlay val="0"/>
      <c:spPr>
        <a:solidFill>
          <a:schemeClr val="bg1"/>
        </a:solidFill>
        <a:ln>
          <a:solidFill>
            <a:schemeClr val="accent1">
              <a:lumMod val="75000"/>
            </a:schemeClr>
          </a:solidFill>
        </a:ln>
        <a:effectLst>
          <a:outerShdw blurRad="50800" dist="38100" dir="2700000" algn="tl" rotWithShape="0">
            <a:schemeClr val="accent1">
              <a:lumMod val="75000"/>
              <a:alpha val="40000"/>
            </a:schemeClr>
          </a:outerShdw>
        </a:effectLst>
      </c:spPr>
      <c:txPr>
        <a:bodyPr/>
        <a:lstStyle/>
        <a:p>
          <a:pPr>
            <a:defRPr sz="1100" b="1"/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3688323228976986E-2"/>
          <c:y val="0.14674472332406921"/>
          <c:w val="0.92397598361388322"/>
          <c:h val="0.54622157306464525"/>
        </c:manualLayout>
      </c:layout>
      <c:barChart>
        <c:barDir val="col"/>
        <c:grouping val="clustered"/>
        <c:varyColors val="0"/>
        <c:ser>
          <c:idx val="1"/>
          <c:order val="0"/>
          <c:tx>
            <c:v>DEFICIENTE + 5%; -5%</c:v>
          </c:tx>
          <c:spPr>
            <a:gradFill>
              <a:gsLst>
                <a:gs pos="0">
                  <a:srgbClr val="FF0000"/>
                </a:gs>
                <a:gs pos="49000">
                  <a:srgbClr val="FF0000"/>
                </a:gs>
                <a:gs pos="100000">
                  <a:schemeClr val="bg1"/>
                </a:gs>
              </a:gsLst>
              <a:lin ang="5400000" scaled="1"/>
            </a:gradFill>
            <a:ln>
              <a:solidFill>
                <a:srgbClr val="FF0000"/>
              </a:solidFill>
            </a:ln>
          </c:spPr>
          <c:invertIfNegative val="0"/>
          <c:dLbls>
            <c:numFmt formatCode="0.0;[Red]0.0;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RED</c:v>
              </c:pt>
              <c:pt idx="1">
                <c:v>LLUYLLUC</c:v>
              </c:pt>
              <c:pt idx="2">
                <c:v>JERILLO</c:v>
              </c:pt>
              <c:pt idx="3">
                <c:v>YANTALO</c:v>
              </c:pt>
              <c:pt idx="4">
                <c:v>SORITOR</c:v>
              </c:pt>
              <c:pt idx="5">
                <c:v>JEPELAC</c:v>
              </c:pt>
              <c:pt idx="6">
                <c:v>ROQUE</c:v>
              </c:pt>
              <c:pt idx="7">
                <c:v>CALZADA</c:v>
              </c:pt>
              <c:pt idx="8">
                <c:v>P. LIBRE</c:v>
              </c:pt>
            </c:strLit>
          </c:cat>
          <c:val>
            <c:numLit>
              <c:formatCode>General</c:formatCode>
              <c:ptCount val="9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9D6F-4F21-8832-47E82AF4F9B7}"/>
            </c:ext>
          </c:extLst>
        </c:ser>
        <c:ser>
          <c:idx val="2"/>
          <c:order val="1"/>
          <c:tx>
            <c:v>PROCESO 0 a + 4.99 , 0 a -4.99</c:v>
          </c:tx>
          <c:spPr>
            <a:gradFill>
              <a:gsLst>
                <a:gs pos="0">
                  <a:srgbClr val="FFC000"/>
                </a:gs>
                <a:gs pos="49000">
                  <a:srgbClr val="FFFF00"/>
                </a:gs>
                <a:gs pos="100000">
                  <a:schemeClr val="bg1"/>
                </a:gs>
              </a:gsLst>
              <a:lin ang="5400000" scaled="1"/>
            </a:gradFill>
            <a:ln>
              <a:solidFill>
                <a:schemeClr val="accent1"/>
              </a:solidFill>
            </a:ln>
          </c:spPr>
          <c:invertIfNegative val="0"/>
          <c:dLbls>
            <c:numFmt formatCode="0.0;[Red]\-0.0;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RED</c:v>
              </c:pt>
              <c:pt idx="1">
                <c:v>LLUYLLUC</c:v>
              </c:pt>
              <c:pt idx="2">
                <c:v>JERILLO</c:v>
              </c:pt>
              <c:pt idx="3">
                <c:v>YANTALO</c:v>
              </c:pt>
              <c:pt idx="4">
                <c:v>SORITOR</c:v>
              </c:pt>
              <c:pt idx="5">
                <c:v>JEPELAC</c:v>
              </c:pt>
              <c:pt idx="6">
                <c:v>ROQUE</c:v>
              </c:pt>
              <c:pt idx="7">
                <c:v>CALZADA</c:v>
              </c:pt>
              <c:pt idx="8">
                <c:v>P. LIBRE</c:v>
              </c:pt>
            </c:strLit>
          </c:cat>
          <c:val>
            <c:numLit>
              <c:formatCode>General</c:formatCode>
              <c:ptCount val="9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9D6F-4F21-8832-47E82AF4F9B7}"/>
            </c:ext>
          </c:extLst>
        </c:ser>
        <c:ser>
          <c:idx val="3"/>
          <c:order val="2"/>
          <c:tx>
            <c:v>SIN DESERCION</c:v>
          </c:tx>
          <c:spPr>
            <a:gradFill rotWithShape="1">
              <a:gsLst>
                <a:gs pos="0">
                  <a:srgbClr val="00B050"/>
                </a:gs>
                <a:gs pos="35000">
                  <a:srgbClr val="00B050"/>
                </a:gs>
                <a:gs pos="100000">
                  <a:schemeClr val="bg1"/>
                </a:gs>
              </a:gsLst>
              <a:lin ang="5400000" scaled="0"/>
            </a:gradFill>
            <a:ln w="9525" cap="flat" cmpd="sng" algn="ctr">
              <a:solidFill>
                <a:srgbClr val="00B050"/>
              </a:solidFill>
              <a:prstDash val="solid"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D6F-4F21-8832-47E82AF4F9B7}"/>
                </c:ext>
              </c:extLst>
            </c:dLbl>
            <c:numFmt formatCode="0.0;[Red]0.0;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RED</c:v>
              </c:pt>
              <c:pt idx="1">
                <c:v>LLUYLLUC</c:v>
              </c:pt>
              <c:pt idx="2">
                <c:v>JERILLO</c:v>
              </c:pt>
              <c:pt idx="3">
                <c:v>YANTALO</c:v>
              </c:pt>
              <c:pt idx="4">
                <c:v>SORITOR</c:v>
              </c:pt>
              <c:pt idx="5">
                <c:v>JEPELAC</c:v>
              </c:pt>
              <c:pt idx="6">
                <c:v>ROQUE</c:v>
              </c:pt>
              <c:pt idx="7">
                <c:v>CALZADA</c:v>
              </c:pt>
              <c:pt idx="8">
                <c:v>P. LIBRE</c:v>
              </c:pt>
            </c:strLit>
          </c:cat>
          <c:val>
            <c:numLit>
              <c:formatCode>General</c:formatCode>
              <c:ptCount val="9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9D6F-4F21-8832-47E82AF4F9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488927592"/>
        <c:axId val="488927984"/>
      </c:barChart>
      <c:catAx>
        <c:axId val="488927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 cap="flat">
            <a:solidFill>
              <a:schemeClr val="accent1">
                <a:lumMod val="75000"/>
              </a:schemeClr>
            </a:solidFill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chemeClr val="tx2">
                    <a:lumMod val="50000"/>
                  </a:schemeClr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488927984"/>
        <c:crosses val="autoZero"/>
        <c:auto val="1"/>
        <c:lblAlgn val="ctr"/>
        <c:lblOffset val="1"/>
        <c:noMultiLvlLbl val="0"/>
      </c:catAx>
      <c:valAx>
        <c:axId val="488927984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12700">
            <a:solidFill>
              <a:schemeClr val="accent1">
                <a:lumMod val="75000"/>
              </a:schemeClr>
            </a:solidFill>
          </a:ln>
          <a:effectLst>
            <a:outerShdw blurRad="50800" dist="50800" dir="5400000" algn="ctr" rotWithShape="0">
              <a:schemeClr val="bg1"/>
            </a:outerShdw>
          </a:effectLst>
        </c:spPr>
        <c:txPr>
          <a:bodyPr rot="0" vert="horz"/>
          <a:lstStyle/>
          <a:p>
            <a:pPr>
              <a:defRPr sz="1000" b="1" i="0" u="none" strike="noStrike" baseline="0">
                <a:solidFill>
                  <a:schemeClr val="tx2">
                    <a:lumMod val="75000"/>
                  </a:schemeClr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488927592"/>
        <c:crosses val="autoZero"/>
        <c:crossBetween val="between"/>
      </c:valAx>
      <c:spPr>
        <a:noFill/>
        <a:ln w="25400">
          <a:noFill/>
        </a:ln>
        <a:effectLst>
          <a:softEdge rad="0"/>
        </a:effectLst>
        <a:scene3d>
          <a:camera prst="orthographicFront"/>
          <a:lightRig rig="threePt" dir="t"/>
        </a:scene3d>
        <a:sp3d>
          <a:bevelT/>
        </a:sp3d>
      </c:spPr>
    </c:plotArea>
    <c:legend>
      <c:legendPos val="b"/>
      <c:layout>
        <c:manualLayout>
          <c:xMode val="edge"/>
          <c:yMode val="edge"/>
          <c:x val="2.8223963122844739E-2"/>
          <c:y val="0.75230491571946057"/>
          <c:w val="0.94151409360909255"/>
          <c:h val="4.2801736377012366E-2"/>
        </c:manualLayout>
      </c:layout>
      <c:overlay val="0"/>
      <c:spPr>
        <a:effectLst/>
      </c:spPr>
      <c:txPr>
        <a:bodyPr/>
        <a:lstStyle/>
        <a:p>
          <a:pPr>
            <a:defRPr sz="1000" b="1" i="0" u="none" strike="noStrike" baseline="0">
              <a:solidFill>
                <a:schemeClr val="tx2">
                  <a:lumMod val="50000"/>
                </a:schemeClr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19050">
      <a:solidFill>
        <a:schemeClr val="tx2">
          <a:lumMod val="75000"/>
        </a:schemeClr>
      </a:solidFill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NIÑO!$V$249</c:f>
          <c:strCache>
            <c:ptCount val="1"/>
            <c:pt idx="0">
              <c:v>RED. MOYOBAMBA:  PORCENTAJE DE DESERCION VACUNA 1 Ref. DPT DE 1 AÑO   - POR MICROREDES :   ENERO - DICIEMBRE 2023</c:v>
            </c:pt>
          </c:strCache>
        </c:strRef>
      </c:tx>
      <c:overlay val="0"/>
      <c:spPr>
        <a:solidFill>
          <a:schemeClr val="bg1"/>
        </a:solidFill>
        <a:ln>
          <a:solidFill>
            <a:schemeClr val="accent1">
              <a:lumMod val="75000"/>
            </a:schemeClr>
          </a:solidFill>
        </a:ln>
        <a:effectLst>
          <a:outerShdw blurRad="50800" dist="38100" dir="2700000" algn="tl" rotWithShape="0">
            <a:schemeClr val="accent1">
              <a:lumMod val="75000"/>
              <a:alpha val="40000"/>
            </a:schemeClr>
          </a:outerShdw>
        </a:effectLst>
      </c:spPr>
      <c:txPr>
        <a:bodyPr/>
        <a:lstStyle/>
        <a:p>
          <a:pPr>
            <a:defRPr sz="1100" b="1"/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3688323228976986E-2"/>
          <c:y val="0.14674472332406921"/>
          <c:w val="0.92397598361388322"/>
          <c:h val="0.54622157306464525"/>
        </c:manualLayout>
      </c:layout>
      <c:barChart>
        <c:barDir val="col"/>
        <c:grouping val="clustered"/>
        <c:varyColors val="0"/>
        <c:ser>
          <c:idx val="1"/>
          <c:order val="0"/>
          <c:tx>
            <c:v>DEFICIENTE + 5%; -5%</c:v>
          </c:tx>
          <c:spPr>
            <a:gradFill>
              <a:gsLst>
                <a:gs pos="0">
                  <a:srgbClr val="FF0000"/>
                </a:gs>
                <a:gs pos="49000">
                  <a:srgbClr val="FF0000"/>
                </a:gs>
                <a:gs pos="100000">
                  <a:schemeClr val="bg1"/>
                </a:gs>
              </a:gsLst>
              <a:lin ang="5400000" scaled="1"/>
            </a:gradFill>
            <a:ln>
              <a:solidFill>
                <a:srgbClr val="FF0000"/>
              </a:solidFill>
            </a:ln>
          </c:spPr>
          <c:invertIfNegative val="0"/>
          <c:dLbls>
            <c:numFmt formatCode="0.0;[Red]0.0;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RED</c:v>
              </c:pt>
              <c:pt idx="1">
                <c:v>LLUYLLUC</c:v>
              </c:pt>
              <c:pt idx="2">
                <c:v>JERILLO</c:v>
              </c:pt>
              <c:pt idx="3">
                <c:v>YANTALO</c:v>
              </c:pt>
              <c:pt idx="4">
                <c:v>SORITOR</c:v>
              </c:pt>
              <c:pt idx="5">
                <c:v>JEPELAC</c:v>
              </c:pt>
              <c:pt idx="6">
                <c:v>ROQUE</c:v>
              </c:pt>
              <c:pt idx="7">
                <c:v>CALZADA</c:v>
              </c:pt>
              <c:pt idx="8">
                <c:v>P. LIBRE</c:v>
              </c:pt>
            </c:strLit>
          </c:cat>
          <c:val>
            <c:numLit>
              <c:formatCode>General</c:formatCode>
              <c:ptCount val="9"/>
              <c:pt idx="0">
                <c:v>21.770334928229666</c:v>
              </c:pt>
              <c:pt idx="1">
                <c:v>-28.07017543859649</c:v>
              </c:pt>
              <c:pt idx="2">
                <c:v>-28.205128205128204</c:v>
              </c:pt>
              <c:pt idx="3">
                <c:v>61.53846153846154</c:v>
              </c:pt>
              <c:pt idx="4">
                <c:v>21.951219512195124</c:v>
              </c:pt>
              <c:pt idx="5">
                <c:v>66.055045871559628</c:v>
              </c:pt>
              <c:pt idx="6">
                <c:v>74.117647058823536</c:v>
              </c:pt>
              <c:pt idx="7">
                <c:v>6.0606060606060606</c:v>
              </c:pt>
              <c:pt idx="8">
                <c:v>48.611111111111114</c:v>
              </c:pt>
            </c:numLit>
          </c:val>
          <c:extLst>
            <c:ext xmlns:c16="http://schemas.microsoft.com/office/drawing/2014/chart" uri="{C3380CC4-5D6E-409C-BE32-E72D297353CC}">
              <c16:uniqueId val="{00000000-B29D-450D-A3D2-A59EC726C3E2}"/>
            </c:ext>
          </c:extLst>
        </c:ser>
        <c:ser>
          <c:idx val="2"/>
          <c:order val="1"/>
          <c:tx>
            <c:v>PROCESO 0 a + 4.99 , 0 a -4.99</c:v>
          </c:tx>
          <c:spPr>
            <a:gradFill>
              <a:gsLst>
                <a:gs pos="0">
                  <a:srgbClr val="FFC000"/>
                </a:gs>
                <a:gs pos="49000">
                  <a:srgbClr val="FFFF00"/>
                </a:gs>
                <a:gs pos="100000">
                  <a:schemeClr val="bg1"/>
                </a:gs>
              </a:gsLst>
              <a:lin ang="5400000" scaled="1"/>
            </a:gradFill>
            <a:ln>
              <a:solidFill>
                <a:schemeClr val="accent1"/>
              </a:solidFill>
            </a:ln>
          </c:spPr>
          <c:invertIfNegative val="0"/>
          <c:dLbls>
            <c:numFmt formatCode="0.0;[Red]\-0.0;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RED</c:v>
              </c:pt>
              <c:pt idx="1">
                <c:v>LLUYLLUC</c:v>
              </c:pt>
              <c:pt idx="2">
                <c:v>JERILLO</c:v>
              </c:pt>
              <c:pt idx="3">
                <c:v>YANTALO</c:v>
              </c:pt>
              <c:pt idx="4">
                <c:v>SORITOR</c:v>
              </c:pt>
              <c:pt idx="5">
                <c:v>JEPELAC</c:v>
              </c:pt>
              <c:pt idx="6">
                <c:v>ROQUE</c:v>
              </c:pt>
              <c:pt idx="7">
                <c:v>CALZADA</c:v>
              </c:pt>
              <c:pt idx="8">
                <c:v>P. LIBRE</c:v>
              </c:pt>
            </c:strLit>
          </c:cat>
          <c:val>
            <c:numLit>
              <c:formatCode>General</c:formatCode>
              <c:ptCount val="9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B29D-450D-A3D2-A59EC726C3E2}"/>
            </c:ext>
          </c:extLst>
        </c:ser>
        <c:ser>
          <c:idx val="3"/>
          <c:order val="2"/>
          <c:tx>
            <c:v>SIN DESERCION</c:v>
          </c:tx>
          <c:spPr>
            <a:gradFill rotWithShape="1">
              <a:gsLst>
                <a:gs pos="0">
                  <a:srgbClr val="00B050"/>
                </a:gs>
                <a:gs pos="35000">
                  <a:srgbClr val="00B050"/>
                </a:gs>
                <a:gs pos="100000">
                  <a:schemeClr val="bg1"/>
                </a:gs>
              </a:gsLst>
              <a:lin ang="5400000" scaled="0"/>
            </a:gradFill>
            <a:ln w="9525" cap="flat" cmpd="sng" algn="ctr">
              <a:solidFill>
                <a:srgbClr val="00B050"/>
              </a:solidFill>
              <a:prstDash val="solid"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29D-450D-A3D2-A59EC726C3E2}"/>
                </c:ext>
              </c:extLst>
            </c:dLbl>
            <c:numFmt formatCode="0.0;[Red]0.0;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RED</c:v>
              </c:pt>
              <c:pt idx="1">
                <c:v>LLUYLLUC</c:v>
              </c:pt>
              <c:pt idx="2">
                <c:v>JERILLO</c:v>
              </c:pt>
              <c:pt idx="3">
                <c:v>YANTALO</c:v>
              </c:pt>
              <c:pt idx="4">
                <c:v>SORITOR</c:v>
              </c:pt>
              <c:pt idx="5">
                <c:v>JEPELAC</c:v>
              </c:pt>
              <c:pt idx="6">
                <c:v>ROQUE</c:v>
              </c:pt>
              <c:pt idx="7">
                <c:v>CALZADA</c:v>
              </c:pt>
              <c:pt idx="8">
                <c:v>P. LIBRE</c:v>
              </c:pt>
            </c:strLit>
          </c:cat>
          <c:val>
            <c:numLit>
              <c:formatCode>General</c:formatCode>
              <c:ptCount val="9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B29D-450D-A3D2-A59EC726C3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488928768"/>
        <c:axId val="453892000"/>
      </c:barChart>
      <c:catAx>
        <c:axId val="488928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 cap="flat">
            <a:solidFill>
              <a:schemeClr val="accent1">
                <a:lumMod val="75000"/>
              </a:schemeClr>
            </a:solidFill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chemeClr val="tx2">
                    <a:lumMod val="50000"/>
                  </a:schemeClr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453892000"/>
        <c:crosses val="autoZero"/>
        <c:auto val="1"/>
        <c:lblAlgn val="ctr"/>
        <c:lblOffset val="1"/>
        <c:noMultiLvlLbl val="0"/>
      </c:catAx>
      <c:valAx>
        <c:axId val="453892000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12700">
            <a:solidFill>
              <a:schemeClr val="accent1">
                <a:lumMod val="75000"/>
              </a:schemeClr>
            </a:solidFill>
          </a:ln>
          <a:effectLst>
            <a:outerShdw blurRad="50800" dist="50800" dir="5400000" algn="ctr" rotWithShape="0">
              <a:schemeClr val="bg1"/>
            </a:outerShdw>
          </a:effectLst>
        </c:spPr>
        <c:txPr>
          <a:bodyPr rot="0" vert="horz"/>
          <a:lstStyle/>
          <a:p>
            <a:pPr>
              <a:defRPr sz="1000" b="1" i="0" u="none" strike="noStrike" baseline="0">
                <a:solidFill>
                  <a:schemeClr val="tx2">
                    <a:lumMod val="75000"/>
                  </a:schemeClr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488928768"/>
        <c:crosses val="autoZero"/>
        <c:crossBetween val="between"/>
      </c:valAx>
      <c:spPr>
        <a:noFill/>
        <a:ln w="25400">
          <a:noFill/>
        </a:ln>
        <a:effectLst>
          <a:softEdge rad="0"/>
        </a:effectLst>
        <a:scene3d>
          <a:camera prst="orthographicFront"/>
          <a:lightRig rig="threePt" dir="t"/>
        </a:scene3d>
        <a:sp3d>
          <a:bevelT/>
        </a:sp3d>
      </c:spPr>
    </c:plotArea>
    <c:legend>
      <c:legendPos val="b"/>
      <c:layout>
        <c:manualLayout>
          <c:xMode val="edge"/>
          <c:yMode val="edge"/>
          <c:x val="2.6186143435869891E-2"/>
          <c:y val="0.75230491571946057"/>
          <c:w val="0.949665372356992"/>
          <c:h val="4.2801736377012366E-2"/>
        </c:manualLayout>
      </c:layout>
      <c:overlay val="0"/>
      <c:spPr>
        <a:effectLst/>
      </c:spPr>
      <c:txPr>
        <a:bodyPr/>
        <a:lstStyle/>
        <a:p>
          <a:pPr>
            <a:defRPr sz="1000" b="1" i="0" u="none" strike="noStrike" baseline="0">
              <a:solidFill>
                <a:schemeClr val="tx2">
                  <a:lumMod val="50000"/>
                </a:schemeClr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19050">
      <a:solidFill>
        <a:schemeClr val="tx2">
          <a:lumMod val="75000"/>
        </a:schemeClr>
      </a:solidFill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NIÑO!$V$270</c:f>
          <c:strCache>
            <c:ptCount val="1"/>
            <c:pt idx="0">
              <c:v>#¡REF!</c:v>
            </c:pt>
          </c:strCache>
        </c:strRef>
      </c:tx>
      <c:overlay val="0"/>
      <c:spPr>
        <a:solidFill>
          <a:schemeClr val="bg1"/>
        </a:solidFill>
        <a:ln>
          <a:solidFill>
            <a:schemeClr val="accent1">
              <a:lumMod val="75000"/>
            </a:schemeClr>
          </a:solidFill>
        </a:ln>
        <a:effectLst>
          <a:outerShdw blurRad="50800" dist="38100" dir="2700000" algn="tl" rotWithShape="0">
            <a:schemeClr val="accent1">
              <a:lumMod val="75000"/>
              <a:alpha val="40000"/>
            </a:schemeClr>
          </a:outerShdw>
        </a:effectLst>
      </c:spPr>
      <c:txPr>
        <a:bodyPr/>
        <a:lstStyle/>
        <a:p>
          <a:pPr>
            <a:defRPr sz="1100" b="1"/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3688323228976986E-2"/>
          <c:y val="0.14674472332406921"/>
          <c:w val="0.92397598361388322"/>
          <c:h val="0.5462215730646452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NIÑO!$H$270</c:f>
              <c:strCache>
                <c:ptCount val="1"/>
                <c:pt idx="0">
                  <c:v>DEFICIENTE &lt;= 90</c:v>
                </c:pt>
              </c:strCache>
            </c:strRef>
          </c:tx>
          <c:spPr>
            <a:gradFill>
              <a:gsLst>
                <a:gs pos="0">
                  <a:srgbClr val="FF0000"/>
                </a:gs>
                <a:gs pos="49000">
                  <a:srgbClr val="FF0000"/>
                </a:gs>
                <a:gs pos="100000">
                  <a:schemeClr val="bg1"/>
                </a:gs>
              </a:gsLst>
              <a:lin ang="5400000" scaled="1"/>
            </a:gradFill>
            <a:ln>
              <a:solidFill>
                <a:srgbClr val="FF0000"/>
              </a:solidFill>
            </a:ln>
          </c:spPr>
          <c:invertIfNegative val="0"/>
          <c:dLbls>
            <c:numFmt formatCode="0.0;[Red]0.0;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NIÑO!$A$271:$A$280</c:f>
              <c:strCache>
                <c:ptCount val="10"/>
                <c:pt idx="0">
                  <c:v>RED</c:v>
                </c:pt>
                <c:pt idx="1">
                  <c:v>HOSP</c:v>
                </c:pt>
                <c:pt idx="2">
                  <c:v>LLUI</c:v>
                </c:pt>
                <c:pt idx="3">
                  <c:v>JERI</c:v>
                </c:pt>
                <c:pt idx="4">
                  <c:v>YANT</c:v>
                </c:pt>
                <c:pt idx="5">
                  <c:v>SORI</c:v>
                </c:pt>
                <c:pt idx="6">
                  <c:v>JEPE</c:v>
                </c:pt>
                <c:pt idx="7">
                  <c:v>ROQU</c:v>
                </c:pt>
                <c:pt idx="8">
                  <c:v>CALZ</c:v>
                </c:pt>
                <c:pt idx="9">
                  <c:v>PUEB</c:v>
                </c:pt>
              </c:strCache>
            </c:strRef>
          </c:cat>
          <c:val>
            <c:numRef>
              <c:f>NIÑO!$H$271:$H$280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F1-4E40-B35B-7AF5A11A5F0A}"/>
            </c:ext>
          </c:extLst>
        </c:ser>
        <c:ser>
          <c:idx val="2"/>
          <c:order val="2"/>
          <c:tx>
            <c:strRef>
              <c:f>NIÑO!$I$270</c:f>
              <c:strCache>
                <c:ptCount val="1"/>
                <c:pt idx="0">
                  <c:v>PROCESO &gt; 90  -  &lt; 100</c:v>
                </c:pt>
              </c:strCache>
            </c:strRef>
          </c:tx>
          <c:spPr>
            <a:gradFill>
              <a:gsLst>
                <a:gs pos="0">
                  <a:srgbClr val="FFC000"/>
                </a:gs>
                <a:gs pos="49000">
                  <a:srgbClr val="FFFF00"/>
                </a:gs>
                <a:gs pos="100000">
                  <a:schemeClr val="bg1"/>
                </a:gs>
              </a:gsLst>
              <a:lin ang="5400000" scaled="1"/>
            </a:gradFill>
            <a:ln>
              <a:solidFill>
                <a:schemeClr val="accent1"/>
              </a:solidFill>
            </a:ln>
          </c:spPr>
          <c:invertIfNegative val="0"/>
          <c:dLbls>
            <c:numFmt formatCode="0.0;[Red]\-0.0;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NIÑO!$A$271:$A$280</c:f>
              <c:strCache>
                <c:ptCount val="10"/>
                <c:pt idx="0">
                  <c:v>RED</c:v>
                </c:pt>
                <c:pt idx="1">
                  <c:v>HOSP</c:v>
                </c:pt>
                <c:pt idx="2">
                  <c:v>LLUI</c:v>
                </c:pt>
                <c:pt idx="3">
                  <c:v>JERI</c:v>
                </c:pt>
                <c:pt idx="4">
                  <c:v>YANT</c:v>
                </c:pt>
                <c:pt idx="5">
                  <c:v>SORI</c:v>
                </c:pt>
                <c:pt idx="6">
                  <c:v>JEPE</c:v>
                </c:pt>
                <c:pt idx="7">
                  <c:v>ROQU</c:v>
                </c:pt>
                <c:pt idx="8">
                  <c:v>CALZ</c:v>
                </c:pt>
                <c:pt idx="9">
                  <c:v>PUEB</c:v>
                </c:pt>
              </c:strCache>
            </c:strRef>
          </c:cat>
          <c:val>
            <c:numRef>
              <c:f>NIÑO!$I$271:$I$280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F1-4E40-B35B-7AF5A11A5F0A}"/>
            </c:ext>
          </c:extLst>
        </c:ser>
        <c:ser>
          <c:idx val="3"/>
          <c:order val="3"/>
          <c:tx>
            <c:strRef>
              <c:f>NIÑO!$J$270</c:f>
              <c:strCache>
                <c:ptCount val="1"/>
                <c:pt idx="0">
                  <c:v>OPTIMO &gt;= 100</c:v>
                </c:pt>
              </c:strCache>
            </c:strRef>
          </c:tx>
          <c:spPr>
            <a:gradFill rotWithShape="1">
              <a:gsLst>
                <a:gs pos="0">
                  <a:srgbClr val="00B050"/>
                </a:gs>
                <a:gs pos="35000">
                  <a:srgbClr val="00B050"/>
                </a:gs>
                <a:gs pos="100000">
                  <a:schemeClr val="bg1"/>
                </a:gs>
              </a:gsLst>
              <a:lin ang="5400000" scaled="0"/>
            </a:gradFill>
            <a:ln w="9525" cap="flat" cmpd="sng" algn="ctr">
              <a:solidFill>
                <a:srgbClr val="00B050"/>
              </a:solidFill>
              <a:prstDash val="solid"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numFmt formatCode="0.0;[Red]0.0;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NIÑO!$A$271:$A$280</c:f>
              <c:strCache>
                <c:ptCount val="10"/>
                <c:pt idx="0">
                  <c:v>RED</c:v>
                </c:pt>
                <c:pt idx="1">
                  <c:v>HOSP</c:v>
                </c:pt>
                <c:pt idx="2">
                  <c:v>LLUI</c:v>
                </c:pt>
                <c:pt idx="3">
                  <c:v>JERI</c:v>
                </c:pt>
                <c:pt idx="4">
                  <c:v>YANT</c:v>
                </c:pt>
                <c:pt idx="5">
                  <c:v>SORI</c:v>
                </c:pt>
                <c:pt idx="6">
                  <c:v>JEPE</c:v>
                </c:pt>
                <c:pt idx="7">
                  <c:v>ROQU</c:v>
                </c:pt>
                <c:pt idx="8">
                  <c:v>CALZ</c:v>
                </c:pt>
                <c:pt idx="9">
                  <c:v>PUEB</c:v>
                </c:pt>
              </c:strCache>
            </c:strRef>
          </c:cat>
          <c:val>
            <c:numRef>
              <c:f>NIÑO!$J$271:$J$280</c:f>
              <c:numCache>
                <c:formatCode>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DF1-4E40-B35B-7AF5A11A5F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608002936"/>
        <c:axId val="608003328"/>
      </c:barChart>
      <c:lineChart>
        <c:grouping val="standard"/>
        <c:varyColors val="0"/>
        <c:ser>
          <c:idx val="0"/>
          <c:order val="0"/>
          <c:tx>
            <c:strRef>
              <c:f>NIÑO!$E$270</c:f>
              <c:strCache>
                <c:ptCount val="1"/>
                <c:pt idx="0">
                  <c:v>META</c:v>
                </c:pt>
              </c:strCache>
            </c:strRef>
          </c:tx>
          <c:spPr>
            <a:ln w="15875">
              <a:solidFill>
                <a:srgbClr val="0070C0"/>
              </a:solidFill>
            </a:ln>
          </c:spPr>
          <c:marker>
            <c:symbol val="diamond"/>
            <c:size val="4"/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>
                    <a:solidFill>
                      <a:srgbClr val="0070C0"/>
                    </a:solidFill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NIÑO!$A$271:$A$280</c:f>
              <c:strCache>
                <c:ptCount val="10"/>
                <c:pt idx="0">
                  <c:v>RED</c:v>
                </c:pt>
                <c:pt idx="1">
                  <c:v>HOSP</c:v>
                </c:pt>
                <c:pt idx="2">
                  <c:v>LLUI</c:v>
                </c:pt>
                <c:pt idx="3">
                  <c:v>JERI</c:v>
                </c:pt>
                <c:pt idx="4">
                  <c:v>YANT</c:v>
                </c:pt>
                <c:pt idx="5">
                  <c:v>SORI</c:v>
                </c:pt>
                <c:pt idx="6">
                  <c:v>JEPE</c:v>
                </c:pt>
                <c:pt idx="7">
                  <c:v>ROQU</c:v>
                </c:pt>
                <c:pt idx="8">
                  <c:v>CALZ</c:v>
                </c:pt>
                <c:pt idx="9">
                  <c:v>PUEB</c:v>
                </c:pt>
              </c:strCache>
            </c:strRef>
          </c:cat>
          <c:val>
            <c:numRef>
              <c:f>NIÑO!$E$271:$E$280</c:f>
              <c:numCache>
                <c:formatCode>0.0</c:formatCode>
                <c:ptCount val="10"/>
                <c:pt idx="0" formatCode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DF1-4E40-B35B-7AF5A11A5F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8002936"/>
        <c:axId val="608003328"/>
      </c:lineChart>
      <c:catAx>
        <c:axId val="608002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 cap="flat">
            <a:solidFill>
              <a:schemeClr val="accent1">
                <a:lumMod val="75000"/>
              </a:schemeClr>
            </a:solidFill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chemeClr val="tx2">
                    <a:lumMod val="50000"/>
                  </a:schemeClr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608003328"/>
        <c:crosses val="autoZero"/>
        <c:auto val="1"/>
        <c:lblAlgn val="ctr"/>
        <c:lblOffset val="1"/>
        <c:noMultiLvlLbl val="0"/>
      </c:catAx>
      <c:valAx>
        <c:axId val="608003328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12700">
            <a:solidFill>
              <a:schemeClr val="accent1">
                <a:lumMod val="75000"/>
              </a:schemeClr>
            </a:solidFill>
          </a:ln>
          <a:effectLst>
            <a:outerShdw blurRad="50800" dist="50800" dir="5400000" algn="ctr" rotWithShape="0">
              <a:schemeClr val="bg1"/>
            </a:outerShdw>
          </a:effectLst>
        </c:spPr>
        <c:txPr>
          <a:bodyPr rot="0" vert="horz"/>
          <a:lstStyle/>
          <a:p>
            <a:pPr>
              <a:defRPr sz="1000" b="1" i="0" u="none" strike="noStrike" baseline="0">
                <a:solidFill>
                  <a:schemeClr val="tx2">
                    <a:lumMod val="75000"/>
                  </a:schemeClr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608002936"/>
        <c:crosses val="autoZero"/>
        <c:crossBetween val="between"/>
      </c:valAx>
      <c:spPr>
        <a:noFill/>
        <a:ln w="25400">
          <a:noFill/>
        </a:ln>
        <a:effectLst>
          <a:softEdge rad="0"/>
        </a:effectLst>
        <a:scene3d>
          <a:camera prst="orthographicFront"/>
          <a:lightRig rig="threePt" dir="t"/>
        </a:scene3d>
        <a:sp3d>
          <a:bevelT/>
        </a:sp3d>
      </c:spPr>
    </c:plotArea>
    <c:legend>
      <c:legendPos val="b"/>
      <c:legendEntry>
        <c:idx val="1"/>
        <c:txPr>
          <a:bodyPr/>
          <a:lstStyle/>
          <a:p>
            <a:pPr>
              <a:defRPr sz="900" b="1" i="0" u="none" strike="noStrike" baseline="0">
                <a:solidFill>
                  <a:schemeClr val="tx2">
                    <a:lumMod val="50000"/>
                  </a:schemeClr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</c:legendEntry>
      <c:layout>
        <c:manualLayout>
          <c:xMode val="edge"/>
          <c:yMode val="edge"/>
          <c:x val="2.4148323748895039E-2"/>
          <c:y val="0.75230491571946057"/>
          <c:w val="0.949665372356992"/>
          <c:h val="4.2801736377012366E-2"/>
        </c:manualLayout>
      </c:layout>
      <c:overlay val="0"/>
      <c:spPr>
        <a:effectLst/>
      </c:spPr>
      <c:txPr>
        <a:bodyPr/>
        <a:lstStyle/>
        <a:p>
          <a:pPr>
            <a:defRPr sz="900" b="1" i="0" u="none" strike="noStrike" baseline="0">
              <a:solidFill>
                <a:schemeClr val="tx2">
                  <a:lumMod val="50000"/>
                </a:schemeClr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19050">
      <a:solidFill>
        <a:schemeClr val="tx2">
          <a:lumMod val="75000"/>
        </a:schemeClr>
      </a:solidFill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NIÑO!$V$290</c:f>
          <c:strCache>
            <c:ptCount val="1"/>
            <c:pt idx="0">
              <c:v>RED. MOYOBAMBA:  15. NIÑOS DE &lt; 1 AÑOS CONTROLADOS CRED  - POR MICROREDES :   ENERO - DICIEMBRE 2023</c:v>
            </c:pt>
          </c:strCache>
        </c:strRef>
      </c:tx>
      <c:layout>
        <c:manualLayout>
          <c:xMode val="edge"/>
          <c:yMode val="edge"/>
          <c:x val="0.12337521988796485"/>
          <c:y val="1.6391467832282156E-2"/>
        </c:manualLayout>
      </c:layout>
      <c:overlay val="0"/>
      <c:spPr>
        <a:solidFill>
          <a:schemeClr val="bg1"/>
        </a:solidFill>
        <a:ln>
          <a:solidFill>
            <a:schemeClr val="accent1">
              <a:lumMod val="75000"/>
            </a:schemeClr>
          </a:solidFill>
        </a:ln>
        <a:effectLst>
          <a:outerShdw blurRad="50800" dist="38100" dir="2700000" algn="tl" rotWithShape="0">
            <a:schemeClr val="accent1">
              <a:lumMod val="75000"/>
              <a:alpha val="40000"/>
            </a:schemeClr>
          </a:outerShdw>
        </a:effectLst>
      </c:spPr>
      <c:txPr>
        <a:bodyPr/>
        <a:lstStyle/>
        <a:p>
          <a:pPr>
            <a:defRPr sz="1100" b="1"/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3688323228976986E-2"/>
          <c:y val="0.14674472332406921"/>
          <c:w val="0.92397598361388322"/>
          <c:h val="0.5462215730646452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NIÑO!$H$290</c:f>
              <c:strCache>
                <c:ptCount val="1"/>
                <c:pt idx="0">
                  <c:v>DEFICIENTE &lt;= 90</c:v>
                </c:pt>
              </c:strCache>
            </c:strRef>
          </c:tx>
          <c:spPr>
            <a:gradFill>
              <a:gsLst>
                <a:gs pos="0">
                  <a:srgbClr val="FF0000"/>
                </a:gs>
                <a:gs pos="49000">
                  <a:srgbClr val="FF0000"/>
                </a:gs>
                <a:gs pos="100000">
                  <a:schemeClr val="bg1"/>
                </a:gs>
              </a:gsLst>
              <a:lin ang="5400000" scaled="1"/>
            </a:gradFill>
            <a:ln>
              <a:solidFill>
                <a:srgbClr val="FF0000"/>
              </a:solidFill>
            </a:ln>
          </c:spPr>
          <c:invertIfNegative val="0"/>
          <c:dLbls>
            <c:numFmt formatCode="0.0;[Red]0.0;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NIÑO!$A$291:$A$299</c:f>
            </c:multiLvlStrRef>
          </c:cat>
          <c:val>
            <c:numRef>
              <c:f>NIÑO!$H$291:$H$299</c:f>
            </c:numRef>
          </c:val>
          <c:extLst>
            <c:ext xmlns:c16="http://schemas.microsoft.com/office/drawing/2014/chart" uri="{C3380CC4-5D6E-409C-BE32-E72D297353CC}">
              <c16:uniqueId val="{00000000-11C9-4624-B5EE-7CBCDD1FC772}"/>
            </c:ext>
          </c:extLst>
        </c:ser>
        <c:ser>
          <c:idx val="2"/>
          <c:order val="2"/>
          <c:tx>
            <c:strRef>
              <c:f>NIÑO!$I$290</c:f>
              <c:strCache>
                <c:ptCount val="1"/>
                <c:pt idx="0">
                  <c:v>PROCESO &gt; 90  -  &lt; 100</c:v>
                </c:pt>
              </c:strCache>
            </c:strRef>
          </c:tx>
          <c:spPr>
            <a:gradFill>
              <a:gsLst>
                <a:gs pos="0">
                  <a:srgbClr val="FFC000"/>
                </a:gs>
                <a:gs pos="49000">
                  <a:srgbClr val="FFFF00"/>
                </a:gs>
                <a:gs pos="100000">
                  <a:schemeClr val="bg1"/>
                </a:gs>
              </a:gsLst>
              <a:lin ang="5400000" scaled="1"/>
            </a:gradFill>
            <a:ln>
              <a:solidFill>
                <a:schemeClr val="accent1"/>
              </a:solidFill>
            </a:ln>
          </c:spPr>
          <c:invertIfNegative val="0"/>
          <c:dLbls>
            <c:numFmt formatCode="0.0;[Red]\-0.0;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NIÑO!$A$291:$A$299</c:f>
            </c:multiLvlStrRef>
          </c:cat>
          <c:val>
            <c:numRef>
              <c:f>NIÑO!$I$291:$I$299</c:f>
            </c:numRef>
          </c:val>
          <c:extLst>
            <c:ext xmlns:c16="http://schemas.microsoft.com/office/drawing/2014/chart" uri="{C3380CC4-5D6E-409C-BE32-E72D297353CC}">
              <c16:uniqueId val="{00000001-11C9-4624-B5EE-7CBCDD1FC772}"/>
            </c:ext>
          </c:extLst>
        </c:ser>
        <c:ser>
          <c:idx val="3"/>
          <c:order val="3"/>
          <c:tx>
            <c:strRef>
              <c:f>NIÑO!$J$290</c:f>
              <c:strCache>
                <c:ptCount val="1"/>
                <c:pt idx="0">
                  <c:v>OPTIMO &gt;= 100</c:v>
                </c:pt>
              </c:strCache>
            </c:strRef>
          </c:tx>
          <c:spPr>
            <a:gradFill rotWithShape="1">
              <a:gsLst>
                <a:gs pos="0">
                  <a:srgbClr val="00B050"/>
                </a:gs>
                <a:gs pos="35000">
                  <a:srgbClr val="00B050"/>
                </a:gs>
                <a:gs pos="100000">
                  <a:schemeClr val="bg1"/>
                </a:gs>
              </a:gsLst>
              <a:lin ang="5400000" scaled="0"/>
            </a:gradFill>
            <a:ln w="9525" cap="flat" cmpd="sng" algn="ctr">
              <a:solidFill>
                <a:srgbClr val="00B050"/>
              </a:solidFill>
              <a:prstDash val="solid"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1C9-4624-B5EE-7CBCDD1FC772}"/>
                </c:ext>
              </c:extLst>
            </c:dLbl>
            <c:numFmt formatCode="0.0;[Red]0.0;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NIÑO!$A$291:$A$299</c:f>
            </c:multiLvlStrRef>
          </c:cat>
          <c:val>
            <c:numRef>
              <c:f>NIÑO!$J$291:$J$299</c:f>
            </c:numRef>
          </c:val>
          <c:extLst>
            <c:ext xmlns:c16="http://schemas.microsoft.com/office/drawing/2014/chart" uri="{C3380CC4-5D6E-409C-BE32-E72D297353CC}">
              <c16:uniqueId val="{00000003-11C9-4624-B5EE-7CBCDD1FC7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608004112"/>
        <c:axId val="608004504"/>
      </c:barChart>
      <c:lineChart>
        <c:grouping val="standard"/>
        <c:varyColors val="0"/>
        <c:ser>
          <c:idx val="0"/>
          <c:order val="0"/>
          <c:tx>
            <c:strRef>
              <c:f>NIÑO!$E$290</c:f>
              <c:strCache>
                <c:ptCount val="1"/>
                <c:pt idx="0">
                  <c:v>META</c:v>
                </c:pt>
              </c:strCache>
            </c:strRef>
          </c:tx>
          <c:spPr>
            <a:ln w="15875">
              <a:solidFill>
                <a:srgbClr val="0070C0"/>
              </a:solidFill>
            </a:ln>
          </c:spPr>
          <c:marker>
            <c:symbol val="diamond"/>
            <c:size val="4"/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>
                    <a:solidFill>
                      <a:srgbClr val="0070C0"/>
                    </a:solidFill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NIÑO!$A$291:$A$299</c:f>
            </c:multiLvlStrRef>
          </c:cat>
          <c:val>
            <c:numRef>
              <c:f>NIÑO!$E$291:$E$299</c:f>
            </c:numRef>
          </c:val>
          <c:smooth val="0"/>
          <c:extLst>
            <c:ext xmlns:c16="http://schemas.microsoft.com/office/drawing/2014/chart" uri="{C3380CC4-5D6E-409C-BE32-E72D297353CC}">
              <c16:uniqueId val="{00000004-11C9-4624-B5EE-7CBCDD1FC7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8004112"/>
        <c:axId val="608004504"/>
      </c:lineChart>
      <c:catAx>
        <c:axId val="608004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 cap="flat">
            <a:solidFill>
              <a:schemeClr val="accent1">
                <a:lumMod val="75000"/>
              </a:schemeClr>
            </a:solidFill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chemeClr val="tx2">
                    <a:lumMod val="50000"/>
                  </a:schemeClr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608004504"/>
        <c:crosses val="autoZero"/>
        <c:auto val="1"/>
        <c:lblAlgn val="ctr"/>
        <c:lblOffset val="1"/>
        <c:noMultiLvlLbl val="0"/>
      </c:catAx>
      <c:valAx>
        <c:axId val="608004504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12700">
            <a:solidFill>
              <a:schemeClr val="accent1">
                <a:lumMod val="75000"/>
              </a:schemeClr>
            </a:solidFill>
          </a:ln>
          <a:effectLst>
            <a:outerShdw blurRad="50800" dist="50800" dir="5400000" algn="ctr" rotWithShape="0">
              <a:schemeClr val="bg1"/>
            </a:outerShdw>
          </a:effectLst>
        </c:spPr>
        <c:txPr>
          <a:bodyPr rot="0" vert="horz"/>
          <a:lstStyle/>
          <a:p>
            <a:pPr>
              <a:defRPr sz="1000" b="1" i="0" u="none" strike="noStrike" baseline="0">
                <a:solidFill>
                  <a:schemeClr val="tx2">
                    <a:lumMod val="75000"/>
                  </a:schemeClr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608004112"/>
        <c:crosses val="autoZero"/>
        <c:crossBetween val="between"/>
      </c:valAx>
      <c:spPr>
        <a:noFill/>
        <a:ln w="25400">
          <a:noFill/>
        </a:ln>
        <a:effectLst>
          <a:softEdge rad="0"/>
        </a:effectLst>
        <a:scene3d>
          <a:camera prst="orthographicFront"/>
          <a:lightRig rig="threePt" dir="t"/>
        </a:scene3d>
        <a:sp3d>
          <a:bevelT/>
        </a:sp3d>
      </c:spPr>
    </c:plotArea>
    <c:legend>
      <c:legendPos val="b"/>
      <c:layout>
        <c:manualLayout>
          <c:xMode val="edge"/>
          <c:yMode val="edge"/>
          <c:x val="2.0072684374945342E-2"/>
          <c:y val="0.75230491571946057"/>
          <c:w val="0.95781665110489145"/>
          <c:h val="4.2801736377012366E-2"/>
        </c:manualLayout>
      </c:layout>
      <c:overlay val="0"/>
      <c:spPr>
        <a:effectLst/>
      </c:spPr>
      <c:txPr>
        <a:bodyPr/>
        <a:lstStyle/>
        <a:p>
          <a:pPr>
            <a:defRPr sz="900" b="1" i="0" u="none" strike="noStrike" baseline="0">
              <a:solidFill>
                <a:schemeClr val="tx2">
                  <a:lumMod val="50000"/>
                </a:schemeClr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19050">
      <a:solidFill>
        <a:schemeClr val="tx2">
          <a:lumMod val="75000"/>
        </a:schemeClr>
      </a:solidFill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/Relationships>
</file>

<file path=xl/drawings/_rels/drawing29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5.xml"/><Relationship Id="rId13" Type="http://schemas.openxmlformats.org/officeDocument/2006/relationships/chart" Target="../charts/chart40.xml"/><Relationship Id="rId3" Type="http://schemas.openxmlformats.org/officeDocument/2006/relationships/chart" Target="../charts/chart30.xml"/><Relationship Id="rId7" Type="http://schemas.openxmlformats.org/officeDocument/2006/relationships/chart" Target="../charts/chart34.xml"/><Relationship Id="rId12" Type="http://schemas.openxmlformats.org/officeDocument/2006/relationships/chart" Target="../charts/chart39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Relationship Id="rId6" Type="http://schemas.openxmlformats.org/officeDocument/2006/relationships/chart" Target="../charts/chart33.xml"/><Relationship Id="rId11" Type="http://schemas.openxmlformats.org/officeDocument/2006/relationships/chart" Target="../charts/chart38.xml"/><Relationship Id="rId5" Type="http://schemas.openxmlformats.org/officeDocument/2006/relationships/chart" Target="../charts/chart32.xml"/><Relationship Id="rId10" Type="http://schemas.openxmlformats.org/officeDocument/2006/relationships/chart" Target="../charts/chart37.xml"/><Relationship Id="rId4" Type="http://schemas.openxmlformats.org/officeDocument/2006/relationships/chart" Target="../charts/chart31.xml"/><Relationship Id="rId9" Type="http://schemas.openxmlformats.org/officeDocument/2006/relationships/chart" Target="../charts/chart36.xml"/></Relationships>
</file>

<file path=xl/drawings/_rels/drawing4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8.xml"/><Relationship Id="rId3" Type="http://schemas.openxmlformats.org/officeDocument/2006/relationships/chart" Target="../charts/chart43.xml"/><Relationship Id="rId7" Type="http://schemas.openxmlformats.org/officeDocument/2006/relationships/chart" Target="../charts/chart47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Relationship Id="rId6" Type="http://schemas.openxmlformats.org/officeDocument/2006/relationships/chart" Target="../charts/chart46.xml"/><Relationship Id="rId11" Type="http://schemas.openxmlformats.org/officeDocument/2006/relationships/chart" Target="../charts/chart51.xml"/><Relationship Id="rId5" Type="http://schemas.openxmlformats.org/officeDocument/2006/relationships/chart" Target="../charts/chart45.xml"/><Relationship Id="rId10" Type="http://schemas.openxmlformats.org/officeDocument/2006/relationships/chart" Target="../charts/chart50.xml"/><Relationship Id="rId4" Type="http://schemas.openxmlformats.org/officeDocument/2006/relationships/chart" Target="../charts/chart44.xml"/><Relationship Id="rId9" Type="http://schemas.openxmlformats.org/officeDocument/2006/relationships/chart" Target="../charts/chart4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33618</xdr:colOff>
      <xdr:row>41</xdr:row>
      <xdr:rowOff>78441</xdr:rowOff>
    </xdr:from>
    <xdr:to>
      <xdr:col>18</xdr:col>
      <xdr:colOff>24093</xdr:colOff>
      <xdr:row>60</xdr:row>
      <xdr:rowOff>87966</xdr:rowOff>
    </xdr:to>
    <xdr:graphicFrame macro="">
      <xdr:nvGraphicFramePr>
        <xdr:cNvPr id="4" name="37 Gráfico">
          <a:extLst>
            <a:ext uri="{FF2B5EF4-FFF2-40B4-BE49-F238E27FC236}">
              <a16:creationId xmlns:a16="http://schemas.microsoft.com/office/drawing/2014/main" id="{00000000-0008-0000-1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10583</xdr:colOff>
      <xdr:row>103</xdr:row>
      <xdr:rowOff>69725</xdr:rowOff>
    </xdr:from>
    <xdr:to>
      <xdr:col>18</xdr:col>
      <xdr:colOff>4793</xdr:colOff>
      <xdr:row>122</xdr:row>
      <xdr:rowOff>79250</xdr:rowOff>
    </xdr:to>
    <xdr:graphicFrame macro="">
      <xdr:nvGraphicFramePr>
        <xdr:cNvPr id="5" name="37 Gráfico">
          <a:extLst>
            <a:ext uri="{FF2B5EF4-FFF2-40B4-BE49-F238E27FC236}">
              <a16:creationId xmlns:a16="http://schemas.microsoft.com/office/drawing/2014/main" id="{00000000-0008-0000-1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11206</xdr:colOff>
      <xdr:row>164</xdr:row>
      <xdr:rowOff>112059</xdr:rowOff>
    </xdr:from>
    <xdr:to>
      <xdr:col>18</xdr:col>
      <xdr:colOff>1681</xdr:colOff>
      <xdr:row>183</xdr:row>
      <xdr:rowOff>121584</xdr:rowOff>
    </xdr:to>
    <xdr:graphicFrame macro="">
      <xdr:nvGraphicFramePr>
        <xdr:cNvPr id="6" name="37 Gráfico">
          <a:extLst>
            <a:ext uri="{FF2B5EF4-FFF2-40B4-BE49-F238E27FC236}">
              <a16:creationId xmlns:a16="http://schemas.microsoft.com/office/drawing/2014/main" id="{00000000-0008-0000-13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0</xdr:colOff>
      <xdr:row>185</xdr:row>
      <xdr:rowOff>123264</xdr:rowOff>
    </xdr:from>
    <xdr:to>
      <xdr:col>17</xdr:col>
      <xdr:colOff>819710</xdr:colOff>
      <xdr:row>204</xdr:row>
      <xdr:rowOff>132789</xdr:rowOff>
    </xdr:to>
    <xdr:graphicFrame macro="">
      <xdr:nvGraphicFramePr>
        <xdr:cNvPr id="7" name="37 Gráfico">
          <a:extLst>
            <a:ext uri="{FF2B5EF4-FFF2-40B4-BE49-F238E27FC236}">
              <a16:creationId xmlns:a16="http://schemas.microsoft.com/office/drawing/2014/main" id="{00000000-0008-0000-13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95250</xdr:colOff>
      <xdr:row>205</xdr:row>
      <xdr:rowOff>79141</xdr:rowOff>
    </xdr:from>
    <xdr:to>
      <xdr:col>17</xdr:col>
      <xdr:colOff>807804</xdr:colOff>
      <xdr:row>224</xdr:row>
      <xdr:rowOff>88666</xdr:rowOff>
    </xdr:to>
    <xdr:graphicFrame macro="">
      <xdr:nvGraphicFramePr>
        <xdr:cNvPr id="8" name="37 Gráfico">
          <a:extLst>
            <a:ext uri="{FF2B5EF4-FFF2-40B4-BE49-F238E27FC236}">
              <a16:creationId xmlns:a16="http://schemas.microsoft.com/office/drawing/2014/main" id="{00000000-0008-0000-1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11206</xdr:colOff>
      <xdr:row>226</xdr:row>
      <xdr:rowOff>134471</xdr:rowOff>
    </xdr:from>
    <xdr:to>
      <xdr:col>18</xdr:col>
      <xdr:colOff>1680</xdr:colOff>
      <xdr:row>245</xdr:row>
      <xdr:rowOff>143996</xdr:rowOff>
    </xdr:to>
    <xdr:graphicFrame macro="">
      <xdr:nvGraphicFramePr>
        <xdr:cNvPr id="9" name="37 Gráfico">
          <a:extLst>
            <a:ext uri="{FF2B5EF4-FFF2-40B4-BE49-F238E27FC236}">
              <a16:creationId xmlns:a16="http://schemas.microsoft.com/office/drawing/2014/main" id="{00000000-0008-0000-13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12</xdr:col>
      <xdr:colOff>0</xdr:colOff>
      <xdr:row>246</xdr:row>
      <xdr:rowOff>89647</xdr:rowOff>
    </xdr:from>
    <xdr:to>
      <xdr:col>17</xdr:col>
      <xdr:colOff>819710</xdr:colOff>
      <xdr:row>265</xdr:row>
      <xdr:rowOff>99172</xdr:rowOff>
    </xdr:to>
    <xdr:graphicFrame macro="">
      <xdr:nvGraphicFramePr>
        <xdr:cNvPr id="10" name="37 Gráfico">
          <a:extLst>
            <a:ext uri="{FF2B5EF4-FFF2-40B4-BE49-F238E27FC236}">
              <a16:creationId xmlns:a16="http://schemas.microsoft.com/office/drawing/2014/main" id="{00000000-0008-0000-13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</xdr:col>
      <xdr:colOff>11206</xdr:colOff>
      <xdr:row>267</xdr:row>
      <xdr:rowOff>112059</xdr:rowOff>
    </xdr:from>
    <xdr:to>
      <xdr:col>18</xdr:col>
      <xdr:colOff>1680</xdr:colOff>
      <xdr:row>286</xdr:row>
      <xdr:rowOff>121584</xdr:rowOff>
    </xdr:to>
    <xdr:graphicFrame macro="">
      <xdr:nvGraphicFramePr>
        <xdr:cNvPr id="11" name="37 Gráfico">
          <a:extLst>
            <a:ext uri="{FF2B5EF4-FFF2-40B4-BE49-F238E27FC236}">
              <a16:creationId xmlns:a16="http://schemas.microsoft.com/office/drawing/2014/main" id="{00000000-0008-0000-13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12</xdr:col>
      <xdr:colOff>0</xdr:colOff>
      <xdr:row>287</xdr:row>
      <xdr:rowOff>89647</xdr:rowOff>
    </xdr:from>
    <xdr:to>
      <xdr:col>17</xdr:col>
      <xdr:colOff>819710</xdr:colOff>
      <xdr:row>306</xdr:row>
      <xdr:rowOff>99172</xdr:rowOff>
    </xdr:to>
    <xdr:graphicFrame macro="">
      <xdr:nvGraphicFramePr>
        <xdr:cNvPr id="12" name="37 Gráfico">
          <a:extLst>
            <a:ext uri="{FF2B5EF4-FFF2-40B4-BE49-F238E27FC236}">
              <a16:creationId xmlns:a16="http://schemas.microsoft.com/office/drawing/2014/main" id="{00000000-0008-0000-13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12</xdr:col>
      <xdr:colOff>0</xdr:colOff>
      <xdr:row>308</xdr:row>
      <xdr:rowOff>134471</xdr:rowOff>
    </xdr:from>
    <xdr:to>
      <xdr:col>17</xdr:col>
      <xdr:colOff>819710</xdr:colOff>
      <xdr:row>327</xdr:row>
      <xdr:rowOff>143995</xdr:rowOff>
    </xdr:to>
    <xdr:graphicFrame macro="">
      <xdr:nvGraphicFramePr>
        <xdr:cNvPr id="13" name="37 Gráfico">
          <a:extLst>
            <a:ext uri="{FF2B5EF4-FFF2-40B4-BE49-F238E27FC236}">
              <a16:creationId xmlns:a16="http://schemas.microsoft.com/office/drawing/2014/main" id="{00000000-0008-0000-13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12</xdr:col>
      <xdr:colOff>11206</xdr:colOff>
      <xdr:row>328</xdr:row>
      <xdr:rowOff>67235</xdr:rowOff>
    </xdr:from>
    <xdr:to>
      <xdr:col>18</xdr:col>
      <xdr:colOff>1680</xdr:colOff>
      <xdr:row>347</xdr:row>
      <xdr:rowOff>76760</xdr:rowOff>
    </xdr:to>
    <xdr:graphicFrame macro="">
      <xdr:nvGraphicFramePr>
        <xdr:cNvPr id="14" name="37 Gráfico">
          <a:extLst>
            <a:ext uri="{FF2B5EF4-FFF2-40B4-BE49-F238E27FC236}">
              <a16:creationId xmlns:a16="http://schemas.microsoft.com/office/drawing/2014/main" id="{00000000-0008-0000-13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12</xdr:col>
      <xdr:colOff>11205</xdr:colOff>
      <xdr:row>349</xdr:row>
      <xdr:rowOff>98752</xdr:rowOff>
    </xdr:from>
    <xdr:to>
      <xdr:col>18</xdr:col>
      <xdr:colOff>1679</xdr:colOff>
      <xdr:row>368</xdr:row>
      <xdr:rowOff>108277</xdr:rowOff>
    </xdr:to>
    <xdr:graphicFrame macro="">
      <xdr:nvGraphicFramePr>
        <xdr:cNvPr id="15" name="37 Gráfico">
          <a:extLst>
            <a:ext uri="{FF2B5EF4-FFF2-40B4-BE49-F238E27FC236}">
              <a16:creationId xmlns:a16="http://schemas.microsoft.com/office/drawing/2014/main" id="{00000000-0008-0000-13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12</xdr:col>
      <xdr:colOff>11906</xdr:colOff>
      <xdr:row>369</xdr:row>
      <xdr:rowOff>126066</xdr:rowOff>
    </xdr:from>
    <xdr:to>
      <xdr:col>17</xdr:col>
      <xdr:colOff>831616</xdr:colOff>
      <xdr:row>388</xdr:row>
      <xdr:rowOff>135591</xdr:rowOff>
    </xdr:to>
    <xdr:graphicFrame macro="">
      <xdr:nvGraphicFramePr>
        <xdr:cNvPr id="16" name="37 Gráfico">
          <a:extLst>
            <a:ext uri="{FF2B5EF4-FFF2-40B4-BE49-F238E27FC236}">
              <a16:creationId xmlns:a16="http://schemas.microsoft.com/office/drawing/2014/main" id="{00000000-0008-0000-13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12</xdr:col>
      <xdr:colOff>0</xdr:colOff>
      <xdr:row>390</xdr:row>
      <xdr:rowOff>100853</xdr:rowOff>
    </xdr:from>
    <xdr:to>
      <xdr:col>17</xdr:col>
      <xdr:colOff>819710</xdr:colOff>
      <xdr:row>409</xdr:row>
      <xdr:rowOff>110377</xdr:rowOff>
    </xdr:to>
    <xdr:graphicFrame macro="">
      <xdr:nvGraphicFramePr>
        <xdr:cNvPr id="17" name="37 Gráfico">
          <a:extLst>
            <a:ext uri="{FF2B5EF4-FFF2-40B4-BE49-F238E27FC236}">
              <a16:creationId xmlns:a16="http://schemas.microsoft.com/office/drawing/2014/main" id="{00000000-0008-0000-13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12</xdr:col>
      <xdr:colOff>0</xdr:colOff>
      <xdr:row>410</xdr:row>
      <xdr:rowOff>100853</xdr:rowOff>
    </xdr:from>
    <xdr:to>
      <xdr:col>17</xdr:col>
      <xdr:colOff>819710</xdr:colOff>
      <xdr:row>429</xdr:row>
      <xdr:rowOff>110377</xdr:rowOff>
    </xdr:to>
    <xdr:graphicFrame macro="">
      <xdr:nvGraphicFramePr>
        <xdr:cNvPr id="18" name="37 Gráfico">
          <a:extLst>
            <a:ext uri="{FF2B5EF4-FFF2-40B4-BE49-F238E27FC236}">
              <a16:creationId xmlns:a16="http://schemas.microsoft.com/office/drawing/2014/main" id="{00000000-0008-0000-13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12</xdr:col>
      <xdr:colOff>0</xdr:colOff>
      <xdr:row>431</xdr:row>
      <xdr:rowOff>123264</xdr:rowOff>
    </xdr:from>
    <xdr:to>
      <xdr:col>17</xdr:col>
      <xdr:colOff>819710</xdr:colOff>
      <xdr:row>450</xdr:row>
      <xdr:rowOff>132789</xdr:rowOff>
    </xdr:to>
    <xdr:graphicFrame macro="">
      <xdr:nvGraphicFramePr>
        <xdr:cNvPr id="19" name="37 Gráfico">
          <a:extLst>
            <a:ext uri="{FF2B5EF4-FFF2-40B4-BE49-F238E27FC236}">
              <a16:creationId xmlns:a16="http://schemas.microsoft.com/office/drawing/2014/main" id="{00000000-0008-0000-13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12</xdr:col>
      <xdr:colOff>0</xdr:colOff>
      <xdr:row>451</xdr:row>
      <xdr:rowOff>100853</xdr:rowOff>
    </xdr:from>
    <xdr:to>
      <xdr:col>17</xdr:col>
      <xdr:colOff>819710</xdr:colOff>
      <xdr:row>470</xdr:row>
      <xdr:rowOff>110378</xdr:rowOff>
    </xdr:to>
    <xdr:graphicFrame macro="">
      <xdr:nvGraphicFramePr>
        <xdr:cNvPr id="20" name="37 Gráfico">
          <a:extLst>
            <a:ext uri="{FF2B5EF4-FFF2-40B4-BE49-F238E27FC236}">
              <a16:creationId xmlns:a16="http://schemas.microsoft.com/office/drawing/2014/main" id="{00000000-0008-0000-1300-00001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11</xdr:col>
      <xdr:colOff>89647</xdr:colOff>
      <xdr:row>471</xdr:row>
      <xdr:rowOff>123265</xdr:rowOff>
    </xdr:from>
    <xdr:to>
      <xdr:col>17</xdr:col>
      <xdr:colOff>808504</xdr:colOff>
      <xdr:row>490</xdr:row>
      <xdr:rowOff>132789</xdr:rowOff>
    </xdr:to>
    <xdr:graphicFrame macro="">
      <xdr:nvGraphicFramePr>
        <xdr:cNvPr id="21" name="37 Gráfico">
          <a:extLst>
            <a:ext uri="{FF2B5EF4-FFF2-40B4-BE49-F238E27FC236}">
              <a16:creationId xmlns:a16="http://schemas.microsoft.com/office/drawing/2014/main" id="{00000000-0008-0000-13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12</xdr:col>
      <xdr:colOff>0</xdr:colOff>
      <xdr:row>491</xdr:row>
      <xdr:rowOff>89648</xdr:rowOff>
    </xdr:from>
    <xdr:to>
      <xdr:col>17</xdr:col>
      <xdr:colOff>819710</xdr:colOff>
      <xdr:row>510</xdr:row>
      <xdr:rowOff>99172</xdr:rowOff>
    </xdr:to>
    <xdr:graphicFrame macro="">
      <xdr:nvGraphicFramePr>
        <xdr:cNvPr id="22" name="37 Gráfico">
          <a:extLst>
            <a:ext uri="{FF2B5EF4-FFF2-40B4-BE49-F238E27FC236}">
              <a16:creationId xmlns:a16="http://schemas.microsoft.com/office/drawing/2014/main" id="{00000000-0008-0000-13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12</xdr:col>
      <xdr:colOff>52917</xdr:colOff>
      <xdr:row>534</xdr:row>
      <xdr:rowOff>131981</xdr:rowOff>
    </xdr:from>
    <xdr:to>
      <xdr:col>18</xdr:col>
      <xdr:colOff>47127</xdr:colOff>
      <xdr:row>553</xdr:row>
      <xdr:rowOff>141505</xdr:rowOff>
    </xdr:to>
    <xdr:graphicFrame macro="">
      <xdr:nvGraphicFramePr>
        <xdr:cNvPr id="23" name="37 Gráfico">
          <a:extLst>
            <a:ext uri="{FF2B5EF4-FFF2-40B4-BE49-F238E27FC236}">
              <a16:creationId xmlns:a16="http://schemas.microsoft.com/office/drawing/2014/main" id="{00000000-0008-0000-1300-00001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12</xdr:col>
      <xdr:colOff>19843</xdr:colOff>
      <xdr:row>514</xdr:row>
      <xdr:rowOff>119063</xdr:rowOff>
    </xdr:from>
    <xdr:to>
      <xdr:col>18</xdr:col>
      <xdr:colOff>14053</xdr:colOff>
      <xdr:row>533</xdr:row>
      <xdr:rowOff>128587</xdr:rowOff>
    </xdr:to>
    <xdr:graphicFrame macro="">
      <xdr:nvGraphicFramePr>
        <xdr:cNvPr id="24" name="37 Gráfico">
          <a:extLst>
            <a:ext uri="{FF2B5EF4-FFF2-40B4-BE49-F238E27FC236}">
              <a16:creationId xmlns:a16="http://schemas.microsoft.com/office/drawing/2014/main" id="{00000000-0008-0000-13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11</xdr:col>
      <xdr:colOff>100231</xdr:colOff>
      <xdr:row>62</xdr:row>
      <xdr:rowOff>148166</xdr:rowOff>
    </xdr:from>
    <xdr:to>
      <xdr:col>17</xdr:col>
      <xdr:colOff>822823</xdr:colOff>
      <xdr:row>81</xdr:row>
      <xdr:rowOff>157691</xdr:rowOff>
    </xdr:to>
    <xdr:graphicFrame macro="">
      <xdr:nvGraphicFramePr>
        <xdr:cNvPr id="25" name="37 Gráfico">
          <a:extLst>
            <a:ext uri="{FF2B5EF4-FFF2-40B4-BE49-F238E27FC236}">
              <a16:creationId xmlns:a16="http://schemas.microsoft.com/office/drawing/2014/main" id="{00000000-0008-0000-13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12</xdr:col>
      <xdr:colOff>11206</xdr:colOff>
      <xdr:row>82</xdr:row>
      <xdr:rowOff>112059</xdr:rowOff>
    </xdr:from>
    <xdr:to>
      <xdr:col>18</xdr:col>
      <xdr:colOff>1681</xdr:colOff>
      <xdr:row>101</xdr:row>
      <xdr:rowOff>121584</xdr:rowOff>
    </xdr:to>
    <xdr:graphicFrame macro="">
      <xdr:nvGraphicFramePr>
        <xdr:cNvPr id="26" name="37 Gráfico">
          <a:extLst>
            <a:ext uri="{FF2B5EF4-FFF2-40B4-BE49-F238E27FC236}">
              <a16:creationId xmlns:a16="http://schemas.microsoft.com/office/drawing/2014/main" id="{00000000-0008-0000-13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12</xdr:col>
      <xdr:colOff>21788</xdr:colOff>
      <xdr:row>123</xdr:row>
      <xdr:rowOff>114548</xdr:rowOff>
    </xdr:from>
    <xdr:to>
      <xdr:col>18</xdr:col>
      <xdr:colOff>15998</xdr:colOff>
      <xdr:row>142</xdr:row>
      <xdr:rowOff>124074</xdr:rowOff>
    </xdr:to>
    <xdr:graphicFrame macro="">
      <xdr:nvGraphicFramePr>
        <xdr:cNvPr id="27" name="37 Gráfico">
          <a:extLst>
            <a:ext uri="{FF2B5EF4-FFF2-40B4-BE49-F238E27FC236}">
              <a16:creationId xmlns:a16="http://schemas.microsoft.com/office/drawing/2014/main" id="{00000000-0008-0000-1300-00001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12</xdr:col>
      <xdr:colOff>33618</xdr:colOff>
      <xdr:row>144</xdr:row>
      <xdr:rowOff>89647</xdr:rowOff>
    </xdr:from>
    <xdr:to>
      <xdr:col>18</xdr:col>
      <xdr:colOff>24093</xdr:colOff>
      <xdr:row>163</xdr:row>
      <xdr:rowOff>99172</xdr:rowOff>
    </xdr:to>
    <xdr:graphicFrame macro="">
      <xdr:nvGraphicFramePr>
        <xdr:cNvPr id="28" name="37 Gráfico">
          <a:extLst>
            <a:ext uri="{FF2B5EF4-FFF2-40B4-BE49-F238E27FC236}">
              <a16:creationId xmlns:a16="http://schemas.microsoft.com/office/drawing/2014/main" id="{00000000-0008-0000-1300-00001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12</xdr:col>
      <xdr:colOff>20731</xdr:colOff>
      <xdr:row>21</xdr:row>
      <xdr:rowOff>123264</xdr:rowOff>
    </xdr:from>
    <xdr:to>
      <xdr:col>18</xdr:col>
      <xdr:colOff>11206</xdr:colOff>
      <xdr:row>40</xdr:row>
      <xdr:rowOff>132789</xdr:rowOff>
    </xdr:to>
    <xdr:graphicFrame macro="">
      <xdr:nvGraphicFramePr>
        <xdr:cNvPr id="29" name="37 Gráfico">
          <a:extLst>
            <a:ext uri="{FF2B5EF4-FFF2-40B4-BE49-F238E27FC236}">
              <a16:creationId xmlns:a16="http://schemas.microsoft.com/office/drawing/2014/main" id="{00000000-0008-0000-1300-00001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12</xdr:col>
      <xdr:colOff>35719</xdr:colOff>
      <xdr:row>0</xdr:row>
      <xdr:rowOff>95250</xdr:rowOff>
    </xdr:from>
    <xdr:to>
      <xdr:col>18</xdr:col>
      <xdr:colOff>26194</xdr:colOff>
      <xdr:row>19</xdr:row>
      <xdr:rowOff>104775</xdr:rowOff>
    </xdr:to>
    <xdr:graphicFrame macro="">
      <xdr:nvGraphicFramePr>
        <xdr:cNvPr id="31" name="37 Gráfico">
          <a:extLst>
            <a:ext uri="{FF2B5EF4-FFF2-40B4-BE49-F238E27FC236}">
              <a16:creationId xmlns:a16="http://schemas.microsoft.com/office/drawing/2014/main" id="{00000000-0008-0000-13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0.00955</cdr:x>
      <cdr:y>0.01132</cdr:y>
    </cdr:from>
    <cdr:to>
      <cdr:x>0.09135</cdr:x>
      <cdr:y>0.08114</cdr:y>
    </cdr:to>
    <cdr:sp macro="" textlink="">
      <cdr:nvSpPr>
        <cdr:cNvPr id="4" name="1 Rectángulo redondeado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435220" cy="325321"/>
        </a:xfrm>
        <a:prstGeom xmlns:a="http://schemas.openxmlformats.org/drawingml/2006/main" prst="roundRect">
          <a:avLst>
            <a:gd name="adj" fmla="val 16667"/>
          </a:avLst>
        </a:prstGeom>
        <a:noFill xmlns:a="http://schemas.openxmlformats.org/drawingml/2006/main"/>
        <a:ln xmlns:a="http://schemas.openxmlformats.org/drawingml/2006/main">
          <a:solidFill>
            <a:schemeClr val="tx2">
              <a:lumMod val="75000"/>
            </a:schemeClr>
          </a:solidFill>
        </a:ln>
        <a:effectLst xmlns:a="http://schemas.openxmlformats.org/drawingml/2006/main">
          <a:outerShdw blurRad="50800" dist="38100" dir="2700000" algn="tl" rotWithShape="0">
            <a:schemeClr val="tx2">
              <a:lumMod val="50000"/>
              <a:alpha val="40000"/>
            </a:schemeClr>
          </a:outerShdw>
        </a:effectLst>
      </cdr:spPr>
      <cdr:style>
        <a:lnRef xmlns:a="http://schemas.openxmlformats.org/drawingml/2006/main" idx="1">
          <a:schemeClr val="accent1"/>
        </a:lnRef>
        <a:fillRef xmlns:a="http://schemas.openxmlformats.org/drawingml/2006/main" idx="2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36576" tIns="36576" rIns="36576" bIns="36576" anchor="ctr" upright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s-ES" sz="1600" b="1" i="0" u="none" strike="noStrike" baseline="0">
              <a:solidFill>
                <a:schemeClr val="tx2">
                  <a:lumMod val="50000"/>
                </a:schemeClr>
              </a:solidFill>
              <a:latin typeface="Calibri"/>
              <a:cs typeface="Calibri"/>
            </a:rPr>
            <a:t>15</a:t>
          </a:r>
        </a:p>
      </cdr:txBody>
    </cdr:sp>
  </cdr:relSizeAnchor>
  <cdr:relSizeAnchor xmlns:cdr="http://schemas.openxmlformats.org/drawingml/2006/chartDrawing">
    <cdr:from>
      <cdr:x>0.01818</cdr:x>
      <cdr:y>0.80258</cdr:y>
    </cdr:from>
    <cdr:to>
      <cdr:x>0.98029</cdr:x>
      <cdr:y>0.93272</cdr:y>
    </cdr:to>
    <cdr:sp macro="" textlink="NIÑO!$V$292">
      <cdr:nvSpPr>
        <cdr:cNvPr id="5" name="24 CuadroTexto"/>
        <cdr:cNvSpPr txBox="1"/>
      </cdr:nvSpPr>
      <cdr:spPr>
        <a:xfrm xmlns:a="http://schemas.openxmlformats.org/drawingml/2006/main">
          <a:off x="113739" y="3731002"/>
          <a:ext cx="6017559" cy="6049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ap="rnd" cmpd="sng">
          <a:solidFill>
            <a:schemeClr val="accent5">
              <a:lumMod val="50000"/>
            </a:schemeClr>
          </a:solidFill>
        </a:ln>
        <a:effectLst xmlns:a="http://schemas.openxmlformats.org/drawingml/2006/main">
          <a:softEdge rad="0"/>
        </a:effectLst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/>
        <a:p xmlns:a="http://schemas.openxmlformats.org/drawingml/2006/main">
          <a:fld id="{AFE49143-1F1C-4F96-858C-4A2F690E3127}" type="TxLink">
            <a:rPr lang="en-US" sz="1100" b="0" i="0" u="none" strike="noStrike">
              <a:solidFill>
                <a:schemeClr val="tx2">
                  <a:lumMod val="50000"/>
                </a:schemeClr>
              </a:solidFill>
              <a:latin typeface="Calibri"/>
              <a:cs typeface="Calibri"/>
            </a:rPr>
            <a:pPr/>
            <a:t> </a:t>
          </a:fld>
          <a:endParaRPr lang="es-PE">
            <a:solidFill>
              <a:schemeClr val="tx2">
                <a:lumMod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0.00358</cdr:x>
      <cdr:y>0.93985</cdr:y>
    </cdr:from>
    <cdr:to>
      <cdr:x>0.97064</cdr:x>
      <cdr:y>0.99072</cdr:y>
    </cdr:to>
    <cdr:sp macro="" textlink="NIÑO!$V$4">
      <cdr:nvSpPr>
        <cdr:cNvPr id="6" name="16 Rectángulo redondeado"/>
        <cdr:cNvSpPr/>
      </cdr:nvSpPr>
      <cdr:spPr>
        <a:xfrm xmlns:a="http://schemas.openxmlformats.org/drawingml/2006/main">
          <a:off x="22412" y="4369145"/>
          <a:ext cx="6048538" cy="236473"/>
        </a:xfrm>
        <a:prstGeom xmlns:a="http://schemas.openxmlformats.org/drawingml/2006/main" prst="round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1">
          <a:schemeClr val="accent6"/>
        </a:lnRef>
        <a:fillRef xmlns:a="http://schemas.openxmlformats.org/drawingml/2006/main" idx="2">
          <a:schemeClr val="accent6"/>
        </a:fillRef>
        <a:effectRef xmlns:a="http://schemas.openxmlformats.org/drawingml/2006/main" idx="1">
          <a:schemeClr val="accent6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fld id="{6AA565E3-D66F-42CA-87BC-318593BB477B}" type="TxLink">
            <a:rPr lang="en-US" sz="1100" b="0" i="0" u="none" strike="noStrike">
              <a:solidFill>
                <a:schemeClr val="tx2">
                  <a:lumMod val="50000"/>
                </a:schemeClr>
              </a:solidFill>
              <a:latin typeface="+mn-lt"/>
              <a:cs typeface="Calibri"/>
            </a:rPr>
            <a:pPr algn="l"/>
            <a:t>FUENTE: HISMINSA - Unidad de Inteligencia Sanitaria. Moyobamba</a:t>
          </a:fld>
          <a:endParaRPr lang="es-ES" sz="900" b="0">
            <a:solidFill>
              <a:schemeClr val="tx2">
                <a:lumMod val="50000"/>
              </a:schemeClr>
            </a:solidFill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0.00955</cdr:x>
      <cdr:y>0.01132</cdr:y>
    </cdr:from>
    <cdr:to>
      <cdr:x>0.09135</cdr:x>
      <cdr:y>0.08114</cdr:y>
    </cdr:to>
    <cdr:sp macro="" textlink="">
      <cdr:nvSpPr>
        <cdr:cNvPr id="4" name="1 Rectángulo redondeado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435220" cy="325321"/>
        </a:xfrm>
        <a:prstGeom xmlns:a="http://schemas.openxmlformats.org/drawingml/2006/main" prst="roundRect">
          <a:avLst>
            <a:gd name="adj" fmla="val 16667"/>
          </a:avLst>
        </a:prstGeom>
        <a:noFill xmlns:a="http://schemas.openxmlformats.org/drawingml/2006/main"/>
        <a:ln xmlns:a="http://schemas.openxmlformats.org/drawingml/2006/main">
          <a:solidFill>
            <a:schemeClr val="tx2">
              <a:lumMod val="75000"/>
            </a:schemeClr>
          </a:solidFill>
        </a:ln>
        <a:effectLst xmlns:a="http://schemas.openxmlformats.org/drawingml/2006/main">
          <a:outerShdw blurRad="50800" dist="38100" dir="2700000" algn="tl" rotWithShape="0">
            <a:schemeClr val="tx2">
              <a:lumMod val="50000"/>
              <a:alpha val="40000"/>
            </a:schemeClr>
          </a:outerShdw>
        </a:effectLst>
      </cdr:spPr>
      <cdr:style>
        <a:lnRef xmlns:a="http://schemas.openxmlformats.org/drawingml/2006/main" idx="1">
          <a:schemeClr val="accent1"/>
        </a:lnRef>
        <a:fillRef xmlns:a="http://schemas.openxmlformats.org/drawingml/2006/main" idx="2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36576" tIns="36576" rIns="36576" bIns="36576" anchor="ctr" upright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s-ES" sz="1600" b="1" i="0" u="none" strike="noStrike" baseline="0">
              <a:solidFill>
                <a:schemeClr val="tx2">
                  <a:lumMod val="50000"/>
                </a:schemeClr>
              </a:solidFill>
              <a:latin typeface="Calibri"/>
              <a:cs typeface="Calibri"/>
            </a:rPr>
            <a:t>16</a:t>
          </a:r>
        </a:p>
      </cdr:txBody>
    </cdr:sp>
  </cdr:relSizeAnchor>
  <cdr:relSizeAnchor xmlns:cdr="http://schemas.openxmlformats.org/drawingml/2006/chartDrawing">
    <cdr:from>
      <cdr:x>0.01818</cdr:x>
      <cdr:y>0.80258</cdr:y>
    </cdr:from>
    <cdr:to>
      <cdr:x>0.98029</cdr:x>
      <cdr:y>0.93272</cdr:y>
    </cdr:to>
    <cdr:sp macro="" textlink="NIÑO!$V$313">
      <cdr:nvSpPr>
        <cdr:cNvPr id="5" name="24 CuadroTexto"/>
        <cdr:cNvSpPr txBox="1"/>
      </cdr:nvSpPr>
      <cdr:spPr>
        <a:xfrm xmlns:a="http://schemas.openxmlformats.org/drawingml/2006/main">
          <a:off x="113739" y="3731002"/>
          <a:ext cx="6017559" cy="6049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ap="rnd" cmpd="sng">
          <a:solidFill>
            <a:schemeClr val="accent5">
              <a:lumMod val="50000"/>
            </a:schemeClr>
          </a:solidFill>
        </a:ln>
        <a:effectLst xmlns:a="http://schemas.openxmlformats.org/drawingml/2006/main">
          <a:softEdge rad="0"/>
        </a:effectLst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/>
        <a:p xmlns:a="http://schemas.openxmlformats.org/drawingml/2006/main">
          <a:fld id="{9DA24075-4672-4F84-AB82-2D5E19C16BF5}" type="TxLink">
            <a:rPr lang="en-US" sz="1100" b="0" i="0" u="none" strike="noStrike">
              <a:solidFill>
                <a:schemeClr val="tx2">
                  <a:lumMod val="50000"/>
                </a:schemeClr>
              </a:solidFill>
              <a:latin typeface="Calibri"/>
              <a:cs typeface="Calibri"/>
            </a:rPr>
            <a:pPr/>
            <a:t> </a:t>
          </a:fld>
          <a:endParaRPr lang="es-PE">
            <a:solidFill>
              <a:schemeClr val="tx2">
                <a:lumMod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0.00358</cdr:x>
      <cdr:y>0.93985</cdr:y>
    </cdr:from>
    <cdr:to>
      <cdr:x>0.97064</cdr:x>
      <cdr:y>0.99072</cdr:y>
    </cdr:to>
    <cdr:sp macro="" textlink="NIÑO!$V$4">
      <cdr:nvSpPr>
        <cdr:cNvPr id="6" name="16 Rectángulo redondeado"/>
        <cdr:cNvSpPr/>
      </cdr:nvSpPr>
      <cdr:spPr>
        <a:xfrm xmlns:a="http://schemas.openxmlformats.org/drawingml/2006/main">
          <a:off x="22412" y="4369145"/>
          <a:ext cx="6048538" cy="236473"/>
        </a:xfrm>
        <a:prstGeom xmlns:a="http://schemas.openxmlformats.org/drawingml/2006/main" prst="round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1">
          <a:schemeClr val="accent6"/>
        </a:lnRef>
        <a:fillRef xmlns:a="http://schemas.openxmlformats.org/drawingml/2006/main" idx="2">
          <a:schemeClr val="accent6"/>
        </a:fillRef>
        <a:effectRef xmlns:a="http://schemas.openxmlformats.org/drawingml/2006/main" idx="1">
          <a:schemeClr val="accent6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fld id="{6AA565E3-D66F-42CA-87BC-318593BB477B}" type="TxLink">
            <a:rPr lang="en-US" sz="1100" b="0" i="0" u="none" strike="noStrike">
              <a:solidFill>
                <a:schemeClr val="tx2">
                  <a:lumMod val="50000"/>
                </a:schemeClr>
              </a:solidFill>
              <a:latin typeface="+mn-lt"/>
              <a:cs typeface="Calibri"/>
            </a:rPr>
            <a:pPr algn="l"/>
            <a:t>FUENTE: HISMINSA - Unidad de Inteligencia Sanitaria. Moyobamba</a:t>
          </a:fld>
          <a:endParaRPr lang="es-ES" sz="900" b="0">
            <a:solidFill>
              <a:schemeClr val="tx2">
                <a:lumMod val="50000"/>
              </a:schemeClr>
            </a:solidFill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0.00955</cdr:x>
      <cdr:y>0.01132</cdr:y>
    </cdr:from>
    <cdr:to>
      <cdr:x>0.09135</cdr:x>
      <cdr:y>0.08114</cdr:y>
    </cdr:to>
    <cdr:sp macro="" textlink="">
      <cdr:nvSpPr>
        <cdr:cNvPr id="4" name="1 Rectángulo redondeado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435220" cy="325321"/>
        </a:xfrm>
        <a:prstGeom xmlns:a="http://schemas.openxmlformats.org/drawingml/2006/main" prst="roundRect">
          <a:avLst>
            <a:gd name="adj" fmla="val 16667"/>
          </a:avLst>
        </a:prstGeom>
        <a:noFill xmlns:a="http://schemas.openxmlformats.org/drawingml/2006/main"/>
        <a:ln xmlns:a="http://schemas.openxmlformats.org/drawingml/2006/main">
          <a:solidFill>
            <a:schemeClr val="tx2">
              <a:lumMod val="75000"/>
            </a:schemeClr>
          </a:solidFill>
        </a:ln>
        <a:effectLst xmlns:a="http://schemas.openxmlformats.org/drawingml/2006/main">
          <a:outerShdw blurRad="50800" dist="38100" dir="2700000" algn="tl" rotWithShape="0">
            <a:schemeClr val="tx2">
              <a:lumMod val="50000"/>
              <a:alpha val="40000"/>
            </a:schemeClr>
          </a:outerShdw>
        </a:effectLst>
      </cdr:spPr>
      <cdr:style>
        <a:lnRef xmlns:a="http://schemas.openxmlformats.org/drawingml/2006/main" idx="1">
          <a:schemeClr val="accent1"/>
        </a:lnRef>
        <a:fillRef xmlns:a="http://schemas.openxmlformats.org/drawingml/2006/main" idx="2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36576" tIns="36576" rIns="36576" bIns="36576" anchor="ctr" upright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s-ES" sz="1600" b="1" i="0" u="none" strike="noStrike" baseline="0">
              <a:solidFill>
                <a:schemeClr val="tx2">
                  <a:lumMod val="50000"/>
                </a:schemeClr>
              </a:solidFill>
              <a:latin typeface="Calibri"/>
              <a:cs typeface="Calibri"/>
            </a:rPr>
            <a:t>17</a:t>
          </a:r>
        </a:p>
      </cdr:txBody>
    </cdr:sp>
  </cdr:relSizeAnchor>
  <cdr:relSizeAnchor xmlns:cdr="http://schemas.openxmlformats.org/drawingml/2006/chartDrawing">
    <cdr:from>
      <cdr:x>0.01818</cdr:x>
      <cdr:y>0.80258</cdr:y>
    </cdr:from>
    <cdr:to>
      <cdr:x>0.98029</cdr:x>
      <cdr:y>0.93272</cdr:y>
    </cdr:to>
    <cdr:sp macro="" textlink="NIÑO!$V$333">
      <cdr:nvSpPr>
        <cdr:cNvPr id="5" name="24 CuadroTexto"/>
        <cdr:cNvSpPr txBox="1"/>
      </cdr:nvSpPr>
      <cdr:spPr>
        <a:xfrm xmlns:a="http://schemas.openxmlformats.org/drawingml/2006/main">
          <a:off x="113739" y="3731002"/>
          <a:ext cx="6017559" cy="6049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ap="rnd" cmpd="sng">
          <a:solidFill>
            <a:schemeClr val="accent5">
              <a:lumMod val="50000"/>
            </a:schemeClr>
          </a:solidFill>
        </a:ln>
        <a:effectLst xmlns:a="http://schemas.openxmlformats.org/drawingml/2006/main">
          <a:softEdge rad="0"/>
        </a:effectLst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/>
        <a:p xmlns:a="http://schemas.openxmlformats.org/drawingml/2006/main">
          <a:fld id="{DB640491-A374-4259-9D15-F5EA1D27E7AD}" type="TxLink">
            <a:rPr lang="en-US" sz="1100" b="0" i="0" u="none" strike="noStrike">
              <a:solidFill>
                <a:schemeClr val="tx2">
                  <a:lumMod val="50000"/>
                </a:schemeClr>
              </a:solidFill>
              <a:latin typeface="Calibri"/>
              <a:cs typeface="Calibri"/>
            </a:rPr>
            <a:pPr/>
            <a:t> </a:t>
          </a:fld>
          <a:endParaRPr lang="es-PE">
            <a:solidFill>
              <a:schemeClr val="tx2">
                <a:lumMod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0.00358</cdr:x>
      <cdr:y>0.93985</cdr:y>
    </cdr:from>
    <cdr:to>
      <cdr:x>0.97064</cdr:x>
      <cdr:y>0.99072</cdr:y>
    </cdr:to>
    <cdr:sp macro="" textlink="NIÑO!$V$4">
      <cdr:nvSpPr>
        <cdr:cNvPr id="6" name="16 Rectángulo redondeado"/>
        <cdr:cNvSpPr/>
      </cdr:nvSpPr>
      <cdr:spPr>
        <a:xfrm xmlns:a="http://schemas.openxmlformats.org/drawingml/2006/main">
          <a:off x="22412" y="4369145"/>
          <a:ext cx="6048538" cy="236473"/>
        </a:xfrm>
        <a:prstGeom xmlns:a="http://schemas.openxmlformats.org/drawingml/2006/main" prst="round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1">
          <a:schemeClr val="accent6"/>
        </a:lnRef>
        <a:fillRef xmlns:a="http://schemas.openxmlformats.org/drawingml/2006/main" idx="2">
          <a:schemeClr val="accent6"/>
        </a:fillRef>
        <a:effectRef xmlns:a="http://schemas.openxmlformats.org/drawingml/2006/main" idx="1">
          <a:schemeClr val="accent6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fld id="{6AA565E3-D66F-42CA-87BC-318593BB477B}" type="TxLink">
            <a:rPr lang="en-US" sz="1100" b="0" i="0" u="none" strike="noStrike">
              <a:solidFill>
                <a:schemeClr val="tx2">
                  <a:lumMod val="50000"/>
                </a:schemeClr>
              </a:solidFill>
              <a:latin typeface="+mn-lt"/>
              <a:cs typeface="Calibri"/>
            </a:rPr>
            <a:pPr algn="l"/>
            <a:t>FUENTE: HISMINSA - Unidad de Inteligencia Sanitaria. Moyobamba</a:t>
          </a:fld>
          <a:endParaRPr lang="es-ES" sz="900" b="0">
            <a:solidFill>
              <a:schemeClr val="tx2">
                <a:lumMod val="50000"/>
              </a:schemeClr>
            </a:solidFill>
          </a:endParaRPr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0.00955</cdr:x>
      <cdr:y>0.01132</cdr:y>
    </cdr:from>
    <cdr:to>
      <cdr:x>0.09135</cdr:x>
      <cdr:y>0.08114</cdr:y>
    </cdr:to>
    <cdr:sp macro="" textlink="">
      <cdr:nvSpPr>
        <cdr:cNvPr id="4" name="1 Rectángulo redondeado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435220" cy="325321"/>
        </a:xfrm>
        <a:prstGeom xmlns:a="http://schemas.openxmlformats.org/drawingml/2006/main" prst="roundRect">
          <a:avLst>
            <a:gd name="adj" fmla="val 16667"/>
          </a:avLst>
        </a:prstGeom>
        <a:noFill xmlns:a="http://schemas.openxmlformats.org/drawingml/2006/main"/>
        <a:ln xmlns:a="http://schemas.openxmlformats.org/drawingml/2006/main">
          <a:solidFill>
            <a:schemeClr val="tx2">
              <a:lumMod val="75000"/>
            </a:schemeClr>
          </a:solidFill>
        </a:ln>
        <a:effectLst xmlns:a="http://schemas.openxmlformats.org/drawingml/2006/main">
          <a:outerShdw blurRad="50800" dist="38100" dir="2700000" algn="tl" rotWithShape="0">
            <a:schemeClr val="tx2">
              <a:lumMod val="50000"/>
              <a:alpha val="40000"/>
            </a:schemeClr>
          </a:outerShdw>
        </a:effectLst>
      </cdr:spPr>
      <cdr:style>
        <a:lnRef xmlns:a="http://schemas.openxmlformats.org/drawingml/2006/main" idx="1">
          <a:schemeClr val="accent1"/>
        </a:lnRef>
        <a:fillRef xmlns:a="http://schemas.openxmlformats.org/drawingml/2006/main" idx="2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36576" tIns="36576" rIns="36576" bIns="36576" anchor="ctr" upright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s-ES" sz="1600" b="1" i="0" u="none" strike="noStrike" baseline="0">
              <a:solidFill>
                <a:schemeClr val="tx2">
                  <a:lumMod val="50000"/>
                </a:schemeClr>
              </a:solidFill>
              <a:latin typeface="Calibri"/>
              <a:cs typeface="Calibri"/>
            </a:rPr>
            <a:t>18</a:t>
          </a:r>
        </a:p>
      </cdr:txBody>
    </cdr:sp>
  </cdr:relSizeAnchor>
  <cdr:relSizeAnchor xmlns:cdr="http://schemas.openxmlformats.org/drawingml/2006/chartDrawing">
    <cdr:from>
      <cdr:x>0.01818</cdr:x>
      <cdr:y>0.80258</cdr:y>
    </cdr:from>
    <cdr:to>
      <cdr:x>0.98029</cdr:x>
      <cdr:y>0.93272</cdr:y>
    </cdr:to>
    <cdr:sp macro="" textlink="NIÑO!$V$354">
      <cdr:nvSpPr>
        <cdr:cNvPr id="5" name="24 CuadroTexto"/>
        <cdr:cNvSpPr txBox="1"/>
      </cdr:nvSpPr>
      <cdr:spPr>
        <a:xfrm xmlns:a="http://schemas.openxmlformats.org/drawingml/2006/main">
          <a:off x="113739" y="3731002"/>
          <a:ext cx="6017559" cy="6049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ap="rnd" cmpd="sng">
          <a:solidFill>
            <a:schemeClr val="accent5">
              <a:lumMod val="50000"/>
            </a:schemeClr>
          </a:solidFill>
        </a:ln>
        <a:effectLst xmlns:a="http://schemas.openxmlformats.org/drawingml/2006/main">
          <a:softEdge rad="0"/>
        </a:effectLst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/>
        <a:p xmlns:a="http://schemas.openxmlformats.org/drawingml/2006/main">
          <a:fld id="{7BEBB15D-E7F8-434B-ABE4-4B6C8570DF2A}" type="TxLink">
            <a:rPr lang="en-US" sz="1100" b="0" i="0" u="none" strike="noStrike">
              <a:solidFill>
                <a:schemeClr val="tx2">
                  <a:lumMod val="50000"/>
                </a:schemeClr>
              </a:solidFill>
              <a:latin typeface="Calibri"/>
              <a:cs typeface="Calibri"/>
            </a:rPr>
            <a:pPr/>
            <a:t> </a:t>
          </a:fld>
          <a:endParaRPr lang="es-PE">
            <a:solidFill>
              <a:schemeClr val="tx2">
                <a:lumMod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0.00358</cdr:x>
      <cdr:y>0.93985</cdr:y>
    </cdr:from>
    <cdr:to>
      <cdr:x>0.97064</cdr:x>
      <cdr:y>0.99072</cdr:y>
    </cdr:to>
    <cdr:sp macro="" textlink="NIÑO!$V$4">
      <cdr:nvSpPr>
        <cdr:cNvPr id="6" name="16 Rectángulo redondeado"/>
        <cdr:cNvSpPr/>
      </cdr:nvSpPr>
      <cdr:spPr>
        <a:xfrm xmlns:a="http://schemas.openxmlformats.org/drawingml/2006/main">
          <a:off x="22412" y="4369145"/>
          <a:ext cx="6048538" cy="236473"/>
        </a:xfrm>
        <a:prstGeom xmlns:a="http://schemas.openxmlformats.org/drawingml/2006/main" prst="round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1">
          <a:schemeClr val="accent6"/>
        </a:lnRef>
        <a:fillRef xmlns:a="http://schemas.openxmlformats.org/drawingml/2006/main" idx="2">
          <a:schemeClr val="accent6"/>
        </a:fillRef>
        <a:effectRef xmlns:a="http://schemas.openxmlformats.org/drawingml/2006/main" idx="1">
          <a:schemeClr val="accent6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fld id="{6AA565E3-D66F-42CA-87BC-318593BB477B}" type="TxLink">
            <a:rPr lang="en-US" sz="1100" b="0" i="0" u="none" strike="noStrike">
              <a:solidFill>
                <a:schemeClr val="tx2">
                  <a:lumMod val="50000"/>
                </a:schemeClr>
              </a:solidFill>
              <a:latin typeface="+mn-lt"/>
              <a:cs typeface="Calibri"/>
            </a:rPr>
            <a:pPr algn="l"/>
            <a:t>FUENTE: HISMINSA - Unidad de Inteligencia Sanitaria. Moyobamba</a:t>
          </a:fld>
          <a:endParaRPr lang="es-ES" sz="900" b="0">
            <a:solidFill>
              <a:schemeClr val="tx2">
                <a:lumMod val="50000"/>
              </a:schemeClr>
            </a:solidFill>
          </a:endParaRPr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0.00955</cdr:x>
      <cdr:y>0.01132</cdr:y>
    </cdr:from>
    <cdr:to>
      <cdr:x>0.09135</cdr:x>
      <cdr:y>0.08114</cdr:y>
    </cdr:to>
    <cdr:sp macro="" textlink="">
      <cdr:nvSpPr>
        <cdr:cNvPr id="4" name="1 Rectángulo redondeado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435220" cy="325321"/>
        </a:xfrm>
        <a:prstGeom xmlns:a="http://schemas.openxmlformats.org/drawingml/2006/main" prst="roundRect">
          <a:avLst>
            <a:gd name="adj" fmla="val 16667"/>
          </a:avLst>
        </a:prstGeom>
        <a:noFill xmlns:a="http://schemas.openxmlformats.org/drawingml/2006/main"/>
        <a:ln xmlns:a="http://schemas.openxmlformats.org/drawingml/2006/main">
          <a:solidFill>
            <a:schemeClr val="tx2">
              <a:lumMod val="75000"/>
            </a:schemeClr>
          </a:solidFill>
        </a:ln>
        <a:effectLst xmlns:a="http://schemas.openxmlformats.org/drawingml/2006/main">
          <a:outerShdw blurRad="50800" dist="38100" dir="2700000" algn="tl" rotWithShape="0">
            <a:schemeClr val="tx2">
              <a:lumMod val="50000"/>
              <a:alpha val="40000"/>
            </a:schemeClr>
          </a:outerShdw>
        </a:effectLst>
      </cdr:spPr>
      <cdr:style>
        <a:lnRef xmlns:a="http://schemas.openxmlformats.org/drawingml/2006/main" idx="1">
          <a:schemeClr val="accent1"/>
        </a:lnRef>
        <a:fillRef xmlns:a="http://schemas.openxmlformats.org/drawingml/2006/main" idx="2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36576" tIns="36576" rIns="36576" bIns="36576" anchor="ctr" upright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s-ES" sz="1600" b="1" i="0" u="none" strike="noStrike" baseline="0">
              <a:solidFill>
                <a:schemeClr val="tx2">
                  <a:lumMod val="50000"/>
                </a:schemeClr>
              </a:solidFill>
              <a:latin typeface="Calibri"/>
              <a:cs typeface="Calibri"/>
            </a:rPr>
            <a:t>19</a:t>
          </a:r>
        </a:p>
      </cdr:txBody>
    </cdr:sp>
  </cdr:relSizeAnchor>
  <cdr:relSizeAnchor xmlns:cdr="http://schemas.openxmlformats.org/drawingml/2006/chartDrawing">
    <cdr:from>
      <cdr:x>0.01818</cdr:x>
      <cdr:y>0.80258</cdr:y>
    </cdr:from>
    <cdr:to>
      <cdr:x>0.98029</cdr:x>
      <cdr:y>0.93272</cdr:y>
    </cdr:to>
    <cdr:sp macro="" textlink="NIÑO!$V$373">
      <cdr:nvSpPr>
        <cdr:cNvPr id="5" name="24 CuadroTexto"/>
        <cdr:cNvSpPr txBox="1"/>
      </cdr:nvSpPr>
      <cdr:spPr>
        <a:xfrm xmlns:a="http://schemas.openxmlformats.org/drawingml/2006/main">
          <a:off x="113739" y="3731002"/>
          <a:ext cx="6017559" cy="6049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ap="rnd" cmpd="sng">
          <a:solidFill>
            <a:schemeClr val="accent5">
              <a:lumMod val="50000"/>
            </a:schemeClr>
          </a:solidFill>
        </a:ln>
        <a:effectLst xmlns:a="http://schemas.openxmlformats.org/drawingml/2006/main">
          <a:softEdge rad="0"/>
        </a:effectLst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/>
        <a:p xmlns:a="http://schemas.openxmlformats.org/drawingml/2006/main">
          <a:fld id="{14F5C9A6-CB3A-4B18-AB5A-314A137D3BCB}" type="TxLink">
            <a:rPr lang="en-US" sz="1100" b="0" i="0" u="none" strike="noStrike">
              <a:solidFill>
                <a:schemeClr val="tx2">
                  <a:lumMod val="50000"/>
                </a:schemeClr>
              </a:solidFill>
              <a:latin typeface="Calibri"/>
              <a:cs typeface="Calibri"/>
            </a:rPr>
            <a:pPr/>
            <a:t> </a:t>
          </a:fld>
          <a:endParaRPr lang="es-PE">
            <a:solidFill>
              <a:schemeClr val="tx2">
                <a:lumMod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0.00358</cdr:x>
      <cdr:y>0.93985</cdr:y>
    </cdr:from>
    <cdr:to>
      <cdr:x>0.97064</cdr:x>
      <cdr:y>0.99072</cdr:y>
    </cdr:to>
    <cdr:sp macro="" textlink="NIÑO!$V$4">
      <cdr:nvSpPr>
        <cdr:cNvPr id="6" name="16 Rectángulo redondeado"/>
        <cdr:cNvSpPr/>
      </cdr:nvSpPr>
      <cdr:spPr>
        <a:xfrm xmlns:a="http://schemas.openxmlformats.org/drawingml/2006/main">
          <a:off x="22412" y="4369145"/>
          <a:ext cx="6048538" cy="236473"/>
        </a:xfrm>
        <a:prstGeom xmlns:a="http://schemas.openxmlformats.org/drawingml/2006/main" prst="round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1">
          <a:schemeClr val="accent6"/>
        </a:lnRef>
        <a:fillRef xmlns:a="http://schemas.openxmlformats.org/drawingml/2006/main" idx="2">
          <a:schemeClr val="accent6"/>
        </a:fillRef>
        <a:effectRef xmlns:a="http://schemas.openxmlformats.org/drawingml/2006/main" idx="1">
          <a:schemeClr val="accent6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fld id="{6AA565E3-D66F-42CA-87BC-318593BB477B}" type="TxLink">
            <a:rPr lang="en-US" sz="1100" b="0" i="0" u="none" strike="noStrike">
              <a:solidFill>
                <a:schemeClr val="tx2">
                  <a:lumMod val="50000"/>
                </a:schemeClr>
              </a:solidFill>
              <a:latin typeface="+mn-lt"/>
              <a:cs typeface="Calibri"/>
            </a:rPr>
            <a:pPr algn="l"/>
            <a:t>FUENTE: HISMINSA - Unidad de Inteligencia Sanitaria. Moyobamba</a:t>
          </a:fld>
          <a:endParaRPr lang="es-ES" sz="900" b="0">
            <a:solidFill>
              <a:schemeClr val="tx2">
                <a:lumMod val="50000"/>
              </a:schemeClr>
            </a:solidFill>
          </a:endParaRPr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0.00955</cdr:x>
      <cdr:y>0.01132</cdr:y>
    </cdr:from>
    <cdr:to>
      <cdr:x>0.09135</cdr:x>
      <cdr:y>0.08114</cdr:y>
    </cdr:to>
    <cdr:sp macro="" textlink="">
      <cdr:nvSpPr>
        <cdr:cNvPr id="4" name="1 Rectángulo redondeado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435220" cy="325321"/>
        </a:xfrm>
        <a:prstGeom xmlns:a="http://schemas.openxmlformats.org/drawingml/2006/main" prst="roundRect">
          <a:avLst>
            <a:gd name="adj" fmla="val 16667"/>
          </a:avLst>
        </a:prstGeom>
        <a:noFill xmlns:a="http://schemas.openxmlformats.org/drawingml/2006/main"/>
        <a:ln xmlns:a="http://schemas.openxmlformats.org/drawingml/2006/main">
          <a:solidFill>
            <a:schemeClr val="tx2">
              <a:lumMod val="75000"/>
            </a:schemeClr>
          </a:solidFill>
        </a:ln>
        <a:effectLst xmlns:a="http://schemas.openxmlformats.org/drawingml/2006/main">
          <a:outerShdw blurRad="50800" dist="38100" dir="2700000" algn="tl" rotWithShape="0">
            <a:schemeClr val="tx2">
              <a:lumMod val="50000"/>
              <a:alpha val="40000"/>
            </a:schemeClr>
          </a:outerShdw>
        </a:effectLst>
      </cdr:spPr>
      <cdr:style>
        <a:lnRef xmlns:a="http://schemas.openxmlformats.org/drawingml/2006/main" idx="1">
          <a:schemeClr val="accent1"/>
        </a:lnRef>
        <a:fillRef xmlns:a="http://schemas.openxmlformats.org/drawingml/2006/main" idx="2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36576" tIns="36576" rIns="36576" bIns="36576" anchor="ctr" upright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s-ES" sz="1600" b="1" i="0" u="none" strike="noStrike" baseline="0">
              <a:solidFill>
                <a:schemeClr val="tx2">
                  <a:lumMod val="50000"/>
                </a:schemeClr>
              </a:solidFill>
              <a:latin typeface="Calibri"/>
              <a:cs typeface="Calibri"/>
            </a:rPr>
            <a:t>20</a:t>
          </a:r>
        </a:p>
      </cdr:txBody>
    </cdr:sp>
  </cdr:relSizeAnchor>
  <cdr:relSizeAnchor xmlns:cdr="http://schemas.openxmlformats.org/drawingml/2006/chartDrawing">
    <cdr:from>
      <cdr:x>0.01818</cdr:x>
      <cdr:y>0.80258</cdr:y>
    </cdr:from>
    <cdr:to>
      <cdr:x>0.98029</cdr:x>
      <cdr:y>0.93272</cdr:y>
    </cdr:to>
    <cdr:sp macro="" textlink="NIÑO!$V$396">
      <cdr:nvSpPr>
        <cdr:cNvPr id="5" name="24 CuadroTexto"/>
        <cdr:cNvSpPr txBox="1"/>
      </cdr:nvSpPr>
      <cdr:spPr>
        <a:xfrm xmlns:a="http://schemas.openxmlformats.org/drawingml/2006/main">
          <a:off x="113739" y="3731002"/>
          <a:ext cx="6017559" cy="6049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ap="rnd" cmpd="sng">
          <a:solidFill>
            <a:schemeClr val="accent5">
              <a:lumMod val="50000"/>
            </a:schemeClr>
          </a:solidFill>
        </a:ln>
        <a:effectLst xmlns:a="http://schemas.openxmlformats.org/drawingml/2006/main">
          <a:softEdge rad="0"/>
        </a:effectLst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/>
        <a:p xmlns:a="http://schemas.openxmlformats.org/drawingml/2006/main">
          <a:fld id="{5106784E-6A7C-439D-9F2D-D5BA52ABA62F}" type="TxLink">
            <a:rPr lang="en-US" sz="1100" b="0" i="0" u="none" strike="noStrike">
              <a:solidFill>
                <a:schemeClr val="tx2">
                  <a:lumMod val="50000"/>
                </a:schemeClr>
              </a:solidFill>
              <a:latin typeface="Calibri"/>
              <a:cs typeface="Calibri"/>
            </a:rPr>
            <a:pPr/>
            <a:t> </a:t>
          </a:fld>
          <a:endParaRPr lang="es-PE">
            <a:solidFill>
              <a:schemeClr val="tx2">
                <a:lumMod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0.00358</cdr:x>
      <cdr:y>0.93985</cdr:y>
    </cdr:from>
    <cdr:to>
      <cdr:x>0.97064</cdr:x>
      <cdr:y>0.99072</cdr:y>
    </cdr:to>
    <cdr:sp macro="" textlink="NIÑO!$V$4">
      <cdr:nvSpPr>
        <cdr:cNvPr id="6" name="16 Rectángulo redondeado"/>
        <cdr:cNvSpPr/>
      </cdr:nvSpPr>
      <cdr:spPr>
        <a:xfrm xmlns:a="http://schemas.openxmlformats.org/drawingml/2006/main">
          <a:off x="22412" y="4369145"/>
          <a:ext cx="6048538" cy="236473"/>
        </a:xfrm>
        <a:prstGeom xmlns:a="http://schemas.openxmlformats.org/drawingml/2006/main" prst="round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1">
          <a:schemeClr val="accent6"/>
        </a:lnRef>
        <a:fillRef xmlns:a="http://schemas.openxmlformats.org/drawingml/2006/main" idx="2">
          <a:schemeClr val="accent6"/>
        </a:fillRef>
        <a:effectRef xmlns:a="http://schemas.openxmlformats.org/drawingml/2006/main" idx="1">
          <a:schemeClr val="accent6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fld id="{6AA565E3-D66F-42CA-87BC-318593BB477B}" type="TxLink">
            <a:rPr lang="en-US" sz="1100" b="0" i="0" u="none" strike="noStrike">
              <a:solidFill>
                <a:schemeClr val="tx2">
                  <a:lumMod val="50000"/>
                </a:schemeClr>
              </a:solidFill>
              <a:latin typeface="+mn-lt"/>
              <a:cs typeface="Calibri"/>
            </a:rPr>
            <a:pPr algn="l"/>
            <a:t>FUENTE: HISMINSA - Unidad de Inteligencia Sanitaria. Moyobamba</a:t>
          </a:fld>
          <a:endParaRPr lang="es-ES" sz="900" b="0">
            <a:solidFill>
              <a:schemeClr val="tx2">
                <a:lumMod val="50000"/>
              </a:schemeClr>
            </a:solidFill>
          </a:endParaRPr>
        </a:p>
      </cdr:txBody>
    </cdr:sp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0.00955</cdr:x>
      <cdr:y>0.01132</cdr:y>
    </cdr:from>
    <cdr:to>
      <cdr:x>0.09135</cdr:x>
      <cdr:y>0.08114</cdr:y>
    </cdr:to>
    <cdr:sp macro="" textlink="">
      <cdr:nvSpPr>
        <cdr:cNvPr id="4" name="1 Rectángulo redondeado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435220" cy="325321"/>
        </a:xfrm>
        <a:prstGeom xmlns:a="http://schemas.openxmlformats.org/drawingml/2006/main" prst="roundRect">
          <a:avLst>
            <a:gd name="adj" fmla="val 16667"/>
          </a:avLst>
        </a:prstGeom>
        <a:noFill xmlns:a="http://schemas.openxmlformats.org/drawingml/2006/main"/>
        <a:ln xmlns:a="http://schemas.openxmlformats.org/drawingml/2006/main">
          <a:solidFill>
            <a:schemeClr val="tx2">
              <a:lumMod val="75000"/>
            </a:schemeClr>
          </a:solidFill>
        </a:ln>
        <a:effectLst xmlns:a="http://schemas.openxmlformats.org/drawingml/2006/main">
          <a:outerShdw blurRad="50800" dist="38100" dir="2700000" algn="tl" rotWithShape="0">
            <a:schemeClr val="tx2">
              <a:lumMod val="50000"/>
              <a:alpha val="40000"/>
            </a:schemeClr>
          </a:outerShdw>
        </a:effectLst>
      </cdr:spPr>
      <cdr:style>
        <a:lnRef xmlns:a="http://schemas.openxmlformats.org/drawingml/2006/main" idx="1">
          <a:schemeClr val="accent1"/>
        </a:lnRef>
        <a:fillRef xmlns:a="http://schemas.openxmlformats.org/drawingml/2006/main" idx="2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36576" tIns="36576" rIns="36576" bIns="36576" anchor="ctr" upright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s-ES" sz="1600" b="1" i="0" u="none" strike="noStrike" baseline="0">
              <a:solidFill>
                <a:schemeClr val="tx2">
                  <a:lumMod val="50000"/>
                </a:schemeClr>
              </a:solidFill>
              <a:latin typeface="Calibri"/>
              <a:cs typeface="Calibri"/>
            </a:rPr>
            <a:t>21</a:t>
          </a:r>
        </a:p>
      </cdr:txBody>
    </cdr:sp>
  </cdr:relSizeAnchor>
  <cdr:relSizeAnchor xmlns:cdr="http://schemas.openxmlformats.org/drawingml/2006/chartDrawing">
    <cdr:from>
      <cdr:x>0.01818</cdr:x>
      <cdr:y>0.80258</cdr:y>
    </cdr:from>
    <cdr:to>
      <cdr:x>0.98029</cdr:x>
      <cdr:y>0.93272</cdr:y>
    </cdr:to>
    <cdr:sp macro="" textlink="NIÑO!$V$415">
      <cdr:nvSpPr>
        <cdr:cNvPr id="5" name="24 CuadroTexto"/>
        <cdr:cNvSpPr txBox="1"/>
      </cdr:nvSpPr>
      <cdr:spPr>
        <a:xfrm xmlns:a="http://schemas.openxmlformats.org/drawingml/2006/main">
          <a:off x="113739" y="3731002"/>
          <a:ext cx="6017559" cy="6049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ap="rnd" cmpd="sng">
          <a:solidFill>
            <a:schemeClr val="accent5">
              <a:lumMod val="50000"/>
            </a:schemeClr>
          </a:solidFill>
        </a:ln>
        <a:effectLst xmlns:a="http://schemas.openxmlformats.org/drawingml/2006/main">
          <a:softEdge rad="0"/>
        </a:effectLst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/>
        <a:p xmlns:a="http://schemas.openxmlformats.org/drawingml/2006/main">
          <a:fld id="{92A7C03F-776B-425E-9529-A16571CCF482}" type="TxLink">
            <a:rPr lang="en-US" sz="1100" b="0" i="0" u="none" strike="noStrike">
              <a:solidFill>
                <a:schemeClr val="tx2">
                  <a:lumMod val="50000"/>
                </a:schemeClr>
              </a:solidFill>
              <a:latin typeface="Calibri"/>
              <a:cs typeface="Calibri"/>
            </a:rPr>
            <a:pPr/>
            <a:t> </a:t>
          </a:fld>
          <a:endParaRPr lang="es-PE">
            <a:solidFill>
              <a:schemeClr val="tx2">
                <a:lumMod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0.00358</cdr:x>
      <cdr:y>0.93985</cdr:y>
    </cdr:from>
    <cdr:to>
      <cdr:x>0.97064</cdr:x>
      <cdr:y>0.99072</cdr:y>
    </cdr:to>
    <cdr:sp macro="" textlink="NIÑO!$V$4">
      <cdr:nvSpPr>
        <cdr:cNvPr id="6" name="16 Rectángulo redondeado"/>
        <cdr:cNvSpPr/>
      </cdr:nvSpPr>
      <cdr:spPr>
        <a:xfrm xmlns:a="http://schemas.openxmlformats.org/drawingml/2006/main">
          <a:off x="22412" y="4369145"/>
          <a:ext cx="6048538" cy="236473"/>
        </a:xfrm>
        <a:prstGeom xmlns:a="http://schemas.openxmlformats.org/drawingml/2006/main" prst="round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1">
          <a:schemeClr val="accent6"/>
        </a:lnRef>
        <a:fillRef xmlns:a="http://schemas.openxmlformats.org/drawingml/2006/main" idx="2">
          <a:schemeClr val="accent6"/>
        </a:fillRef>
        <a:effectRef xmlns:a="http://schemas.openxmlformats.org/drawingml/2006/main" idx="1">
          <a:schemeClr val="accent6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fld id="{6AA565E3-D66F-42CA-87BC-318593BB477B}" type="TxLink">
            <a:rPr lang="en-US" sz="1100" b="0" i="0" u="none" strike="noStrike">
              <a:solidFill>
                <a:schemeClr val="tx2">
                  <a:lumMod val="50000"/>
                </a:schemeClr>
              </a:solidFill>
              <a:latin typeface="+mn-lt"/>
              <a:cs typeface="Calibri"/>
            </a:rPr>
            <a:pPr algn="l"/>
            <a:t>FUENTE: HISMINSA - Unidad de Inteligencia Sanitaria. Moyobamba</a:t>
          </a:fld>
          <a:endParaRPr lang="es-ES" sz="900" b="0">
            <a:solidFill>
              <a:schemeClr val="tx2">
                <a:lumMod val="50000"/>
              </a:schemeClr>
            </a:solidFill>
          </a:endParaRPr>
        </a:p>
      </cdr:txBody>
    </cdr:sp>
  </cdr:relSizeAnchor>
</c:userShapes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0.00955</cdr:x>
      <cdr:y>0.01132</cdr:y>
    </cdr:from>
    <cdr:to>
      <cdr:x>0.09135</cdr:x>
      <cdr:y>0.08114</cdr:y>
    </cdr:to>
    <cdr:sp macro="" textlink="">
      <cdr:nvSpPr>
        <cdr:cNvPr id="4" name="1 Rectángulo redondeado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435220" cy="325321"/>
        </a:xfrm>
        <a:prstGeom xmlns:a="http://schemas.openxmlformats.org/drawingml/2006/main" prst="roundRect">
          <a:avLst>
            <a:gd name="adj" fmla="val 16667"/>
          </a:avLst>
        </a:prstGeom>
        <a:noFill xmlns:a="http://schemas.openxmlformats.org/drawingml/2006/main"/>
        <a:ln xmlns:a="http://schemas.openxmlformats.org/drawingml/2006/main">
          <a:solidFill>
            <a:schemeClr val="tx2">
              <a:lumMod val="75000"/>
            </a:schemeClr>
          </a:solidFill>
        </a:ln>
        <a:effectLst xmlns:a="http://schemas.openxmlformats.org/drawingml/2006/main">
          <a:outerShdw blurRad="50800" dist="38100" dir="2700000" algn="tl" rotWithShape="0">
            <a:schemeClr val="tx2">
              <a:lumMod val="50000"/>
              <a:alpha val="40000"/>
            </a:schemeClr>
          </a:outerShdw>
        </a:effectLst>
      </cdr:spPr>
      <cdr:style>
        <a:lnRef xmlns:a="http://schemas.openxmlformats.org/drawingml/2006/main" idx="1">
          <a:schemeClr val="accent1"/>
        </a:lnRef>
        <a:fillRef xmlns:a="http://schemas.openxmlformats.org/drawingml/2006/main" idx="2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36576" tIns="36576" rIns="36576" bIns="36576" anchor="ctr" upright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s-ES" sz="1600" b="1" i="0" u="none" strike="noStrike" baseline="0">
              <a:solidFill>
                <a:schemeClr val="tx2">
                  <a:lumMod val="50000"/>
                </a:schemeClr>
              </a:solidFill>
              <a:latin typeface="Calibri"/>
              <a:cs typeface="Calibri"/>
            </a:rPr>
            <a:t>22</a:t>
          </a:r>
        </a:p>
      </cdr:txBody>
    </cdr:sp>
  </cdr:relSizeAnchor>
  <cdr:relSizeAnchor xmlns:cdr="http://schemas.openxmlformats.org/drawingml/2006/chartDrawing">
    <cdr:from>
      <cdr:x>0.01818</cdr:x>
      <cdr:y>0.80258</cdr:y>
    </cdr:from>
    <cdr:to>
      <cdr:x>0.98029</cdr:x>
      <cdr:y>0.93272</cdr:y>
    </cdr:to>
    <cdr:sp macro="" textlink="NIÑO!$V$436">
      <cdr:nvSpPr>
        <cdr:cNvPr id="5" name="24 CuadroTexto"/>
        <cdr:cNvSpPr txBox="1"/>
      </cdr:nvSpPr>
      <cdr:spPr>
        <a:xfrm xmlns:a="http://schemas.openxmlformats.org/drawingml/2006/main">
          <a:off x="113739" y="3731002"/>
          <a:ext cx="6017559" cy="6049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ap="rnd" cmpd="sng">
          <a:solidFill>
            <a:schemeClr val="accent5">
              <a:lumMod val="50000"/>
            </a:schemeClr>
          </a:solidFill>
        </a:ln>
        <a:effectLst xmlns:a="http://schemas.openxmlformats.org/drawingml/2006/main">
          <a:softEdge rad="0"/>
        </a:effectLst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/>
        <a:p xmlns:a="http://schemas.openxmlformats.org/drawingml/2006/main">
          <a:fld id="{3D98E852-3769-4AAA-8AEF-00544F047D70}" type="TxLink">
            <a:rPr lang="en-US" sz="1100" b="0" i="0" u="none" strike="noStrike">
              <a:solidFill>
                <a:schemeClr val="tx2">
                  <a:lumMod val="50000"/>
                </a:schemeClr>
              </a:solidFill>
              <a:latin typeface="Calibri"/>
              <a:cs typeface="Calibri"/>
            </a:rPr>
            <a:pPr/>
            <a:t> </a:t>
          </a:fld>
          <a:endParaRPr lang="es-PE">
            <a:solidFill>
              <a:schemeClr val="tx2">
                <a:lumMod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0.00358</cdr:x>
      <cdr:y>0.93985</cdr:y>
    </cdr:from>
    <cdr:to>
      <cdr:x>0.97064</cdr:x>
      <cdr:y>0.99072</cdr:y>
    </cdr:to>
    <cdr:sp macro="" textlink="NIÑO!$V$4">
      <cdr:nvSpPr>
        <cdr:cNvPr id="6" name="16 Rectángulo redondeado"/>
        <cdr:cNvSpPr/>
      </cdr:nvSpPr>
      <cdr:spPr>
        <a:xfrm xmlns:a="http://schemas.openxmlformats.org/drawingml/2006/main">
          <a:off x="22412" y="4369145"/>
          <a:ext cx="6048538" cy="236473"/>
        </a:xfrm>
        <a:prstGeom xmlns:a="http://schemas.openxmlformats.org/drawingml/2006/main" prst="round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1">
          <a:schemeClr val="accent6"/>
        </a:lnRef>
        <a:fillRef xmlns:a="http://schemas.openxmlformats.org/drawingml/2006/main" idx="2">
          <a:schemeClr val="accent6"/>
        </a:fillRef>
        <a:effectRef xmlns:a="http://schemas.openxmlformats.org/drawingml/2006/main" idx="1">
          <a:schemeClr val="accent6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fld id="{6AA565E3-D66F-42CA-87BC-318593BB477B}" type="TxLink">
            <a:rPr lang="en-US" sz="1100" b="0" i="0" u="none" strike="noStrike">
              <a:solidFill>
                <a:schemeClr val="tx2">
                  <a:lumMod val="50000"/>
                </a:schemeClr>
              </a:solidFill>
              <a:latin typeface="+mn-lt"/>
              <a:cs typeface="Calibri"/>
            </a:rPr>
            <a:pPr algn="l"/>
            <a:t>FUENTE: HISMINSA - Unidad de Inteligencia Sanitaria. Moyobamba</a:t>
          </a:fld>
          <a:endParaRPr lang="es-ES" sz="900" b="0">
            <a:solidFill>
              <a:schemeClr val="tx2">
                <a:lumMod val="50000"/>
              </a:schemeClr>
            </a:solidFill>
          </a:endParaRPr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0.00955</cdr:x>
      <cdr:y>0.01132</cdr:y>
    </cdr:from>
    <cdr:to>
      <cdr:x>0.09135</cdr:x>
      <cdr:y>0.08114</cdr:y>
    </cdr:to>
    <cdr:sp macro="" textlink="">
      <cdr:nvSpPr>
        <cdr:cNvPr id="4" name="1 Rectángulo redondeado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435220" cy="325321"/>
        </a:xfrm>
        <a:prstGeom xmlns:a="http://schemas.openxmlformats.org/drawingml/2006/main" prst="roundRect">
          <a:avLst>
            <a:gd name="adj" fmla="val 16667"/>
          </a:avLst>
        </a:prstGeom>
        <a:noFill xmlns:a="http://schemas.openxmlformats.org/drawingml/2006/main"/>
        <a:ln xmlns:a="http://schemas.openxmlformats.org/drawingml/2006/main">
          <a:solidFill>
            <a:schemeClr val="tx2">
              <a:lumMod val="75000"/>
            </a:schemeClr>
          </a:solidFill>
        </a:ln>
        <a:effectLst xmlns:a="http://schemas.openxmlformats.org/drawingml/2006/main">
          <a:outerShdw blurRad="50800" dist="38100" dir="2700000" algn="tl" rotWithShape="0">
            <a:schemeClr val="tx2">
              <a:lumMod val="50000"/>
              <a:alpha val="40000"/>
            </a:schemeClr>
          </a:outerShdw>
        </a:effectLst>
      </cdr:spPr>
      <cdr:style>
        <a:lnRef xmlns:a="http://schemas.openxmlformats.org/drawingml/2006/main" idx="1">
          <a:schemeClr val="accent1"/>
        </a:lnRef>
        <a:fillRef xmlns:a="http://schemas.openxmlformats.org/drawingml/2006/main" idx="2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36576" tIns="36576" rIns="36576" bIns="36576" anchor="ctr" upright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s-ES" sz="1600" b="1" i="0" u="none" strike="noStrike" baseline="0">
              <a:solidFill>
                <a:schemeClr val="tx2">
                  <a:lumMod val="50000"/>
                </a:schemeClr>
              </a:solidFill>
              <a:latin typeface="Calibri"/>
              <a:cs typeface="Calibri"/>
            </a:rPr>
            <a:t>23</a:t>
          </a:r>
        </a:p>
      </cdr:txBody>
    </cdr:sp>
  </cdr:relSizeAnchor>
  <cdr:relSizeAnchor xmlns:cdr="http://schemas.openxmlformats.org/drawingml/2006/chartDrawing">
    <cdr:from>
      <cdr:x>0.01818</cdr:x>
      <cdr:y>0.80258</cdr:y>
    </cdr:from>
    <cdr:to>
      <cdr:x>0.98029</cdr:x>
      <cdr:y>0.93272</cdr:y>
    </cdr:to>
    <cdr:sp macro="" textlink="NIÑO!$V$456">
      <cdr:nvSpPr>
        <cdr:cNvPr id="5" name="24 CuadroTexto"/>
        <cdr:cNvSpPr txBox="1"/>
      </cdr:nvSpPr>
      <cdr:spPr>
        <a:xfrm xmlns:a="http://schemas.openxmlformats.org/drawingml/2006/main">
          <a:off x="113739" y="3731002"/>
          <a:ext cx="6017559" cy="6049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ap="rnd" cmpd="sng">
          <a:solidFill>
            <a:schemeClr val="accent5">
              <a:lumMod val="50000"/>
            </a:schemeClr>
          </a:solidFill>
        </a:ln>
        <a:effectLst xmlns:a="http://schemas.openxmlformats.org/drawingml/2006/main">
          <a:softEdge rad="0"/>
        </a:effectLst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/>
        <a:p xmlns:a="http://schemas.openxmlformats.org/drawingml/2006/main">
          <a:fld id="{A67A0723-BA4E-4709-B70F-C6635E98DF14}" type="TxLink">
            <a:rPr lang="en-US" sz="1100" b="0" i="0" u="none" strike="noStrike">
              <a:solidFill>
                <a:schemeClr val="tx2">
                  <a:lumMod val="50000"/>
                </a:schemeClr>
              </a:solidFill>
              <a:latin typeface="Calibri"/>
              <a:cs typeface="Calibri"/>
            </a:rPr>
            <a:pPr/>
            <a:t> </a:t>
          </a:fld>
          <a:endParaRPr lang="es-PE">
            <a:solidFill>
              <a:schemeClr val="tx2">
                <a:lumMod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0.00358</cdr:x>
      <cdr:y>0.93985</cdr:y>
    </cdr:from>
    <cdr:to>
      <cdr:x>0.97064</cdr:x>
      <cdr:y>0.99072</cdr:y>
    </cdr:to>
    <cdr:sp macro="" textlink="NIÑO!$V$4">
      <cdr:nvSpPr>
        <cdr:cNvPr id="6" name="16 Rectángulo redondeado"/>
        <cdr:cNvSpPr/>
      </cdr:nvSpPr>
      <cdr:spPr>
        <a:xfrm xmlns:a="http://schemas.openxmlformats.org/drawingml/2006/main">
          <a:off x="22412" y="4369145"/>
          <a:ext cx="6048538" cy="236473"/>
        </a:xfrm>
        <a:prstGeom xmlns:a="http://schemas.openxmlformats.org/drawingml/2006/main" prst="round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1">
          <a:schemeClr val="accent6"/>
        </a:lnRef>
        <a:fillRef xmlns:a="http://schemas.openxmlformats.org/drawingml/2006/main" idx="2">
          <a:schemeClr val="accent6"/>
        </a:fillRef>
        <a:effectRef xmlns:a="http://schemas.openxmlformats.org/drawingml/2006/main" idx="1">
          <a:schemeClr val="accent6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fld id="{6AA565E3-D66F-42CA-87BC-318593BB477B}" type="TxLink">
            <a:rPr lang="en-US" sz="1100" b="0" i="0" u="none" strike="noStrike">
              <a:solidFill>
                <a:schemeClr val="tx2">
                  <a:lumMod val="50000"/>
                </a:schemeClr>
              </a:solidFill>
              <a:latin typeface="+mn-lt"/>
              <a:cs typeface="Calibri"/>
            </a:rPr>
            <a:pPr algn="l"/>
            <a:t>FUENTE: HISMINSA - Unidad de Inteligencia Sanitaria. Moyobamba</a:t>
          </a:fld>
          <a:endParaRPr lang="es-ES" sz="900" b="0">
            <a:solidFill>
              <a:schemeClr val="tx2">
                <a:lumMod val="50000"/>
              </a:schemeClr>
            </a:solidFill>
          </a:endParaRPr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0.00955</cdr:x>
      <cdr:y>0.01132</cdr:y>
    </cdr:from>
    <cdr:to>
      <cdr:x>0.09135</cdr:x>
      <cdr:y>0.08114</cdr:y>
    </cdr:to>
    <cdr:sp macro="" textlink="">
      <cdr:nvSpPr>
        <cdr:cNvPr id="4" name="1 Rectángulo redondeado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435220" cy="325321"/>
        </a:xfrm>
        <a:prstGeom xmlns:a="http://schemas.openxmlformats.org/drawingml/2006/main" prst="roundRect">
          <a:avLst>
            <a:gd name="adj" fmla="val 16667"/>
          </a:avLst>
        </a:prstGeom>
        <a:noFill xmlns:a="http://schemas.openxmlformats.org/drawingml/2006/main"/>
        <a:ln xmlns:a="http://schemas.openxmlformats.org/drawingml/2006/main">
          <a:solidFill>
            <a:schemeClr val="tx2">
              <a:lumMod val="75000"/>
            </a:schemeClr>
          </a:solidFill>
        </a:ln>
        <a:effectLst xmlns:a="http://schemas.openxmlformats.org/drawingml/2006/main">
          <a:outerShdw blurRad="50800" dist="38100" dir="2700000" algn="tl" rotWithShape="0">
            <a:schemeClr val="tx2">
              <a:lumMod val="50000"/>
              <a:alpha val="40000"/>
            </a:schemeClr>
          </a:outerShdw>
        </a:effectLst>
      </cdr:spPr>
      <cdr:style>
        <a:lnRef xmlns:a="http://schemas.openxmlformats.org/drawingml/2006/main" idx="1">
          <a:schemeClr val="accent1"/>
        </a:lnRef>
        <a:fillRef xmlns:a="http://schemas.openxmlformats.org/drawingml/2006/main" idx="2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36576" tIns="36576" rIns="36576" bIns="36576" anchor="ctr" upright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s-ES" sz="1600" b="1" i="0" u="none" strike="noStrike" baseline="0">
              <a:solidFill>
                <a:schemeClr val="tx2">
                  <a:lumMod val="50000"/>
                </a:schemeClr>
              </a:solidFill>
              <a:latin typeface="Calibri"/>
              <a:cs typeface="Calibri"/>
            </a:rPr>
            <a:t>24</a:t>
          </a:r>
        </a:p>
      </cdr:txBody>
    </cdr:sp>
  </cdr:relSizeAnchor>
  <cdr:relSizeAnchor xmlns:cdr="http://schemas.openxmlformats.org/drawingml/2006/chartDrawing">
    <cdr:from>
      <cdr:x>0.01818</cdr:x>
      <cdr:y>0.80258</cdr:y>
    </cdr:from>
    <cdr:to>
      <cdr:x>0.98029</cdr:x>
      <cdr:y>0.93272</cdr:y>
    </cdr:to>
    <cdr:sp macro="" textlink="NIÑO!$V$476">
      <cdr:nvSpPr>
        <cdr:cNvPr id="5" name="24 CuadroTexto"/>
        <cdr:cNvSpPr txBox="1"/>
      </cdr:nvSpPr>
      <cdr:spPr>
        <a:xfrm xmlns:a="http://schemas.openxmlformats.org/drawingml/2006/main">
          <a:off x="113739" y="3731002"/>
          <a:ext cx="6017559" cy="6049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ap="rnd" cmpd="sng">
          <a:solidFill>
            <a:schemeClr val="accent5">
              <a:lumMod val="50000"/>
            </a:schemeClr>
          </a:solidFill>
        </a:ln>
        <a:effectLst xmlns:a="http://schemas.openxmlformats.org/drawingml/2006/main">
          <a:softEdge rad="0"/>
        </a:effectLst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/>
        <a:p xmlns:a="http://schemas.openxmlformats.org/drawingml/2006/main">
          <a:fld id="{46897277-126C-457F-84F2-AC1F0ED7CED7}" type="TxLink">
            <a:rPr lang="en-US" sz="1100" b="0" i="0" u="none" strike="noStrike">
              <a:solidFill>
                <a:srgbClr val="0D0D0D"/>
              </a:solidFill>
              <a:latin typeface="Calibri"/>
              <a:cs typeface="Calibri"/>
            </a:rPr>
            <a:pPr/>
            <a:t>#¡REF!</a:t>
          </a:fld>
          <a:endParaRPr lang="es-PE"/>
        </a:p>
      </cdr:txBody>
    </cdr:sp>
  </cdr:relSizeAnchor>
  <cdr:relSizeAnchor xmlns:cdr="http://schemas.openxmlformats.org/drawingml/2006/chartDrawing">
    <cdr:from>
      <cdr:x>0.00358</cdr:x>
      <cdr:y>0.93985</cdr:y>
    </cdr:from>
    <cdr:to>
      <cdr:x>0.97064</cdr:x>
      <cdr:y>0.99072</cdr:y>
    </cdr:to>
    <cdr:sp macro="" textlink="NIÑO!$V$4">
      <cdr:nvSpPr>
        <cdr:cNvPr id="6" name="16 Rectángulo redondeado"/>
        <cdr:cNvSpPr/>
      </cdr:nvSpPr>
      <cdr:spPr>
        <a:xfrm xmlns:a="http://schemas.openxmlformats.org/drawingml/2006/main">
          <a:off x="22412" y="4369145"/>
          <a:ext cx="6048538" cy="236473"/>
        </a:xfrm>
        <a:prstGeom xmlns:a="http://schemas.openxmlformats.org/drawingml/2006/main" prst="round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1">
          <a:schemeClr val="accent6"/>
        </a:lnRef>
        <a:fillRef xmlns:a="http://schemas.openxmlformats.org/drawingml/2006/main" idx="2">
          <a:schemeClr val="accent6"/>
        </a:fillRef>
        <a:effectRef xmlns:a="http://schemas.openxmlformats.org/drawingml/2006/main" idx="1">
          <a:schemeClr val="accent6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fld id="{6AA565E3-D66F-42CA-87BC-318593BB477B}" type="TxLink">
            <a:rPr lang="en-US" sz="1100" b="0" i="0" u="none" strike="noStrike">
              <a:solidFill>
                <a:schemeClr val="tx2">
                  <a:lumMod val="50000"/>
                </a:schemeClr>
              </a:solidFill>
              <a:latin typeface="+mn-lt"/>
              <a:cs typeface="Calibri"/>
            </a:rPr>
            <a:pPr algn="l"/>
            <a:t>FUENTE: HISMINSA - Unidad de Inteligencia Sanitaria. Moyobamba</a:t>
          </a:fld>
          <a:endParaRPr lang="es-ES" sz="900" b="0">
            <a:solidFill>
              <a:schemeClr val="tx2">
                <a:lumMod val="50000"/>
              </a:schemeClr>
            </a:solidFill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0.00955</cdr:x>
      <cdr:y>0.01132</cdr:y>
    </cdr:from>
    <cdr:to>
      <cdr:x>0.09135</cdr:x>
      <cdr:y>0.08114</cdr:y>
    </cdr:to>
    <cdr:sp macro="" textlink="">
      <cdr:nvSpPr>
        <cdr:cNvPr id="4" name="1 Rectángulo redondeado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435220" cy="325321"/>
        </a:xfrm>
        <a:prstGeom xmlns:a="http://schemas.openxmlformats.org/drawingml/2006/main" prst="roundRect">
          <a:avLst>
            <a:gd name="adj" fmla="val 16667"/>
          </a:avLst>
        </a:prstGeom>
        <a:noFill xmlns:a="http://schemas.openxmlformats.org/drawingml/2006/main"/>
        <a:ln xmlns:a="http://schemas.openxmlformats.org/drawingml/2006/main">
          <a:solidFill>
            <a:schemeClr val="tx2">
              <a:lumMod val="75000"/>
            </a:schemeClr>
          </a:solidFill>
        </a:ln>
        <a:effectLst xmlns:a="http://schemas.openxmlformats.org/drawingml/2006/main">
          <a:outerShdw blurRad="50800" dist="38100" dir="2700000" algn="tl" rotWithShape="0">
            <a:schemeClr val="tx2">
              <a:lumMod val="50000"/>
              <a:alpha val="40000"/>
            </a:schemeClr>
          </a:outerShdw>
        </a:effectLst>
      </cdr:spPr>
      <cdr:style>
        <a:lnRef xmlns:a="http://schemas.openxmlformats.org/drawingml/2006/main" idx="1">
          <a:schemeClr val="accent1"/>
        </a:lnRef>
        <a:fillRef xmlns:a="http://schemas.openxmlformats.org/drawingml/2006/main" idx="2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36576" tIns="36576" rIns="36576" bIns="36576" anchor="ctr" upright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s-ES" sz="1600" b="1" i="0" u="none" strike="noStrike" baseline="0">
              <a:solidFill>
                <a:schemeClr val="tx2">
                  <a:lumMod val="50000"/>
                </a:schemeClr>
              </a:solidFill>
              <a:latin typeface="Calibri"/>
              <a:cs typeface="Calibri"/>
            </a:rPr>
            <a:t>03</a:t>
          </a:r>
        </a:p>
      </cdr:txBody>
    </cdr:sp>
  </cdr:relSizeAnchor>
  <cdr:relSizeAnchor xmlns:cdr="http://schemas.openxmlformats.org/drawingml/2006/chartDrawing">
    <cdr:from>
      <cdr:x>0.01818</cdr:x>
      <cdr:y>0.80258</cdr:y>
    </cdr:from>
    <cdr:to>
      <cdr:x>0.98029</cdr:x>
      <cdr:y>0.93272</cdr:y>
    </cdr:to>
    <cdr:sp macro="" textlink="NIÑO!$V$46">
      <cdr:nvSpPr>
        <cdr:cNvPr id="5" name="24 CuadroTexto"/>
        <cdr:cNvSpPr txBox="1"/>
      </cdr:nvSpPr>
      <cdr:spPr>
        <a:xfrm xmlns:a="http://schemas.openxmlformats.org/drawingml/2006/main">
          <a:off x="113739" y="3731002"/>
          <a:ext cx="6017559" cy="6049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ap="rnd" cmpd="sng">
          <a:solidFill>
            <a:schemeClr val="accent5">
              <a:lumMod val="50000"/>
            </a:schemeClr>
          </a:solidFill>
        </a:ln>
        <a:effectLst xmlns:a="http://schemas.openxmlformats.org/drawingml/2006/main">
          <a:softEdge rad="0"/>
        </a:effectLst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/>
        <a:p xmlns:a="http://schemas.openxmlformats.org/drawingml/2006/main">
          <a:fld id="{11AB5B71-9B44-4B64-B79A-EC8A6E11D723}" type="TxLink">
            <a:rPr lang="en-US" sz="1100" b="0" i="0" u="none" strike="noStrike">
              <a:solidFill>
                <a:schemeClr val="tx2">
                  <a:lumMod val="50000"/>
                </a:schemeClr>
              </a:solidFill>
              <a:latin typeface="Calibri"/>
              <a:cs typeface="Calibri"/>
            </a:rPr>
            <a:pPr/>
            <a:t> </a:t>
          </a:fld>
          <a:endParaRPr lang="es-PE">
            <a:solidFill>
              <a:schemeClr val="tx2">
                <a:lumMod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0.00358</cdr:x>
      <cdr:y>0.93985</cdr:y>
    </cdr:from>
    <cdr:to>
      <cdr:x>0.97064</cdr:x>
      <cdr:y>0.99072</cdr:y>
    </cdr:to>
    <cdr:sp macro="" textlink="NIÑO!$V$4">
      <cdr:nvSpPr>
        <cdr:cNvPr id="6" name="16 Rectángulo redondeado"/>
        <cdr:cNvSpPr/>
      </cdr:nvSpPr>
      <cdr:spPr>
        <a:xfrm xmlns:a="http://schemas.openxmlformats.org/drawingml/2006/main">
          <a:off x="22412" y="4369145"/>
          <a:ext cx="6048538" cy="236473"/>
        </a:xfrm>
        <a:prstGeom xmlns:a="http://schemas.openxmlformats.org/drawingml/2006/main" prst="round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1">
          <a:schemeClr val="accent6"/>
        </a:lnRef>
        <a:fillRef xmlns:a="http://schemas.openxmlformats.org/drawingml/2006/main" idx="2">
          <a:schemeClr val="accent6"/>
        </a:fillRef>
        <a:effectRef xmlns:a="http://schemas.openxmlformats.org/drawingml/2006/main" idx="1">
          <a:schemeClr val="accent6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fld id="{6AA565E3-D66F-42CA-87BC-318593BB477B}" type="TxLink">
            <a:rPr lang="en-US" sz="1100" b="0" i="0" u="none" strike="noStrike">
              <a:solidFill>
                <a:schemeClr val="tx2">
                  <a:lumMod val="50000"/>
                </a:schemeClr>
              </a:solidFill>
              <a:latin typeface="+mn-lt"/>
              <a:cs typeface="Calibri"/>
            </a:rPr>
            <a:pPr algn="l"/>
            <a:t>FUENTE: HISMINSA - Unidad de Inteligencia Sanitaria. Moyobamba</a:t>
          </a:fld>
          <a:endParaRPr lang="es-ES" sz="900" b="0">
            <a:solidFill>
              <a:schemeClr val="tx2">
                <a:lumMod val="50000"/>
              </a:schemeClr>
            </a:solidFill>
          </a:endParaRPr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0.00955</cdr:x>
      <cdr:y>0.01132</cdr:y>
    </cdr:from>
    <cdr:to>
      <cdr:x>0.09135</cdr:x>
      <cdr:y>0.08114</cdr:y>
    </cdr:to>
    <cdr:sp macro="" textlink="">
      <cdr:nvSpPr>
        <cdr:cNvPr id="4" name="1 Rectángulo redondeado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435220" cy="325321"/>
        </a:xfrm>
        <a:prstGeom xmlns:a="http://schemas.openxmlformats.org/drawingml/2006/main" prst="roundRect">
          <a:avLst>
            <a:gd name="adj" fmla="val 16667"/>
          </a:avLst>
        </a:prstGeom>
        <a:noFill xmlns:a="http://schemas.openxmlformats.org/drawingml/2006/main"/>
        <a:ln xmlns:a="http://schemas.openxmlformats.org/drawingml/2006/main">
          <a:solidFill>
            <a:schemeClr val="tx2">
              <a:lumMod val="75000"/>
            </a:schemeClr>
          </a:solidFill>
        </a:ln>
        <a:effectLst xmlns:a="http://schemas.openxmlformats.org/drawingml/2006/main">
          <a:outerShdw blurRad="50800" dist="38100" dir="2700000" algn="tl" rotWithShape="0">
            <a:schemeClr val="tx2">
              <a:lumMod val="50000"/>
              <a:alpha val="40000"/>
            </a:schemeClr>
          </a:outerShdw>
        </a:effectLst>
      </cdr:spPr>
      <cdr:style>
        <a:lnRef xmlns:a="http://schemas.openxmlformats.org/drawingml/2006/main" idx="1">
          <a:schemeClr val="accent1"/>
        </a:lnRef>
        <a:fillRef xmlns:a="http://schemas.openxmlformats.org/drawingml/2006/main" idx="2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36576" tIns="36576" rIns="36576" bIns="36576" anchor="ctr" upright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s-ES" sz="1600" b="1" i="0" u="none" strike="noStrike" baseline="0">
              <a:solidFill>
                <a:schemeClr val="tx2">
                  <a:lumMod val="50000"/>
                </a:schemeClr>
              </a:solidFill>
              <a:latin typeface="Calibri"/>
              <a:cs typeface="Calibri"/>
            </a:rPr>
            <a:t>25</a:t>
          </a:r>
        </a:p>
      </cdr:txBody>
    </cdr:sp>
  </cdr:relSizeAnchor>
  <cdr:relSizeAnchor xmlns:cdr="http://schemas.openxmlformats.org/drawingml/2006/chartDrawing">
    <cdr:from>
      <cdr:x>0.01818</cdr:x>
      <cdr:y>0.80258</cdr:y>
    </cdr:from>
    <cdr:to>
      <cdr:x>0.98029</cdr:x>
      <cdr:y>0.93272</cdr:y>
    </cdr:to>
    <cdr:sp macro="" textlink="NIÑO!$V$502">
      <cdr:nvSpPr>
        <cdr:cNvPr id="5" name="24 CuadroTexto"/>
        <cdr:cNvSpPr txBox="1"/>
      </cdr:nvSpPr>
      <cdr:spPr>
        <a:xfrm xmlns:a="http://schemas.openxmlformats.org/drawingml/2006/main">
          <a:off x="113739" y="3731002"/>
          <a:ext cx="6017559" cy="6049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ap="rnd" cmpd="sng">
          <a:solidFill>
            <a:schemeClr val="accent5">
              <a:lumMod val="50000"/>
            </a:schemeClr>
          </a:solidFill>
        </a:ln>
        <a:effectLst xmlns:a="http://schemas.openxmlformats.org/drawingml/2006/main">
          <a:softEdge rad="0"/>
        </a:effectLst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/>
        <a:p xmlns:a="http://schemas.openxmlformats.org/drawingml/2006/main">
          <a:fld id="{1730C221-BECB-49F3-B83D-E7D16AF19D21}" type="TxLink">
            <a:rPr lang="en-US" sz="1100" b="0" i="0" u="none" strike="noStrike">
              <a:solidFill>
                <a:srgbClr val="0D0D0D"/>
              </a:solidFill>
              <a:latin typeface="Calibri"/>
              <a:cs typeface="Calibri"/>
            </a:rPr>
            <a:pPr/>
            <a:t>#¡REF!</a:t>
          </a:fld>
          <a:endParaRPr lang="es-PE"/>
        </a:p>
      </cdr:txBody>
    </cdr:sp>
  </cdr:relSizeAnchor>
  <cdr:relSizeAnchor xmlns:cdr="http://schemas.openxmlformats.org/drawingml/2006/chartDrawing">
    <cdr:from>
      <cdr:x>0.00358</cdr:x>
      <cdr:y>0.93985</cdr:y>
    </cdr:from>
    <cdr:to>
      <cdr:x>0.97064</cdr:x>
      <cdr:y>0.99072</cdr:y>
    </cdr:to>
    <cdr:sp macro="" textlink="NIÑO!$V$4">
      <cdr:nvSpPr>
        <cdr:cNvPr id="6" name="16 Rectángulo redondeado"/>
        <cdr:cNvSpPr/>
      </cdr:nvSpPr>
      <cdr:spPr>
        <a:xfrm xmlns:a="http://schemas.openxmlformats.org/drawingml/2006/main">
          <a:off x="22412" y="4369145"/>
          <a:ext cx="6048538" cy="236473"/>
        </a:xfrm>
        <a:prstGeom xmlns:a="http://schemas.openxmlformats.org/drawingml/2006/main" prst="round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1">
          <a:schemeClr val="accent6"/>
        </a:lnRef>
        <a:fillRef xmlns:a="http://schemas.openxmlformats.org/drawingml/2006/main" idx="2">
          <a:schemeClr val="accent6"/>
        </a:fillRef>
        <a:effectRef xmlns:a="http://schemas.openxmlformats.org/drawingml/2006/main" idx="1">
          <a:schemeClr val="accent6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fld id="{6AA565E3-D66F-42CA-87BC-318593BB477B}" type="TxLink">
            <a:rPr lang="en-US" sz="1100" b="0" i="0" u="none" strike="noStrike">
              <a:solidFill>
                <a:schemeClr val="tx2">
                  <a:lumMod val="50000"/>
                </a:schemeClr>
              </a:solidFill>
              <a:latin typeface="+mn-lt"/>
              <a:cs typeface="Calibri"/>
            </a:rPr>
            <a:pPr algn="l"/>
            <a:t>FUENTE: HISMINSA - Unidad de Inteligencia Sanitaria. Moyobamba</a:t>
          </a:fld>
          <a:endParaRPr lang="es-ES" sz="900" b="0">
            <a:solidFill>
              <a:schemeClr val="tx2">
                <a:lumMod val="50000"/>
              </a:schemeClr>
            </a:solidFill>
          </a:endParaRPr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0.00955</cdr:x>
      <cdr:y>0.01132</cdr:y>
    </cdr:from>
    <cdr:to>
      <cdr:x>0.09135</cdr:x>
      <cdr:y>0.08114</cdr:y>
    </cdr:to>
    <cdr:sp macro="" textlink="">
      <cdr:nvSpPr>
        <cdr:cNvPr id="4" name="1 Rectángulo redondeado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435220" cy="325321"/>
        </a:xfrm>
        <a:prstGeom xmlns:a="http://schemas.openxmlformats.org/drawingml/2006/main" prst="roundRect">
          <a:avLst>
            <a:gd name="adj" fmla="val 16667"/>
          </a:avLst>
        </a:prstGeom>
        <a:noFill xmlns:a="http://schemas.openxmlformats.org/drawingml/2006/main"/>
        <a:ln xmlns:a="http://schemas.openxmlformats.org/drawingml/2006/main">
          <a:solidFill>
            <a:schemeClr val="tx2">
              <a:lumMod val="75000"/>
            </a:schemeClr>
          </a:solidFill>
        </a:ln>
        <a:effectLst xmlns:a="http://schemas.openxmlformats.org/drawingml/2006/main">
          <a:outerShdw blurRad="50800" dist="38100" dir="2700000" algn="tl" rotWithShape="0">
            <a:schemeClr val="tx2">
              <a:lumMod val="50000"/>
              <a:alpha val="40000"/>
            </a:schemeClr>
          </a:outerShdw>
        </a:effectLst>
      </cdr:spPr>
      <cdr:style>
        <a:lnRef xmlns:a="http://schemas.openxmlformats.org/drawingml/2006/main" idx="1">
          <a:schemeClr val="accent1"/>
        </a:lnRef>
        <a:fillRef xmlns:a="http://schemas.openxmlformats.org/drawingml/2006/main" idx="2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36576" tIns="36576" rIns="36576" bIns="36576" anchor="ctr" upright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s-ES" sz="1600" b="1" i="0" u="none" strike="noStrike" baseline="0">
              <a:solidFill>
                <a:schemeClr val="tx2">
                  <a:lumMod val="50000"/>
                </a:schemeClr>
              </a:solidFill>
              <a:latin typeface="Calibri"/>
              <a:cs typeface="Calibri"/>
            </a:rPr>
            <a:t>25</a:t>
          </a:r>
        </a:p>
      </cdr:txBody>
    </cdr:sp>
  </cdr:relSizeAnchor>
  <cdr:relSizeAnchor xmlns:cdr="http://schemas.openxmlformats.org/drawingml/2006/chartDrawing">
    <cdr:from>
      <cdr:x>0.00358</cdr:x>
      <cdr:y>0.93985</cdr:y>
    </cdr:from>
    <cdr:to>
      <cdr:x>0.97064</cdr:x>
      <cdr:y>0.99072</cdr:y>
    </cdr:to>
    <cdr:sp macro="" textlink="NIÑO!$A$548">
      <cdr:nvSpPr>
        <cdr:cNvPr id="6" name="16 Rectángulo redondeado"/>
        <cdr:cNvSpPr/>
      </cdr:nvSpPr>
      <cdr:spPr>
        <a:xfrm xmlns:a="http://schemas.openxmlformats.org/drawingml/2006/main">
          <a:off x="22412" y="4369145"/>
          <a:ext cx="6048538" cy="236473"/>
        </a:xfrm>
        <a:prstGeom xmlns:a="http://schemas.openxmlformats.org/drawingml/2006/main" prst="round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1">
          <a:schemeClr val="accent6"/>
        </a:lnRef>
        <a:fillRef xmlns:a="http://schemas.openxmlformats.org/drawingml/2006/main" idx="2">
          <a:schemeClr val="accent6"/>
        </a:fillRef>
        <a:effectRef xmlns:a="http://schemas.openxmlformats.org/drawingml/2006/main" idx="1">
          <a:schemeClr val="accent6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fld id="{950BC711-8A77-4B5D-863E-7BC4133CA7B1}" type="TxLink">
            <a:rPr lang="en-US" sz="1100" b="0" i="0" u="none" strike="noStrike">
              <a:solidFill>
                <a:schemeClr val="tx2">
                  <a:lumMod val="50000"/>
                </a:schemeClr>
              </a:solidFill>
              <a:latin typeface="+mn-lt"/>
              <a:cs typeface="Calibri"/>
            </a:rPr>
            <a:pPr algn="l"/>
            <a:t>FUENTE: Certificado de nacido vivo (CNV)</a:t>
          </a:fld>
          <a:endParaRPr lang="es-ES" sz="900" b="0">
            <a:solidFill>
              <a:schemeClr val="tx2">
                <a:lumMod val="50000"/>
              </a:schemeClr>
            </a:solidFill>
          </a:endParaRPr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0.00955</cdr:x>
      <cdr:y>0.01132</cdr:y>
    </cdr:from>
    <cdr:to>
      <cdr:x>0.09135</cdr:x>
      <cdr:y>0.08114</cdr:y>
    </cdr:to>
    <cdr:sp macro="" textlink="">
      <cdr:nvSpPr>
        <cdr:cNvPr id="4" name="1 Rectángulo redondeado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435220" cy="325321"/>
        </a:xfrm>
        <a:prstGeom xmlns:a="http://schemas.openxmlformats.org/drawingml/2006/main" prst="roundRect">
          <a:avLst>
            <a:gd name="adj" fmla="val 16667"/>
          </a:avLst>
        </a:prstGeom>
        <a:noFill xmlns:a="http://schemas.openxmlformats.org/drawingml/2006/main"/>
        <a:ln xmlns:a="http://schemas.openxmlformats.org/drawingml/2006/main">
          <a:solidFill>
            <a:schemeClr val="tx2">
              <a:lumMod val="75000"/>
            </a:schemeClr>
          </a:solidFill>
        </a:ln>
        <a:effectLst xmlns:a="http://schemas.openxmlformats.org/drawingml/2006/main">
          <a:outerShdw blurRad="50800" dist="38100" dir="2700000" algn="tl" rotWithShape="0">
            <a:schemeClr val="tx2">
              <a:lumMod val="50000"/>
              <a:alpha val="40000"/>
            </a:schemeClr>
          </a:outerShdw>
        </a:effectLst>
      </cdr:spPr>
      <cdr:style>
        <a:lnRef xmlns:a="http://schemas.openxmlformats.org/drawingml/2006/main" idx="1">
          <a:schemeClr val="accent1"/>
        </a:lnRef>
        <a:fillRef xmlns:a="http://schemas.openxmlformats.org/drawingml/2006/main" idx="2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36576" tIns="36576" rIns="36576" bIns="36576" anchor="ctr" upright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s-ES" sz="1600" b="1" i="0" u="none" strike="noStrike" baseline="0">
              <a:solidFill>
                <a:schemeClr val="tx2">
                  <a:lumMod val="50000"/>
                </a:schemeClr>
              </a:solidFill>
              <a:latin typeface="Calibri"/>
              <a:cs typeface="Calibri"/>
            </a:rPr>
            <a:t>24</a:t>
          </a:r>
        </a:p>
      </cdr:txBody>
    </cdr:sp>
  </cdr:relSizeAnchor>
  <cdr:relSizeAnchor xmlns:cdr="http://schemas.openxmlformats.org/drawingml/2006/chartDrawing">
    <cdr:from>
      <cdr:x>0.00358</cdr:x>
      <cdr:y>0.93985</cdr:y>
    </cdr:from>
    <cdr:to>
      <cdr:x>0.97064</cdr:x>
      <cdr:y>0.99072</cdr:y>
    </cdr:to>
    <cdr:sp macro="" textlink="NIÑO!$A$548">
      <cdr:nvSpPr>
        <cdr:cNvPr id="6" name="16 Rectángulo redondeado"/>
        <cdr:cNvSpPr/>
      </cdr:nvSpPr>
      <cdr:spPr>
        <a:xfrm xmlns:a="http://schemas.openxmlformats.org/drawingml/2006/main">
          <a:off x="22412" y="4369145"/>
          <a:ext cx="6048538" cy="236473"/>
        </a:xfrm>
        <a:prstGeom xmlns:a="http://schemas.openxmlformats.org/drawingml/2006/main" prst="round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1">
          <a:schemeClr val="accent6"/>
        </a:lnRef>
        <a:fillRef xmlns:a="http://schemas.openxmlformats.org/drawingml/2006/main" idx="2">
          <a:schemeClr val="accent6"/>
        </a:fillRef>
        <a:effectRef xmlns:a="http://schemas.openxmlformats.org/drawingml/2006/main" idx="1">
          <a:schemeClr val="accent6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fld id="{950BC711-8A77-4B5D-863E-7BC4133CA7B1}" type="TxLink">
            <a:rPr lang="en-US" sz="1100" b="0" i="0" u="none" strike="noStrike">
              <a:solidFill>
                <a:schemeClr val="tx2">
                  <a:lumMod val="50000"/>
                </a:schemeClr>
              </a:solidFill>
              <a:latin typeface="+mn-lt"/>
              <a:cs typeface="Calibri"/>
            </a:rPr>
            <a:pPr algn="l"/>
            <a:t>FUENTE: Certificado de nacido vivo (CNV)</a:t>
          </a:fld>
          <a:endParaRPr lang="es-ES" sz="900" b="0">
            <a:solidFill>
              <a:schemeClr val="tx2">
                <a:lumMod val="50000"/>
              </a:schemeClr>
            </a:solidFill>
          </a:endParaRPr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0.00955</cdr:x>
      <cdr:y>0.01132</cdr:y>
    </cdr:from>
    <cdr:to>
      <cdr:x>0.09135</cdr:x>
      <cdr:y>0.08114</cdr:y>
    </cdr:to>
    <cdr:sp macro="" textlink="">
      <cdr:nvSpPr>
        <cdr:cNvPr id="4" name="1 Rectángulo redondeado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435220" cy="325321"/>
        </a:xfrm>
        <a:prstGeom xmlns:a="http://schemas.openxmlformats.org/drawingml/2006/main" prst="roundRect">
          <a:avLst>
            <a:gd name="adj" fmla="val 16667"/>
          </a:avLst>
        </a:prstGeom>
        <a:noFill xmlns:a="http://schemas.openxmlformats.org/drawingml/2006/main"/>
        <a:ln xmlns:a="http://schemas.openxmlformats.org/drawingml/2006/main">
          <a:solidFill>
            <a:schemeClr val="tx2">
              <a:lumMod val="75000"/>
            </a:schemeClr>
          </a:solidFill>
        </a:ln>
        <a:effectLst xmlns:a="http://schemas.openxmlformats.org/drawingml/2006/main">
          <a:outerShdw blurRad="50800" dist="38100" dir="2700000" algn="tl" rotWithShape="0">
            <a:schemeClr val="tx2">
              <a:lumMod val="50000"/>
              <a:alpha val="40000"/>
            </a:schemeClr>
          </a:outerShdw>
        </a:effectLst>
      </cdr:spPr>
      <cdr:style>
        <a:lnRef xmlns:a="http://schemas.openxmlformats.org/drawingml/2006/main" idx="1">
          <a:schemeClr val="accent1"/>
        </a:lnRef>
        <a:fillRef xmlns:a="http://schemas.openxmlformats.org/drawingml/2006/main" idx="2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36576" tIns="36576" rIns="36576" bIns="36576" anchor="ctr" upright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s-ES" sz="1600" b="1" i="0" u="none" strike="noStrike" baseline="0">
              <a:solidFill>
                <a:schemeClr val="tx2">
                  <a:lumMod val="50000"/>
                </a:schemeClr>
              </a:solidFill>
              <a:latin typeface="Calibri"/>
              <a:cs typeface="Calibri"/>
            </a:rPr>
            <a:t>04</a:t>
          </a:r>
        </a:p>
      </cdr:txBody>
    </cdr:sp>
  </cdr:relSizeAnchor>
  <cdr:relSizeAnchor xmlns:cdr="http://schemas.openxmlformats.org/drawingml/2006/chartDrawing">
    <cdr:from>
      <cdr:x>0.01818</cdr:x>
      <cdr:y>0.80258</cdr:y>
    </cdr:from>
    <cdr:to>
      <cdr:x>0.98029</cdr:x>
      <cdr:y>0.93272</cdr:y>
    </cdr:to>
    <cdr:sp macro="" textlink="NIÑO!$V$67">
      <cdr:nvSpPr>
        <cdr:cNvPr id="5" name="24 CuadroTexto"/>
        <cdr:cNvSpPr txBox="1"/>
      </cdr:nvSpPr>
      <cdr:spPr>
        <a:xfrm xmlns:a="http://schemas.openxmlformats.org/drawingml/2006/main">
          <a:off x="113739" y="3731002"/>
          <a:ext cx="6017559" cy="6049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ap="rnd" cmpd="sng">
          <a:solidFill>
            <a:schemeClr val="accent5">
              <a:lumMod val="50000"/>
            </a:schemeClr>
          </a:solidFill>
        </a:ln>
        <a:effectLst xmlns:a="http://schemas.openxmlformats.org/drawingml/2006/main">
          <a:softEdge rad="0"/>
        </a:effectLst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/>
        <a:p xmlns:a="http://schemas.openxmlformats.org/drawingml/2006/main">
          <a:fld id="{65A05080-1584-4E9A-AF6E-EF07E8D74A1C}" type="TxLink">
            <a:rPr lang="en-US" sz="1100" b="0" i="0" u="none" strike="noStrike">
              <a:solidFill>
                <a:schemeClr val="tx2">
                  <a:lumMod val="50000"/>
                </a:schemeClr>
              </a:solidFill>
              <a:latin typeface="Calibri"/>
              <a:cs typeface="Calibri"/>
            </a:rPr>
            <a:pPr/>
            <a:t> </a:t>
          </a:fld>
          <a:endParaRPr lang="es-PE">
            <a:solidFill>
              <a:schemeClr val="tx2">
                <a:lumMod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0.00358</cdr:x>
      <cdr:y>0.93985</cdr:y>
    </cdr:from>
    <cdr:to>
      <cdr:x>0.97064</cdr:x>
      <cdr:y>0.99072</cdr:y>
    </cdr:to>
    <cdr:sp macro="" textlink="NIÑO!$V$4">
      <cdr:nvSpPr>
        <cdr:cNvPr id="6" name="16 Rectángulo redondeado"/>
        <cdr:cNvSpPr/>
      </cdr:nvSpPr>
      <cdr:spPr>
        <a:xfrm xmlns:a="http://schemas.openxmlformats.org/drawingml/2006/main">
          <a:off x="22412" y="4369145"/>
          <a:ext cx="6048538" cy="236473"/>
        </a:xfrm>
        <a:prstGeom xmlns:a="http://schemas.openxmlformats.org/drawingml/2006/main" prst="round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1">
          <a:schemeClr val="accent6"/>
        </a:lnRef>
        <a:fillRef xmlns:a="http://schemas.openxmlformats.org/drawingml/2006/main" idx="2">
          <a:schemeClr val="accent6"/>
        </a:fillRef>
        <a:effectRef xmlns:a="http://schemas.openxmlformats.org/drawingml/2006/main" idx="1">
          <a:schemeClr val="accent6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fld id="{6AA565E3-D66F-42CA-87BC-318593BB477B}" type="TxLink">
            <a:rPr lang="en-US" sz="1100" b="0" i="0" u="none" strike="noStrike">
              <a:solidFill>
                <a:schemeClr val="tx2">
                  <a:lumMod val="50000"/>
                </a:schemeClr>
              </a:solidFill>
              <a:latin typeface="+mn-lt"/>
              <a:cs typeface="Calibri"/>
            </a:rPr>
            <a:pPr algn="l"/>
            <a:t>FUENTE: HISMINSA - Unidad de Inteligencia Sanitaria. Moyobamba</a:t>
          </a:fld>
          <a:endParaRPr lang="es-ES" sz="900" b="0">
            <a:solidFill>
              <a:schemeClr val="tx2">
                <a:lumMod val="50000"/>
              </a:schemeClr>
            </a:solidFill>
          </a:endParaRPr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0.00955</cdr:x>
      <cdr:y>0.01132</cdr:y>
    </cdr:from>
    <cdr:to>
      <cdr:x>0.09135</cdr:x>
      <cdr:y>0.08114</cdr:y>
    </cdr:to>
    <cdr:sp macro="" textlink="">
      <cdr:nvSpPr>
        <cdr:cNvPr id="4" name="1 Rectángulo redondeado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435220" cy="325321"/>
        </a:xfrm>
        <a:prstGeom xmlns:a="http://schemas.openxmlformats.org/drawingml/2006/main" prst="roundRect">
          <a:avLst>
            <a:gd name="adj" fmla="val 16667"/>
          </a:avLst>
        </a:prstGeom>
        <a:noFill xmlns:a="http://schemas.openxmlformats.org/drawingml/2006/main"/>
        <a:ln xmlns:a="http://schemas.openxmlformats.org/drawingml/2006/main">
          <a:solidFill>
            <a:schemeClr val="tx2">
              <a:lumMod val="75000"/>
            </a:schemeClr>
          </a:solidFill>
        </a:ln>
        <a:effectLst xmlns:a="http://schemas.openxmlformats.org/drawingml/2006/main">
          <a:outerShdw blurRad="50800" dist="38100" dir="2700000" algn="tl" rotWithShape="0">
            <a:schemeClr val="tx2">
              <a:lumMod val="50000"/>
              <a:alpha val="40000"/>
            </a:schemeClr>
          </a:outerShdw>
        </a:effectLst>
      </cdr:spPr>
      <cdr:style>
        <a:lnRef xmlns:a="http://schemas.openxmlformats.org/drawingml/2006/main" idx="1">
          <a:schemeClr val="accent1"/>
        </a:lnRef>
        <a:fillRef xmlns:a="http://schemas.openxmlformats.org/drawingml/2006/main" idx="2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36576" tIns="36576" rIns="36576" bIns="36576" anchor="ctr" upright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s-ES" sz="1600" b="1" i="0" u="none" strike="noStrike" baseline="0">
              <a:solidFill>
                <a:schemeClr val="tx2">
                  <a:lumMod val="50000"/>
                </a:schemeClr>
              </a:solidFill>
              <a:latin typeface="Calibri"/>
              <a:cs typeface="Calibri"/>
            </a:rPr>
            <a:t>05</a:t>
          </a:r>
        </a:p>
      </cdr:txBody>
    </cdr:sp>
  </cdr:relSizeAnchor>
  <cdr:relSizeAnchor xmlns:cdr="http://schemas.openxmlformats.org/drawingml/2006/chartDrawing">
    <cdr:from>
      <cdr:x>0.01818</cdr:x>
      <cdr:y>0.80258</cdr:y>
    </cdr:from>
    <cdr:to>
      <cdr:x>0.98029</cdr:x>
      <cdr:y>0.93272</cdr:y>
    </cdr:to>
    <cdr:sp macro="" textlink="NIÑO!$V$87">
      <cdr:nvSpPr>
        <cdr:cNvPr id="5" name="24 CuadroTexto"/>
        <cdr:cNvSpPr txBox="1"/>
      </cdr:nvSpPr>
      <cdr:spPr>
        <a:xfrm xmlns:a="http://schemas.openxmlformats.org/drawingml/2006/main">
          <a:off x="113739" y="3731002"/>
          <a:ext cx="6017559" cy="6049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ap="rnd" cmpd="sng">
          <a:solidFill>
            <a:schemeClr val="accent5">
              <a:lumMod val="50000"/>
            </a:schemeClr>
          </a:solidFill>
        </a:ln>
        <a:effectLst xmlns:a="http://schemas.openxmlformats.org/drawingml/2006/main">
          <a:softEdge rad="0"/>
        </a:effectLst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/>
        <a:p xmlns:a="http://schemas.openxmlformats.org/drawingml/2006/main">
          <a:fld id="{5A59B5F3-885D-4C55-ADFC-D4F0B17EE646}" type="TxLink">
            <a:rPr lang="en-US" sz="1100" b="0" i="0" u="none" strike="noStrike">
              <a:solidFill>
                <a:schemeClr val="tx2">
                  <a:lumMod val="50000"/>
                </a:schemeClr>
              </a:solidFill>
              <a:latin typeface="Calibri"/>
              <a:cs typeface="Calibri"/>
            </a:rPr>
            <a:pPr/>
            <a:t> </a:t>
          </a:fld>
          <a:endParaRPr lang="es-PE">
            <a:solidFill>
              <a:schemeClr val="tx2">
                <a:lumMod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0.00358</cdr:x>
      <cdr:y>0.93985</cdr:y>
    </cdr:from>
    <cdr:to>
      <cdr:x>0.97064</cdr:x>
      <cdr:y>0.99072</cdr:y>
    </cdr:to>
    <cdr:sp macro="" textlink="NIÑO!$V$4">
      <cdr:nvSpPr>
        <cdr:cNvPr id="6" name="16 Rectángulo redondeado"/>
        <cdr:cNvSpPr/>
      </cdr:nvSpPr>
      <cdr:spPr>
        <a:xfrm xmlns:a="http://schemas.openxmlformats.org/drawingml/2006/main">
          <a:off x="22412" y="4369145"/>
          <a:ext cx="6048538" cy="236473"/>
        </a:xfrm>
        <a:prstGeom xmlns:a="http://schemas.openxmlformats.org/drawingml/2006/main" prst="round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1">
          <a:schemeClr val="accent6"/>
        </a:lnRef>
        <a:fillRef xmlns:a="http://schemas.openxmlformats.org/drawingml/2006/main" idx="2">
          <a:schemeClr val="accent6"/>
        </a:fillRef>
        <a:effectRef xmlns:a="http://schemas.openxmlformats.org/drawingml/2006/main" idx="1">
          <a:schemeClr val="accent6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fld id="{6AA565E3-D66F-42CA-87BC-318593BB477B}" type="TxLink">
            <a:rPr lang="en-US" sz="1100" b="0" i="0" u="none" strike="noStrike">
              <a:solidFill>
                <a:schemeClr val="tx2">
                  <a:lumMod val="50000"/>
                </a:schemeClr>
              </a:solidFill>
              <a:latin typeface="+mn-lt"/>
              <a:cs typeface="Calibri"/>
            </a:rPr>
            <a:pPr algn="l"/>
            <a:t>FUENTE: HISMINSA - Unidad de Inteligencia Sanitaria. Moyobamba</a:t>
          </a:fld>
          <a:endParaRPr lang="es-ES" sz="900" b="0">
            <a:solidFill>
              <a:schemeClr val="tx2">
                <a:lumMod val="50000"/>
              </a:schemeClr>
            </a:solidFill>
          </a:endParaRPr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0.00955</cdr:x>
      <cdr:y>0.01132</cdr:y>
    </cdr:from>
    <cdr:to>
      <cdr:x>0.09135</cdr:x>
      <cdr:y>0.08114</cdr:y>
    </cdr:to>
    <cdr:sp macro="" textlink="">
      <cdr:nvSpPr>
        <cdr:cNvPr id="4" name="1 Rectángulo redondeado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435220" cy="325321"/>
        </a:xfrm>
        <a:prstGeom xmlns:a="http://schemas.openxmlformats.org/drawingml/2006/main" prst="roundRect">
          <a:avLst>
            <a:gd name="adj" fmla="val 16667"/>
          </a:avLst>
        </a:prstGeom>
        <a:noFill xmlns:a="http://schemas.openxmlformats.org/drawingml/2006/main"/>
        <a:ln xmlns:a="http://schemas.openxmlformats.org/drawingml/2006/main">
          <a:solidFill>
            <a:schemeClr val="tx2">
              <a:lumMod val="75000"/>
            </a:schemeClr>
          </a:solidFill>
        </a:ln>
        <a:effectLst xmlns:a="http://schemas.openxmlformats.org/drawingml/2006/main">
          <a:outerShdw blurRad="50800" dist="38100" dir="2700000" algn="tl" rotWithShape="0">
            <a:schemeClr val="tx2">
              <a:lumMod val="50000"/>
              <a:alpha val="40000"/>
            </a:schemeClr>
          </a:outerShdw>
        </a:effectLst>
      </cdr:spPr>
      <cdr:style>
        <a:lnRef xmlns:a="http://schemas.openxmlformats.org/drawingml/2006/main" idx="1">
          <a:schemeClr val="accent1"/>
        </a:lnRef>
        <a:fillRef xmlns:a="http://schemas.openxmlformats.org/drawingml/2006/main" idx="2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36576" tIns="36576" rIns="36576" bIns="36576" anchor="ctr" upright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s-ES" sz="1600" b="1" i="0" u="none" strike="noStrike" baseline="0">
              <a:solidFill>
                <a:schemeClr val="tx2">
                  <a:lumMod val="50000"/>
                </a:schemeClr>
              </a:solidFill>
              <a:latin typeface="Calibri"/>
              <a:cs typeface="Calibri"/>
            </a:rPr>
            <a:t>07</a:t>
          </a:r>
        </a:p>
      </cdr:txBody>
    </cdr:sp>
  </cdr:relSizeAnchor>
  <cdr:relSizeAnchor xmlns:cdr="http://schemas.openxmlformats.org/drawingml/2006/chartDrawing">
    <cdr:from>
      <cdr:x>0.01818</cdr:x>
      <cdr:y>0.80258</cdr:y>
    </cdr:from>
    <cdr:to>
      <cdr:x>0.98029</cdr:x>
      <cdr:y>0.93272</cdr:y>
    </cdr:to>
    <cdr:sp macro="" textlink="NIÑO!$V$128">
      <cdr:nvSpPr>
        <cdr:cNvPr id="5" name="24 CuadroTexto"/>
        <cdr:cNvSpPr txBox="1"/>
      </cdr:nvSpPr>
      <cdr:spPr>
        <a:xfrm xmlns:a="http://schemas.openxmlformats.org/drawingml/2006/main">
          <a:off x="113739" y="3731002"/>
          <a:ext cx="6017559" cy="6049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ap="rnd" cmpd="sng">
          <a:solidFill>
            <a:schemeClr val="accent5">
              <a:lumMod val="50000"/>
            </a:schemeClr>
          </a:solidFill>
        </a:ln>
        <a:effectLst xmlns:a="http://schemas.openxmlformats.org/drawingml/2006/main">
          <a:softEdge rad="0"/>
        </a:effectLst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/>
        <a:p xmlns:a="http://schemas.openxmlformats.org/drawingml/2006/main">
          <a:fld id="{039219D6-7555-4858-80C8-221F3468842B}" type="TxLink">
            <a:rPr lang="en-US" sz="1100" b="0" i="0" u="none" strike="noStrike">
              <a:solidFill>
                <a:schemeClr val="tx2">
                  <a:lumMod val="50000"/>
                </a:schemeClr>
              </a:solidFill>
              <a:latin typeface="Calibri"/>
              <a:cs typeface="Calibri"/>
            </a:rPr>
            <a:pPr/>
            <a:t> </a:t>
          </a:fld>
          <a:endParaRPr lang="es-PE">
            <a:solidFill>
              <a:schemeClr val="tx2">
                <a:lumMod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0.00358</cdr:x>
      <cdr:y>0.93985</cdr:y>
    </cdr:from>
    <cdr:to>
      <cdr:x>0.97064</cdr:x>
      <cdr:y>0.99072</cdr:y>
    </cdr:to>
    <cdr:sp macro="" textlink="NIÑO!$V$4">
      <cdr:nvSpPr>
        <cdr:cNvPr id="6" name="16 Rectángulo redondeado"/>
        <cdr:cNvSpPr/>
      </cdr:nvSpPr>
      <cdr:spPr>
        <a:xfrm xmlns:a="http://schemas.openxmlformats.org/drawingml/2006/main">
          <a:off x="22412" y="4369145"/>
          <a:ext cx="6048538" cy="236473"/>
        </a:xfrm>
        <a:prstGeom xmlns:a="http://schemas.openxmlformats.org/drawingml/2006/main" prst="round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1">
          <a:schemeClr val="accent6"/>
        </a:lnRef>
        <a:fillRef xmlns:a="http://schemas.openxmlformats.org/drawingml/2006/main" idx="2">
          <a:schemeClr val="accent6"/>
        </a:fillRef>
        <a:effectRef xmlns:a="http://schemas.openxmlformats.org/drawingml/2006/main" idx="1">
          <a:schemeClr val="accent6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fld id="{6AA565E3-D66F-42CA-87BC-318593BB477B}" type="TxLink">
            <a:rPr lang="en-US" sz="1100" b="0" i="0" u="none" strike="noStrike">
              <a:solidFill>
                <a:schemeClr val="tx2">
                  <a:lumMod val="50000"/>
                </a:schemeClr>
              </a:solidFill>
              <a:latin typeface="+mn-lt"/>
              <a:cs typeface="Calibri"/>
            </a:rPr>
            <a:pPr algn="l"/>
            <a:t>FUENTE: HISMINSA - Unidad de Inteligencia Sanitaria. Moyobamba</a:t>
          </a:fld>
          <a:endParaRPr lang="es-ES" sz="900" b="0">
            <a:solidFill>
              <a:schemeClr val="tx2">
                <a:lumMod val="50000"/>
              </a:schemeClr>
            </a:solidFill>
          </a:endParaRPr>
        </a:p>
      </cdr:txBody>
    </cdr:sp>
  </cdr:relSizeAnchor>
</c:userShapes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0.00955</cdr:x>
      <cdr:y>0.01132</cdr:y>
    </cdr:from>
    <cdr:to>
      <cdr:x>0.09135</cdr:x>
      <cdr:y>0.08114</cdr:y>
    </cdr:to>
    <cdr:sp macro="" textlink="">
      <cdr:nvSpPr>
        <cdr:cNvPr id="4" name="1 Rectángulo redondeado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435220" cy="325321"/>
        </a:xfrm>
        <a:prstGeom xmlns:a="http://schemas.openxmlformats.org/drawingml/2006/main" prst="roundRect">
          <a:avLst>
            <a:gd name="adj" fmla="val 16667"/>
          </a:avLst>
        </a:prstGeom>
        <a:noFill xmlns:a="http://schemas.openxmlformats.org/drawingml/2006/main"/>
        <a:ln xmlns:a="http://schemas.openxmlformats.org/drawingml/2006/main">
          <a:solidFill>
            <a:schemeClr val="tx2">
              <a:lumMod val="75000"/>
            </a:schemeClr>
          </a:solidFill>
        </a:ln>
        <a:effectLst xmlns:a="http://schemas.openxmlformats.org/drawingml/2006/main">
          <a:outerShdw blurRad="50800" dist="38100" dir="2700000" algn="tl" rotWithShape="0">
            <a:schemeClr val="tx2">
              <a:lumMod val="50000"/>
              <a:alpha val="40000"/>
            </a:schemeClr>
          </a:outerShdw>
        </a:effectLst>
      </cdr:spPr>
      <cdr:style>
        <a:lnRef xmlns:a="http://schemas.openxmlformats.org/drawingml/2006/main" idx="1">
          <a:schemeClr val="accent1"/>
        </a:lnRef>
        <a:fillRef xmlns:a="http://schemas.openxmlformats.org/drawingml/2006/main" idx="2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36576" tIns="36576" rIns="36576" bIns="36576" anchor="ctr" upright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s-ES" sz="1600" b="1" i="0" u="none" strike="noStrike" baseline="0">
              <a:solidFill>
                <a:schemeClr val="tx2">
                  <a:lumMod val="50000"/>
                </a:schemeClr>
              </a:solidFill>
              <a:latin typeface="Calibri"/>
              <a:cs typeface="Calibri"/>
            </a:rPr>
            <a:t>08</a:t>
          </a:r>
        </a:p>
      </cdr:txBody>
    </cdr:sp>
  </cdr:relSizeAnchor>
  <cdr:relSizeAnchor xmlns:cdr="http://schemas.openxmlformats.org/drawingml/2006/chartDrawing">
    <cdr:from>
      <cdr:x>0.01818</cdr:x>
      <cdr:y>0.80258</cdr:y>
    </cdr:from>
    <cdr:to>
      <cdr:x>0.98029</cdr:x>
      <cdr:y>0.93272</cdr:y>
    </cdr:to>
    <cdr:sp macro="" textlink="NIÑO!$V$148">
      <cdr:nvSpPr>
        <cdr:cNvPr id="5" name="24 CuadroTexto"/>
        <cdr:cNvSpPr txBox="1"/>
      </cdr:nvSpPr>
      <cdr:spPr>
        <a:xfrm xmlns:a="http://schemas.openxmlformats.org/drawingml/2006/main">
          <a:off x="113739" y="3731002"/>
          <a:ext cx="6017559" cy="6049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ap="rnd" cmpd="sng">
          <a:solidFill>
            <a:schemeClr val="accent5">
              <a:lumMod val="50000"/>
            </a:schemeClr>
          </a:solidFill>
        </a:ln>
        <a:effectLst xmlns:a="http://schemas.openxmlformats.org/drawingml/2006/main">
          <a:softEdge rad="0"/>
        </a:effectLst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/>
        <a:p xmlns:a="http://schemas.openxmlformats.org/drawingml/2006/main">
          <a:fld id="{7BB22F0A-7713-4336-9416-A95AF86074C3}" type="TxLink">
            <a:rPr lang="en-US" sz="1100" b="0" i="0" u="none" strike="noStrike">
              <a:solidFill>
                <a:schemeClr val="tx2">
                  <a:lumMod val="50000"/>
                </a:schemeClr>
              </a:solidFill>
              <a:latin typeface="Calibri"/>
              <a:cs typeface="Calibri"/>
            </a:rPr>
            <a:pPr/>
            <a:t> </a:t>
          </a:fld>
          <a:endParaRPr lang="es-PE">
            <a:solidFill>
              <a:schemeClr val="tx2">
                <a:lumMod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0.00358</cdr:x>
      <cdr:y>0.93985</cdr:y>
    </cdr:from>
    <cdr:to>
      <cdr:x>0.97064</cdr:x>
      <cdr:y>0.99072</cdr:y>
    </cdr:to>
    <cdr:sp macro="" textlink="NIÑO!$V$4">
      <cdr:nvSpPr>
        <cdr:cNvPr id="6" name="16 Rectángulo redondeado"/>
        <cdr:cNvSpPr/>
      </cdr:nvSpPr>
      <cdr:spPr>
        <a:xfrm xmlns:a="http://schemas.openxmlformats.org/drawingml/2006/main">
          <a:off x="22412" y="4369145"/>
          <a:ext cx="6048538" cy="236473"/>
        </a:xfrm>
        <a:prstGeom xmlns:a="http://schemas.openxmlformats.org/drawingml/2006/main" prst="round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1">
          <a:schemeClr val="accent6"/>
        </a:lnRef>
        <a:fillRef xmlns:a="http://schemas.openxmlformats.org/drawingml/2006/main" idx="2">
          <a:schemeClr val="accent6"/>
        </a:fillRef>
        <a:effectRef xmlns:a="http://schemas.openxmlformats.org/drawingml/2006/main" idx="1">
          <a:schemeClr val="accent6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fld id="{6AA565E3-D66F-42CA-87BC-318593BB477B}" type="TxLink">
            <a:rPr lang="en-US" sz="1100" b="0" i="0" u="none" strike="noStrike">
              <a:solidFill>
                <a:schemeClr val="tx2">
                  <a:lumMod val="50000"/>
                </a:schemeClr>
              </a:solidFill>
              <a:latin typeface="+mn-lt"/>
              <a:cs typeface="Calibri"/>
            </a:rPr>
            <a:pPr algn="l"/>
            <a:t>FUENTE: HISMINSA - Unidad de Inteligencia Sanitaria. Moyobamba</a:t>
          </a:fld>
          <a:endParaRPr lang="es-ES" sz="900" b="0">
            <a:solidFill>
              <a:schemeClr val="tx2">
                <a:lumMod val="50000"/>
              </a:schemeClr>
            </a:solidFill>
          </a:endParaRPr>
        </a:p>
      </cdr:txBody>
    </cdr:sp>
  </cdr:relSizeAnchor>
</c:userShapes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0.00955</cdr:x>
      <cdr:y>0.01132</cdr:y>
    </cdr:from>
    <cdr:to>
      <cdr:x>0.09135</cdr:x>
      <cdr:y>0.08114</cdr:y>
    </cdr:to>
    <cdr:sp macro="" textlink="">
      <cdr:nvSpPr>
        <cdr:cNvPr id="4" name="1 Rectángulo redondeado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435220" cy="325321"/>
        </a:xfrm>
        <a:prstGeom xmlns:a="http://schemas.openxmlformats.org/drawingml/2006/main" prst="roundRect">
          <a:avLst>
            <a:gd name="adj" fmla="val 16667"/>
          </a:avLst>
        </a:prstGeom>
        <a:noFill xmlns:a="http://schemas.openxmlformats.org/drawingml/2006/main"/>
        <a:ln xmlns:a="http://schemas.openxmlformats.org/drawingml/2006/main">
          <a:solidFill>
            <a:schemeClr val="tx2">
              <a:lumMod val="75000"/>
            </a:schemeClr>
          </a:solidFill>
        </a:ln>
        <a:effectLst xmlns:a="http://schemas.openxmlformats.org/drawingml/2006/main">
          <a:outerShdw blurRad="50800" dist="38100" dir="2700000" algn="tl" rotWithShape="0">
            <a:schemeClr val="tx2">
              <a:lumMod val="50000"/>
              <a:alpha val="40000"/>
            </a:schemeClr>
          </a:outerShdw>
        </a:effectLst>
      </cdr:spPr>
      <cdr:style>
        <a:lnRef xmlns:a="http://schemas.openxmlformats.org/drawingml/2006/main" idx="1">
          <a:schemeClr val="accent1"/>
        </a:lnRef>
        <a:fillRef xmlns:a="http://schemas.openxmlformats.org/drawingml/2006/main" idx="2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36576" tIns="36576" rIns="36576" bIns="36576" anchor="ctr" upright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s-ES" sz="1600" b="1" i="0" u="none" strike="noStrike" baseline="0">
              <a:solidFill>
                <a:schemeClr val="tx2">
                  <a:lumMod val="50000"/>
                </a:schemeClr>
              </a:solidFill>
              <a:latin typeface="Calibri"/>
              <a:cs typeface="Calibri"/>
            </a:rPr>
            <a:t>02</a:t>
          </a:r>
        </a:p>
      </cdr:txBody>
    </cdr:sp>
  </cdr:relSizeAnchor>
  <cdr:relSizeAnchor xmlns:cdr="http://schemas.openxmlformats.org/drawingml/2006/chartDrawing">
    <cdr:from>
      <cdr:x>0.01818</cdr:x>
      <cdr:y>0.80258</cdr:y>
    </cdr:from>
    <cdr:to>
      <cdr:x>0.98029</cdr:x>
      <cdr:y>0.93272</cdr:y>
    </cdr:to>
    <cdr:sp macro="" textlink="NIÑO!$V$8">
      <cdr:nvSpPr>
        <cdr:cNvPr id="5" name="24 CuadroTexto"/>
        <cdr:cNvSpPr txBox="1"/>
      </cdr:nvSpPr>
      <cdr:spPr>
        <a:xfrm xmlns:a="http://schemas.openxmlformats.org/drawingml/2006/main">
          <a:off x="113739" y="3731002"/>
          <a:ext cx="6017559" cy="6049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ap="rnd" cmpd="sng">
          <a:solidFill>
            <a:schemeClr val="accent5">
              <a:lumMod val="50000"/>
            </a:schemeClr>
          </a:solidFill>
        </a:ln>
        <a:effectLst xmlns:a="http://schemas.openxmlformats.org/drawingml/2006/main">
          <a:softEdge rad="0"/>
        </a:effectLst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/>
        <a:p xmlns:a="http://schemas.openxmlformats.org/drawingml/2006/main">
          <a:fld id="{D41E0BEF-4475-4D7F-B278-B55C62A17401}" type="TxLink">
            <a:rPr lang="en-US" sz="1100" b="0" i="0" u="none" strike="noStrike">
              <a:solidFill>
                <a:schemeClr val="tx2">
                  <a:lumMod val="50000"/>
                </a:schemeClr>
              </a:solidFill>
              <a:latin typeface="Calibri"/>
              <a:cs typeface="Calibri"/>
            </a:rPr>
            <a:pPr/>
            <a:t> </a:t>
          </a:fld>
          <a:endParaRPr lang="es-PE">
            <a:solidFill>
              <a:schemeClr val="tx2">
                <a:lumMod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0.00358</cdr:x>
      <cdr:y>0.93985</cdr:y>
    </cdr:from>
    <cdr:to>
      <cdr:x>0.97064</cdr:x>
      <cdr:y>0.99072</cdr:y>
    </cdr:to>
    <cdr:sp macro="" textlink="NIÑO!$V$4">
      <cdr:nvSpPr>
        <cdr:cNvPr id="6" name="16 Rectángulo redondeado"/>
        <cdr:cNvSpPr/>
      </cdr:nvSpPr>
      <cdr:spPr>
        <a:xfrm xmlns:a="http://schemas.openxmlformats.org/drawingml/2006/main">
          <a:off x="22412" y="4369145"/>
          <a:ext cx="6048538" cy="236473"/>
        </a:xfrm>
        <a:prstGeom xmlns:a="http://schemas.openxmlformats.org/drawingml/2006/main" prst="round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1">
          <a:schemeClr val="accent6"/>
        </a:lnRef>
        <a:fillRef xmlns:a="http://schemas.openxmlformats.org/drawingml/2006/main" idx="2">
          <a:schemeClr val="accent6"/>
        </a:fillRef>
        <a:effectRef xmlns:a="http://schemas.openxmlformats.org/drawingml/2006/main" idx="1">
          <a:schemeClr val="accent6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fld id="{6AA565E3-D66F-42CA-87BC-318593BB477B}" type="TxLink">
            <a:rPr lang="en-US" sz="1100" b="0" i="0" u="none" strike="noStrike">
              <a:solidFill>
                <a:schemeClr val="tx2">
                  <a:lumMod val="50000"/>
                </a:schemeClr>
              </a:solidFill>
              <a:latin typeface="+mn-lt"/>
              <a:cs typeface="Calibri"/>
            </a:rPr>
            <a:pPr algn="l"/>
            <a:t>FUENTE: HISMINSA - Unidad de Inteligencia Sanitaria. Moyobamba</a:t>
          </a:fld>
          <a:endParaRPr lang="es-ES" sz="900" b="0">
            <a:solidFill>
              <a:schemeClr val="tx2">
                <a:lumMod val="50000"/>
              </a:schemeClr>
            </a:solidFill>
          </a:endParaRPr>
        </a:p>
      </cdr:txBody>
    </cdr:sp>
  </cdr:relSizeAnchor>
</c:userShapes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0.00955</cdr:x>
      <cdr:y>0.01132</cdr:y>
    </cdr:from>
    <cdr:to>
      <cdr:x>0.09135</cdr:x>
      <cdr:y>0.08114</cdr:y>
    </cdr:to>
    <cdr:sp macro="" textlink="">
      <cdr:nvSpPr>
        <cdr:cNvPr id="4" name="1 Rectángulo redondeado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435220" cy="325321"/>
        </a:xfrm>
        <a:prstGeom xmlns:a="http://schemas.openxmlformats.org/drawingml/2006/main" prst="roundRect">
          <a:avLst>
            <a:gd name="adj" fmla="val 16667"/>
          </a:avLst>
        </a:prstGeom>
        <a:noFill xmlns:a="http://schemas.openxmlformats.org/drawingml/2006/main"/>
        <a:ln xmlns:a="http://schemas.openxmlformats.org/drawingml/2006/main">
          <a:solidFill>
            <a:schemeClr val="tx2">
              <a:lumMod val="75000"/>
            </a:schemeClr>
          </a:solidFill>
        </a:ln>
        <a:effectLst xmlns:a="http://schemas.openxmlformats.org/drawingml/2006/main">
          <a:outerShdw blurRad="50800" dist="38100" dir="2700000" algn="tl" rotWithShape="0">
            <a:schemeClr val="tx2">
              <a:lumMod val="50000"/>
              <a:alpha val="40000"/>
            </a:schemeClr>
          </a:outerShdw>
        </a:effectLst>
      </cdr:spPr>
      <cdr:style>
        <a:lnRef xmlns:a="http://schemas.openxmlformats.org/drawingml/2006/main" idx="1">
          <a:schemeClr val="accent1"/>
        </a:lnRef>
        <a:fillRef xmlns:a="http://schemas.openxmlformats.org/drawingml/2006/main" idx="2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36576" tIns="36576" rIns="36576" bIns="36576" anchor="ctr" upright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s-ES" sz="1600" b="1" i="0" u="none" strike="noStrike" baseline="0">
              <a:solidFill>
                <a:schemeClr val="tx2">
                  <a:lumMod val="50000"/>
                </a:schemeClr>
              </a:solidFill>
              <a:latin typeface="Calibri"/>
              <a:cs typeface="Calibri"/>
            </a:rPr>
            <a:t>01</a:t>
          </a:r>
        </a:p>
      </cdr:txBody>
    </cdr:sp>
  </cdr:relSizeAnchor>
  <cdr:relSizeAnchor xmlns:cdr="http://schemas.openxmlformats.org/drawingml/2006/chartDrawing">
    <cdr:from>
      <cdr:x>0.01818</cdr:x>
      <cdr:y>0.80258</cdr:y>
    </cdr:from>
    <cdr:to>
      <cdr:x>0.98029</cdr:x>
      <cdr:y>0.93272</cdr:y>
    </cdr:to>
    <cdr:sp macro="" textlink="NIÑO!$V$8">
      <cdr:nvSpPr>
        <cdr:cNvPr id="5" name="24 CuadroTexto"/>
        <cdr:cNvSpPr txBox="1"/>
      </cdr:nvSpPr>
      <cdr:spPr>
        <a:xfrm xmlns:a="http://schemas.openxmlformats.org/drawingml/2006/main">
          <a:off x="113739" y="3731002"/>
          <a:ext cx="6017559" cy="6049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ap="rnd" cmpd="sng">
          <a:solidFill>
            <a:schemeClr val="accent5">
              <a:lumMod val="50000"/>
            </a:schemeClr>
          </a:solidFill>
        </a:ln>
        <a:effectLst xmlns:a="http://schemas.openxmlformats.org/drawingml/2006/main">
          <a:softEdge rad="0"/>
        </a:effectLst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/>
        <a:p xmlns:a="http://schemas.openxmlformats.org/drawingml/2006/main">
          <a:fld id="{D41E0BEF-4475-4D7F-B278-B55C62A17401}" type="TxLink">
            <a:rPr lang="en-US" sz="1100" b="0" i="0" u="none" strike="noStrike">
              <a:solidFill>
                <a:schemeClr val="tx2">
                  <a:lumMod val="50000"/>
                </a:schemeClr>
              </a:solidFill>
              <a:latin typeface="Calibri"/>
              <a:cs typeface="Calibri"/>
            </a:rPr>
            <a:pPr/>
            <a:t> </a:t>
          </a:fld>
          <a:endParaRPr lang="es-PE">
            <a:solidFill>
              <a:schemeClr val="tx2">
                <a:lumMod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0.00358</cdr:x>
      <cdr:y>0.93985</cdr:y>
    </cdr:from>
    <cdr:to>
      <cdr:x>0.97064</cdr:x>
      <cdr:y>0.99072</cdr:y>
    </cdr:to>
    <cdr:sp macro="" textlink="NIÑO!$V$4">
      <cdr:nvSpPr>
        <cdr:cNvPr id="6" name="16 Rectángulo redondeado"/>
        <cdr:cNvSpPr/>
      </cdr:nvSpPr>
      <cdr:spPr>
        <a:xfrm xmlns:a="http://schemas.openxmlformats.org/drawingml/2006/main">
          <a:off x="22412" y="4369145"/>
          <a:ext cx="6048538" cy="236473"/>
        </a:xfrm>
        <a:prstGeom xmlns:a="http://schemas.openxmlformats.org/drawingml/2006/main" prst="round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1">
          <a:schemeClr val="accent6"/>
        </a:lnRef>
        <a:fillRef xmlns:a="http://schemas.openxmlformats.org/drawingml/2006/main" idx="2">
          <a:schemeClr val="accent6"/>
        </a:fillRef>
        <a:effectRef xmlns:a="http://schemas.openxmlformats.org/drawingml/2006/main" idx="1">
          <a:schemeClr val="accent6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fld id="{6AA565E3-D66F-42CA-87BC-318593BB477B}" type="TxLink">
            <a:rPr lang="en-US" sz="1100" b="0" i="0" u="none" strike="noStrike">
              <a:solidFill>
                <a:schemeClr val="tx2">
                  <a:lumMod val="50000"/>
                </a:schemeClr>
              </a:solidFill>
              <a:latin typeface="+mn-lt"/>
              <a:cs typeface="Calibri"/>
            </a:rPr>
            <a:pPr algn="l"/>
            <a:t>FUENTE: HISMINSA - Unidad de Inteligencia Sanitaria. Moyobamba</a:t>
          </a:fld>
          <a:endParaRPr lang="es-ES" sz="900" b="0">
            <a:solidFill>
              <a:schemeClr val="tx2">
                <a:lumMod val="50000"/>
              </a:schemeClr>
            </a:solidFill>
          </a:endParaRPr>
        </a:p>
      </cdr:txBody>
    </cdr: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11207</xdr:colOff>
      <xdr:row>0</xdr:row>
      <xdr:rowOff>44824</xdr:rowOff>
    </xdr:from>
    <xdr:to>
      <xdr:col>17</xdr:col>
      <xdr:colOff>808507</xdr:colOff>
      <xdr:row>19</xdr:row>
      <xdr:rowOff>54349</xdr:rowOff>
    </xdr:to>
    <xdr:graphicFrame macro="">
      <xdr:nvGraphicFramePr>
        <xdr:cNvPr id="4" name="37 Gráfico">
          <a:extLst>
            <a:ext uri="{FF2B5EF4-FFF2-40B4-BE49-F238E27FC236}">
              <a16:creationId xmlns:a16="http://schemas.microsoft.com/office/drawing/2014/main" id="{00000000-0008-0000-1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22411</xdr:colOff>
      <xdr:row>21</xdr:row>
      <xdr:rowOff>134470</xdr:rowOff>
    </xdr:from>
    <xdr:to>
      <xdr:col>17</xdr:col>
      <xdr:colOff>819711</xdr:colOff>
      <xdr:row>40</xdr:row>
      <xdr:rowOff>143995</xdr:rowOff>
    </xdr:to>
    <xdr:graphicFrame macro="">
      <xdr:nvGraphicFramePr>
        <xdr:cNvPr id="7" name="37 Gráfico">
          <a:extLst>
            <a:ext uri="{FF2B5EF4-FFF2-40B4-BE49-F238E27FC236}">
              <a16:creationId xmlns:a16="http://schemas.microsoft.com/office/drawing/2014/main" id="{00000000-0008-0000-14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100851</xdr:colOff>
      <xdr:row>41</xdr:row>
      <xdr:rowOff>78441</xdr:rowOff>
    </xdr:from>
    <xdr:to>
      <xdr:col>17</xdr:col>
      <xdr:colOff>829235</xdr:colOff>
      <xdr:row>60</xdr:row>
      <xdr:rowOff>87966</xdr:rowOff>
    </xdr:to>
    <xdr:graphicFrame macro="">
      <xdr:nvGraphicFramePr>
        <xdr:cNvPr id="8" name="37 Gráfico">
          <a:extLst>
            <a:ext uri="{FF2B5EF4-FFF2-40B4-BE49-F238E27FC236}">
              <a16:creationId xmlns:a16="http://schemas.microsoft.com/office/drawing/2014/main" id="{00000000-0008-0000-14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22411</xdr:colOff>
      <xdr:row>82</xdr:row>
      <xdr:rowOff>67236</xdr:rowOff>
    </xdr:from>
    <xdr:to>
      <xdr:col>18</xdr:col>
      <xdr:colOff>11205</xdr:colOff>
      <xdr:row>101</xdr:row>
      <xdr:rowOff>76761</xdr:rowOff>
    </xdr:to>
    <xdr:graphicFrame macro="">
      <xdr:nvGraphicFramePr>
        <xdr:cNvPr id="9" name="37 Gráfico">
          <a:extLst>
            <a:ext uri="{FF2B5EF4-FFF2-40B4-BE49-F238E27FC236}">
              <a16:creationId xmlns:a16="http://schemas.microsoft.com/office/drawing/2014/main" id="{00000000-0008-0000-14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11206</xdr:colOff>
      <xdr:row>123</xdr:row>
      <xdr:rowOff>100853</xdr:rowOff>
    </xdr:from>
    <xdr:to>
      <xdr:col>18</xdr:col>
      <xdr:colOff>12886</xdr:colOff>
      <xdr:row>142</xdr:row>
      <xdr:rowOff>110378</xdr:rowOff>
    </xdr:to>
    <xdr:graphicFrame macro="">
      <xdr:nvGraphicFramePr>
        <xdr:cNvPr id="10" name="37 Gráfico">
          <a:extLst>
            <a:ext uri="{FF2B5EF4-FFF2-40B4-BE49-F238E27FC236}">
              <a16:creationId xmlns:a16="http://schemas.microsoft.com/office/drawing/2014/main" id="{00000000-0008-0000-14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33618</xdr:colOff>
      <xdr:row>144</xdr:row>
      <xdr:rowOff>78441</xdr:rowOff>
    </xdr:from>
    <xdr:to>
      <xdr:col>18</xdr:col>
      <xdr:colOff>0</xdr:colOff>
      <xdr:row>163</xdr:row>
      <xdr:rowOff>67236</xdr:rowOff>
    </xdr:to>
    <xdr:graphicFrame macro="">
      <xdr:nvGraphicFramePr>
        <xdr:cNvPr id="11" name="37 Gráfico">
          <a:extLst>
            <a:ext uri="{FF2B5EF4-FFF2-40B4-BE49-F238E27FC236}">
              <a16:creationId xmlns:a16="http://schemas.microsoft.com/office/drawing/2014/main" id="{00000000-0008-0000-14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12</xdr:col>
      <xdr:colOff>11206</xdr:colOff>
      <xdr:row>164</xdr:row>
      <xdr:rowOff>145677</xdr:rowOff>
    </xdr:from>
    <xdr:to>
      <xdr:col>18</xdr:col>
      <xdr:colOff>0</xdr:colOff>
      <xdr:row>183</xdr:row>
      <xdr:rowOff>145678</xdr:rowOff>
    </xdr:to>
    <xdr:graphicFrame macro="">
      <xdr:nvGraphicFramePr>
        <xdr:cNvPr id="12" name="37 Gráfico">
          <a:extLst>
            <a:ext uri="{FF2B5EF4-FFF2-40B4-BE49-F238E27FC236}">
              <a16:creationId xmlns:a16="http://schemas.microsoft.com/office/drawing/2014/main" id="{00000000-0008-0000-14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</xdr:col>
      <xdr:colOff>11206</xdr:colOff>
      <xdr:row>185</xdr:row>
      <xdr:rowOff>89646</xdr:rowOff>
    </xdr:from>
    <xdr:to>
      <xdr:col>18</xdr:col>
      <xdr:colOff>0</xdr:colOff>
      <xdr:row>204</xdr:row>
      <xdr:rowOff>100852</xdr:rowOff>
    </xdr:to>
    <xdr:graphicFrame macro="">
      <xdr:nvGraphicFramePr>
        <xdr:cNvPr id="13" name="37 Gráfico">
          <a:extLst>
            <a:ext uri="{FF2B5EF4-FFF2-40B4-BE49-F238E27FC236}">
              <a16:creationId xmlns:a16="http://schemas.microsoft.com/office/drawing/2014/main" id="{00000000-0008-0000-14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12</xdr:col>
      <xdr:colOff>22412</xdr:colOff>
      <xdr:row>205</xdr:row>
      <xdr:rowOff>145678</xdr:rowOff>
    </xdr:from>
    <xdr:to>
      <xdr:col>18</xdr:col>
      <xdr:colOff>11206</xdr:colOff>
      <xdr:row>224</xdr:row>
      <xdr:rowOff>145678</xdr:rowOff>
    </xdr:to>
    <xdr:graphicFrame macro="">
      <xdr:nvGraphicFramePr>
        <xdr:cNvPr id="14" name="37 Gráfico">
          <a:extLst>
            <a:ext uri="{FF2B5EF4-FFF2-40B4-BE49-F238E27FC236}">
              <a16:creationId xmlns:a16="http://schemas.microsoft.com/office/drawing/2014/main" id="{00000000-0008-0000-14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12</xdr:col>
      <xdr:colOff>11205</xdr:colOff>
      <xdr:row>62</xdr:row>
      <xdr:rowOff>134470</xdr:rowOff>
    </xdr:from>
    <xdr:to>
      <xdr:col>18</xdr:col>
      <xdr:colOff>11205</xdr:colOff>
      <xdr:row>81</xdr:row>
      <xdr:rowOff>143995</xdr:rowOff>
    </xdr:to>
    <xdr:graphicFrame macro="">
      <xdr:nvGraphicFramePr>
        <xdr:cNvPr id="15" name="37 Gráfico">
          <a:extLst>
            <a:ext uri="{FF2B5EF4-FFF2-40B4-BE49-F238E27FC236}">
              <a16:creationId xmlns:a16="http://schemas.microsoft.com/office/drawing/2014/main" id="{00000000-0008-0000-14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12</xdr:col>
      <xdr:colOff>11206</xdr:colOff>
      <xdr:row>103</xdr:row>
      <xdr:rowOff>100854</xdr:rowOff>
    </xdr:from>
    <xdr:to>
      <xdr:col>18</xdr:col>
      <xdr:colOff>0</xdr:colOff>
      <xdr:row>122</xdr:row>
      <xdr:rowOff>89647</xdr:rowOff>
    </xdr:to>
    <xdr:graphicFrame macro="">
      <xdr:nvGraphicFramePr>
        <xdr:cNvPr id="16" name="37 Gráfico">
          <a:extLst>
            <a:ext uri="{FF2B5EF4-FFF2-40B4-BE49-F238E27FC236}">
              <a16:creationId xmlns:a16="http://schemas.microsoft.com/office/drawing/2014/main" id="{00000000-0008-0000-14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12</xdr:col>
      <xdr:colOff>11206</xdr:colOff>
      <xdr:row>227</xdr:row>
      <xdr:rowOff>89646</xdr:rowOff>
    </xdr:from>
    <xdr:to>
      <xdr:col>18</xdr:col>
      <xdr:colOff>0</xdr:colOff>
      <xdr:row>246</xdr:row>
      <xdr:rowOff>100852</xdr:rowOff>
    </xdr:to>
    <xdr:graphicFrame macro="">
      <xdr:nvGraphicFramePr>
        <xdr:cNvPr id="17" name="37 Gráfico">
          <a:extLst>
            <a:ext uri="{FF2B5EF4-FFF2-40B4-BE49-F238E27FC236}">
              <a16:creationId xmlns:a16="http://schemas.microsoft.com/office/drawing/2014/main" id="{00000000-0008-0000-14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12</xdr:col>
      <xdr:colOff>22412</xdr:colOff>
      <xdr:row>247</xdr:row>
      <xdr:rowOff>145678</xdr:rowOff>
    </xdr:from>
    <xdr:to>
      <xdr:col>18</xdr:col>
      <xdr:colOff>11206</xdr:colOff>
      <xdr:row>266</xdr:row>
      <xdr:rowOff>145678</xdr:rowOff>
    </xdr:to>
    <xdr:graphicFrame macro="">
      <xdr:nvGraphicFramePr>
        <xdr:cNvPr id="18" name="37 Gráfico">
          <a:extLst>
            <a:ext uri="{FF2B5EF4-FFF2-40B4-BE49-F238E27FC236}">
              <a16:creationId xmlns:a16="http://schemas.microsoft.com/office/drawing/2014/main" id="{00000000-0008-0000-14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0.00955</cdr:x>
      <cdr:y>0.01132</cdr:y>
    </cdr:from>
    <cdr:to>
      <cdr:x>0.09135</cdr:x>
      <cdr:y>0.08114</cdr:y>
    </cdr:to>
    <cdr:sp macro="" textlink="">
      <cdr:nvSpPr>
        <cdr:cNvPr id="4" name="1 Rectángulo redondeado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435220" cy="325321"/>
        </a:xfrm>
        <a:prstGeom xmlns:a="http://schemas.openxmlformats.org/drawingml/2006/main" prst="roundRect">
          <a:avLst>
            <a:gd name="adj" fmla="val 16667"/>
          </a:avLst>
        </a:prstGeom>
        <a:noFill xmlns:a="http://schemas.openxmlformats.org/drawingml/2006/main"/>
        <a:ln xmlns:a="http://schemas.openxmlformats.org/drawingml/2006/main">
          <a:solidFill>
            <a:schemeClr val="tx2">
              <a:lumMod val="75000"/>
            </a:schemeClr>
          </a:solidFill>
        </a:ln>
        <a:effectLst xmlns:a="http://schemas.openxmlformats.org/drawingml/2006/main">
          <a:outerShdw blurRad="50800" dist="38100" dir="2700000" algn="tl" rotWithShape="0">
            <a:schemeClr val="tx2">
              <a:lumMod val="50000"/>
              <a:alpha val="40000"/>
            </a:schemeClr>
          </a:outerShdw>
        </a:effectLst>
      </cdr:spPr>
      <cdr:style>
        <a:lnRef xmlns:a="http://schemas.openxmlformats.org/drawingml/2006/main" idx="1">
          <a:schemeClr val="accent1"/>
        </a:lnRef>
        <a:fillRef xmlns:a="http://schemas.openxmlformats.org/drawingml/2006/main" idx="2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36576" tIns="36576" rIns="36576" bIns="36576" anchor="ctr" upright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s-ES" sz="1600" b="1" i="0" u="none" strike="noStrike" baseline="0">
              <a:solidFill>
                <a:schemeClr val="tx2">
                  <a:lumMod val="50000"/>
                </a:schemeClr>
              </a:solidFill>
              <a:latin typeface="Calibri"/>
              <a:cs typeface="Calibri"/>
            </a:rPr>
            <a:t>06</a:t>
          </a:r>
        </a:p>
      </cdr:txBody>
    </cdr:sp>
  </cdr:relSizeAnchor>
  <cdr:relSizeAnchor xmlns:cdr="http://schemas.openxmlformats.org/drawingml/2006/chartDrawing">
    <cdr:from>
      <cdr:x>0.01818</cdr:x>
      <cdr:y>0.80258</cdr:y>
    </cdr:from>
    <cdr:to>
      <cdr:x>0.98029</cdr:x>
      <cdr:y>0.93272</cdr:y>
    </cdr:to>
    <cdr:sp macro="" textlink="NIÑO!$V$108">
      <cdr:nvSpPr>
        <cdr:cNvPr id="5" name="24 CuadroTexto"/>
        <cdr:cNvSpPr txBox="1"/>
      </cdr:nvSpPr>
      <cdr:spPr>
        <a:xfrm xmlns:a="http://schemas.openxmlformats.org/drawingml/2006/main">
          <a:off x="113739" y="3731002"/>
          <a:ext cx="6017559" cy="6049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ap="rnd" cmpd="sng">
          <a:solidFill>
            <a:schemeClr val="accent5">
              <a:lumMod val="50000"/>
            </a:schemeClr>
          </a:solidFill>
        </a:ln>
        <a:effectLst xmlns:a="http://schemas.openxmlformats.org/drawingml/2006/main">
          <a:softEdge rad="0"/>
        </a:effectLst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/>
        <a:p xmlns:a="http://schemas.openxmlformats.org/drawingml/2006/main">
          <a:fld id="{38EE91AD-88E2-4B36-9035-71ABB81EF1A8}" type="TxLink">
            <a:rPr lang="en-US" sz="1100" b="0" i="0" u="none" strike="noStrike">
              <a:solidFill>
                <a:schemeClr val="tx2">
                  <a:lumMod val="50000"/>
                </a:schemeClr>
              </a:solidFill>
              <a:latin typeface="Calibri"/>
              <a:cs typeface="Calibri"/>
            </a:rPr>
            <a:pPr/>
            <a:t> </a:t>
          </a:fld>
          <a:endParaRPr lang="es-PE">
            <a:solidFill>
              <a:schemeClr val="tx2">
                <a:lumMod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0.00358</cdr:x>
      <cdr:y>0.93985</cdr:y>
    </cdr:from>
    <cdr:to>
      <cdr:x>0.97064</cdr:x>
      <cdr:y>0.99072</cdr:y>
    </cdr:to>
    <cdr:sp macro="" textlink="NIÑO!$V$4">
      <cdr:nvSpPr>
        <cdr:cNvPr id="6" name="16 Rectángulo redondeado"/>
        <cdr:cNvSpPr/>
      </cdr:nvSpPr>
      <cdr:spPr>
        <a:xfrm xmlns:a="http://schemas.openxmlformats.org/drawingml/2006/main">
          <a:off x="22412" y="4369145"/>
          <a:ext cx="6048538" cy="236473"/>
        </a:xfrm>
        <a:prstGeom xmlns:a="http://schemas.openxmlformats.org/drawingml/2006/main" prst="round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1">
          <a:schemeClr val="accent6"/>
        </a:lnRef>
        <a:fillRef xmlns:a="http://schemas.openxmlformats.org/drawingml/2006/main" idx="2">
          <a:schemeClr val="accent6"/>
        </a:fillRef>
        <a:effectRef xmlns:a="http://schemas.openxmlformats.org/drawingml/2006/main" idx="1">
          <a:schemeClr val="accent6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fld id="{6AA565E3-D66F-42CA-87BC-318593BB477B}" type="TxLink">
            <a:rPr lang="en-US" sz="1100" b="0" i="0" u="none" strike="noStrike">
              <a:solidFill>
                <a:schemeClr val="tx2">
                  <a:lumMod val="50000"/>
                </a:schemeClr>
              </a:solidFill>
              <a:latin typeface="+mn-lt"/>
              <a:cs typeface="Calibri"/>
            </a:rPr>
            <a:pPr algn="l"/>
            <a:t>FUENTE: HISMINSA - Unidad de Inteligencia Sanitaria. Moyobamba</a:t>
          </a:fld>
          <a:endParaRPr lang="es-ES" sz="900" b="0">
            <a:solidFill>
              <a:schemeClr val="tx2">
                <a:lumMod val="50000"/>
              </a:schemeClr>
            </a:solidFill>
          </a:endParaRPr>
        </a:p>
      </cdr:txBody>
    </cdr:sp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0.00955</cdr:x>
      <cdr:y>0.01132</cdr:y>
    </cdr:from>
    <cdr:to>
      <cdr:x>0.09135</cdr:x>
      <cdr:y>0.08114</cdr:y>
    </cdr:to>
    <cdr:sp macro="" textlink="">
      <cdr:nvSpPr>
        <cdr:cNvPr id="4" name="1 Rectángulo redondeado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435220" cy="325321"/>
        </a:xfrm>
        <a:prstGeom xmlns:a="http://schemas.openxmlformats.org/drawingml/2006/main" prst="roundRect">
          <a:avLst>
            <a:gd name="adj" fmla="val 16667"/>
          </a:avLst>
        </a:prstGeom>
        <a:noFill xmlns:a="http://schemas.openxmlformats.org/drawingml/2006/main"/>
        <a:ln xmlns:a="http://schemas.openxmlformats.org/drawingml/2006/main">
          <a:solidFill>
            <a:schemeClr val="tx2">
              <a:lumMod val="75000"/>
            </a:schemeClr>
          </a:solidFill>
        </a:ln>
        <a:effectLst xmlns:a="http://schemas.openxmlformats.org/drawingml/2006/main">
          <a:outerShdw blurRad="50800" dist="38100" dir="2700000" algn="tl" rotWithShape="0">
            <a:schemeClr val="tx2">
              <a:lumMod val="50000"/>
              <a:alpha val="40000"/>
            </a:schemeClr>
          </a:outerShdw>
        </a:effectLst>
      </cdr:spPr>
      <cdr:style>
        <a:lnRef xmlns:a="http://schemas.openxmlformats.org/drawingml/2006/main" idx="1">
          <a:schemeClr val="accent1"/>
        </a:lnRef>
        <a:fillRef xmlns:a="http://schemas.openxmlformats.org/drawingml/2006/main" idx="2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36576" tIns="36576" rIns="36576" bIns="36576" anchor="ctr" upright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s-ES" sz="1800" b="1" i="0" u="none" strike="noStrike" baseline="0">
              <a:solidFill>
                <a:schemeClr val="tx2">
                  <a:lumMod val="50000"/>
                </a:schemeClr>
              </a:solidFill>
              <a:latin typeface="Calibri"/>
              <a:cs typeface="Calibri"/>
            </a:rPr>
            <a:t>01</a:t>
          </a:r>
        </a:p>
      </cdr:txBody>
    </cdr:sp>
  </cdr:relSizeAnchor>
  <cdr:relSizeAnchor xmlns:cdr="http://schemas.openxmlformats.org/drawingml/2006/chartDrawing">
    <cdr:from>
      <cdr:x>0.01818</cdr:x>
      <cdr:y>0.80258</cdr:y>
    </cdr:from>
    <cdr:to>
      <cdr:x>0.98029</cdr:x>
      <cdr:y>0.93272</cdr:y>
    </cdr:to>
    <cdr:sp macro="" textlink="">
      <cdr:nvSpPr>
        <cdr:cNvPr id="5" name="24 CuadroTexto"/>
        <cdr:cNvSpPr txBox="1"/>
      </cdr:nvSpPr>
      <cdr:spPr>
        <a:xfrm xmlns:a="http://schemas.openxmlformats.org/drawingml/2006/main">
          <a:off x="113739" y="3731002"/>
          <a:ext cx="6017559" cy="6049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ap="rnd" cmpd="sng">
          <a:solidFill>
            <a:schemeClr val="accent5">
              <a:lumMod val="50000"/>
            </a:schemeClr>
          </a:solidFill>
        </a:ln>
        <a:effectLst xmlns:a="http://schemas.openxmlformats.org/drawingml/2006/main">
          <a:softEdge rad="0"/>
        </a:effectLst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/>
        <a:p xmlns:a="http://schemas.openxmlformats.org/drawingml/2006/main">
          <a:r>
            <a:rPr lang="en-US">
              <a:solidFill>
                <a:schemeClr val="tx2">
                  <a:lumMod val="50000"/>
                </a:schemeClr>
              </a:solidFill>
            </a:rPr>
            <a:t> </a:t>
          </a:r>
        </a:p>
      </cdr:txBody>
    </cdr:sp>
  </cdr:relSizeAnchor>
  <cdr:relSizeAnchor xmlns:cdr="http://schemas.openxmlformats.org/drawingml/2006/chartDrawing">
    <cdr:from>
      <cdr:x>0.00358</cdr:x>
      <cdr:y>0.93985</cdr:y>
    </cdr:from>
    <cdr:to>
      <cdr:x>0.97064</cdr:x>
      <cdr:y>0.99072</cdr:y>
    </cdr:to>
    <cdr:sp macro="" textlink="NUTRICION!$V$4">
      <cdr:nvSpPr>
        <cdr:cNvPr id="6" name="16 Rectángulo redondeado"/>
        <cdr:cNvSpPr/>
      </cdr:nvSpPr>
      <cdr:spPr>
        <a:xfrm xmlns:a="http://schemas.openxmlformats.org/drawingml/2006/main">
          <a:off x="22412" y="4369145"/>
          <a:ext cx="6048538" cy="236473"/>
        </a:xfrm>
        <a:prstGeom xmlns:a="http://schemas.openxmlformats.org/drawingml/2006/main" prst="round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1">
          <a:schemeClr val="accent6"/>
        </a:lnRef>
        <a:fillRef xmlns:a="http://schemas.openxmlformats.org/drawingml/2006/main" idx="2">
          <a:schemeClr val="accent6"/>
        </a:fillRef>
        <a:effectRef xmlns:a="http://schemas.openxmlformats.org/drawingml/2006/main" idx="1">
          <a:schemeClr val="accent6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fld id="{72545AC9-FA94-4019-8B10-DE3FA93CBBFC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 algn="l"/>
            <a:t>FUENTE: HISMINSA - Unidad de Inteligencia Sanitaria. Moyobamba</a:t>
          </a:fld>
          <a:endParaRPr lang="es-ES" sz="900" b="0">
            <a:solidFill>
              <a:schemeClr val="tx2">
                <a:lumMod val="50000"/>
              </a:schemeClr>
            </a:solidFill>
          </a:endParaRPr>
        </a:p>
      </cdr:txBody>
    </cdr:sp>
  </cdr:relSizeAnchor>
</c:userShapes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0.00955</cdr:x>
      <cdr:y>0.01132</cdr:y>
    </cdr:from>
    <cdr:to>
      <cdr:x>0.09135</cdr:x>
      <cdr:y>0.08114</cdr:y>
    </cdr:to>
    <cdr:sp macro="" textlink="">
      <cdr:nvSpPr>
        <cdr:cNvPr id="4" name="1 Rectángulo redondeado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435220" cy="325321"/>
        </a:xfrm>
        <a:prstGeom xmlns:a="http://schemas.openxmlformats.org/drawingml/2006/main" prst="roundRect">
          <a:avLst>
            <a:gd name="adj" fmla="val 16667"/>
          </a:avLst>
        </a:prstGeom>
        <a:noFill xmlns:a="http://schemas.openxmlformats.org/drawingml/2006/main"/>
        <a:ln xmlns:a="http://schemas.openxmlformats.org/drawingml/2006/main">
          <a:solidFill>
            <a:schemeClr val="tx2">
              <a:lumMod val="75000"/>
            </a:schemeClr>
          </a:solidFill>
        </a:ln>
        <a:effectLst xmlns:a="http://schemas.openxmlformats.org/drawingml/2006/main">
          <a:outerShdw blurRad="50800" dist="38100" dir="2700000" algn="tl" rotWithShape="0">
            <a:schemeClr val="tx2">
              <a:lumMod val="50000"/>
              <a:alpha val="40000"/>
            </a:schemeClr>
          </a:outerShdw>
        </a:effectLst>
      </cdr:spPr>
      <cdr:style>
        <a:lnRef xmlns:a="http://schemas.openxmlformats.org/drawingml/2006/main" idx="1">
          <a:schemeClr val="accent1"/>
        </a:lnRef>
        <a:fillRef xmlns:a="http://schemas.openxmlformats.org/drawingml/2006/main" idx="2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36576" tIns="36576" rIns="36576" bIns="36576" anchor="ctr" upright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s-ES" sz="1800" b="1" i="0" u="none" strike="noStrike" baseline="0">
              <a:solidFill>
                <a:schemeClr val="tx2">
                  <a:lumMod val="50000"/>
                </a:schemeClr>
              </a:solidFill>
              <a:latin typeface="Calibri"/>
              <a:cs typeface="Calibri"/>
            </a:rPr>
            <a:t>02</a:t>
          </a:r>
        </a:p>
      </cdr:txBody>
    </cdr:sp>
  </cdr:relSizeAnchor>
  <cdr:relSizeAnchor xmlns:cdr="http://schemas.openxmlformats.org/drawingml/2006/chartDrawing">
    <cdr:from>
      <cdr:x>0.01818</cdr:x>
      <cdr:y>0.80258</cdr:y>
    </cdr:from>
    <cdr:to>
      <cdr:x>0.98029</cdr:x>
      <cdr:y>0.93272</cdr:y>
    </cdr:to>
    <cdr:sp macro="" textlink="">
      <cdr:nvSpPr>
        <cdr:cNvPr id="5" name="24 CuadroTexto"/>
        <cdr:cNvSpPr txBox="1"/>
      </cdr:nvSpPr>
      <cdr:spPr>
        <a:xfrm xmlns:a="http://schemas.openxmlformats.org/drawingml/2006/main">
          <a:off x="113739" y="3731002"/>
          <a:ext cx="6017559" cy="6049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ap="rnd" cmpd="sng">
          <a:solidFill>
            <a:schemeClr val="accent5">
              <a:lumMod val="50000"/>
            </a:schemeClr>
          </a:solidFill>
        </a:ln>
        <a:effectLst xmlns:a="http://schemas.openxmlformats.org/drawingml/2006/main">
          <a:softEdge rad="0"/>
        </a:effectLst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/>
        <a:p xmlns:a="http://schemas.openxmlformats.org/drawingml/2006/main">
          <a:r>
            <a:rPr lang="en-US">
              <a:solidFill>
                <a:schemeClr val="tx2">
                  <a:lumMod val="50000"/>
                </a:schemeClr>
              </a:solidFill>
            </a:rPr>
            <a:t> </a:t>
          </a:r>
        </a:p>
      </cdr:txBody>
    </cdr:sp>
  </cdr:relSizeAnchor>
  <cdr:relSizeAnchor xmlns:cdr="http://schemas.openxmlformats.org/drawingml/2006/chartDrawing">
    <cdr:from>
      <cdr:x>0.00358</cdr:x>
      <cdr:y>0.93985</cdr:y>
    </cdr:from>
    <cdr:to>
      <cdr:x>0.97064</cdr:x>
      <cdr:y>0.99072</cdr:y>
    </cdr:to>
    <cdr:sp macro="" textlink="NUTRICION!$V$4">
      <cdr:nvSpPr>
        <cdr:cNvPr id="6" name="16 Rectángulo redondeado"/>
        <cdr:cNvSpPr/>
      </cdr:nvSpPr>
      <cdr:spPr>
        <a:xfrm xmlns:a="http://schemas.openxmlformats.org/drawingml/2006/main">
          <a:off x="22412" y="4369145"/>
          <a:ext cx="6048538" cy="236473"/>
        </a:xfrm>
        <a:prstGeom xmlns:a="http://schemas.openxmlformats.org/drawingml/2006/main" prst="round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1">
          <a:schemeClr val="accent6"/>
        </a:lnRef>
        <a:fillRef xmlns:a="http://schemas.openxmlformats.org/drawingml/2006/main" idx="2">
          <a:schemeClr val="accent6"/>
        </a:fillRef>
        <a:effectRef xmlns:a="http://schemas.openxmlformats.org/drawingml/2006/main" idx="1">
          <a:schemeClr val="accent6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fld id="{829A51E5-C019-4F2B-80CB-88B980C6FF9E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 algn="l"/>
            <a:t>FUENTE: HISMINSA - Unidad de Inteligencia Sanitaria. Moyobamba</a:t>
          </a:fld>
          <a:endParaRPr lang="es-ES" sz="900" b="0">
            <a:solidFill>
              <a:schemeClr val="tx2">
                <a:lumMod val="50000"/>
              </a:schemeClr>
            </a:solidFill>
          </a:endParaRPr>
        </a:p>
      </cdr:txBody>
    </cdr:sp>
  </cdr:relSizeAnchor>
</c:userShapes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0.00955</cdr:x>
      <cdr:y>0.01132</cdr:y>
    </cdr:from>
    <cdr:to>
      <cdr:x>0.09135</cdr:x>
      <cdr:y>0.08114</cdr:y>
    </cdr:to>
    <cdr:sp macro="" textlink="">
      <cdr:nvSpPr>
        <cdr:cNvPr id="4" name="1 Rectángulo redondeado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435220" cy="325321"/>
        </a:xfrm>
        <a:prstGeom xmlns:a="http://schemas.openxmlformats.org/drawingml/2006/main" prst="roundRect">
          <a:avLst>
            <a:gd name="adj" fmla="val 16667"/>
          </a:avLst>
        </a:prstGeom>
        <a:noFill xmlns:a="http://schemas.openxmlformats.org/drawingml/2006/main"/>
        <a:ln xmlns:a="http://schemas.openxmlformats.org/drawingml/2006/main">
          <a:solidFill>
            <a:schemeClr val="tx2">
              <a:lumMod val="75000"/>
            </a:schemeClr>
          </a:solidFill>
        </a:ln>
        <a:effectLst xmlns:a="http://schemas.openxmlformats.org/drawingml/2006/main">
          <a:outerShdw blurRad="50800" dist="38100" dir="2700000" algn="tl" rotWithShape="0">
            <a:schemeClr val="tx2">
              <a:lumMod val="50000"/>
              <a:alpha val="40000"/>
            </a:schemeClr>
          </a:outerShdw>
        </a:effectLst>
      </cdr:spPr>
      <cdr:style>
        <a:lnRef xmlns:a="http://schemas.openxmlformats.org/drawingml/2006/main" idx="1">
          <a:schemeClr val="accent1"/>
        </a:lnRef>
        <a:fillRef xmlns:a="http://schemas.openxmlformats.org/drawingml/2006/main" idx="2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36576" tIns="36576" rIns="36576" bIns="36576" anchor="ctr" upright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s-ES" sz="1800" b="1" i="0" u="none" strike="noStrike" baseline="0">
              <a:solidFill>
                <a:schemeClr val="tx2">
                  <a:lumMod val="50000"/>
                </a:schemeClr>
              </a:solidFill>
              <a:latin typeface="Calibri"/>
              <a:cs typeface="Calibri"/>
            </a:rPr>
            <a:t>03</a:t>
          </a:r>
        </a:p>
      </cdr:txBody>
    </cdr:sp>
  </cdr:relSizeAnchor>
  <cdr:relSizeAnchor xmlns:cdr="http://schemas.openxmlformats.org/drawingml/2006/chartDrawing">
    <cdr:from>
      <cdr:x>0.01818</cdr:x>
      <cdr:y>0.80258</cdr:y>
    </cdr:from>
    <cdr:to>
      <cdr:x>0.98029</cdr:x>
      <cdr:y>0.93272</cdr:y>
    </cdr:to>
    <cdr:sp macro="" textlink="">
      <cdr:nvSpPr>
        <cdr:cNvPr id="5" name="24 CuadroTexto"/>
        <cdr:cNvSpPr txBox="1"/>
      </cdr:nvSpPr>
      <cdr:spPr>
        <a:xfrm xmlns:a="http://schemas.openxmlformats.org/drawingml/2006/main">
          <a:off x="113739" y="3731002"/>
          <a:ext cx="6017559" cy="6049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ap="rnd" cmpd="sng">
          <a:solidFill>
            <a:schemeClr val="accent5">
              <a:lumMod val="50000"/>
            </a:schemeClr>
          </a:solidFill>
        </a:ln>
        <a:effectLst xmlns:a="http://schemas.openxmlformats.org/drawingml/2006/main">
          <a:softEdge rad="0"/>
        </a:effectLst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/>
        <a:p xmlns:a="http://schemas.openxmlformats.org/drawingml/2006/main">
          <a:r>
            <a:rPr lang="en-US">
              <a:solidFill>
                <a:schemeClr val="tx2">
                  <a:lumMod val="50000"/>
                </a:schemeClr>
              </a:solidFill>
            </a:rPr>
            <a:t> </a:t>
          </a:r>
        </a:p>
      </cdr:txBody>
    </cdr:sp>
  </cdr:relSizeAnchor>
  <cdr:relSizeAnchor xmlns:cdr="http://schemas.openxmlformats.org/drawingml/2006/chartDrawing">
    <cdr:from>
      <cdr:x>0.00358</cdr:x>
      <cdr:y>0.93985</cdr:y>
    </cdr:from>
    <cdr:to>
      <cdr:x>0.97064</cdr:x>
      <cdr:y>0.99072</cdr:y>
    </cdr:to>
    <cdr:sp macro="" textlink="NUTRICION!$V$4">
      <cdr:nvSpPr>
        <cdr:cNvPr id="6" name="16 Rectángulo redondeado"/>
        <cdr:cNvSpPr/>
      </cdr:nvSpPr>
      <cdr:spPr>
        <a:xfrm xmlns:a="http://schemas.openxmlformats.org/drawingml/2006/main">
          <a:off x="22412" y="4369145"/>
          <a:ext cx="6048538" cy="236473"/>
        </a:xfrm>
        <a:prstGeom xmlns:a="http://schemas.openxmlformats.org/drawingml/2006/main" prst="round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1">
          <a:schemeClr val="accent6"/>
        </a:lnRef>
        <a:fillRef xmlns:a="http://schemas.openxmlformats.org/drawingml/2006/main" idx="2">
          <a:schemeClr val="accent6"/>
        </a:fillRef>
        <a:effectRef xmlns:a="http://schemas.openxmlformats.org/drawingml/2006/main" idx="1">
          <a:schemeClr val="accent6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fld id="{B0AEB5BB-DAE2-49FB-B592-341E612DEC9A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 algn="l"/>
            <a:t>FUENTE: HISMINSA - Unidad de Inteligencia Sanitaria. Moyobamba</a:t>
          </a:fld>
          <a:endParaRPr lang="es-ES" sz="900" b="0">
            <a:solidFill>
              <a:schemeClr val="tx2">
                <a:lumMod val="50000"/>
              </a:schemeClr>
            </a:solidFill>
          </a:endParaRPr>
        </a:p>
      </cdr:txBody>
    </cdr:sp>
  </cdr:relSizeAnchor>
</c:userShapes>
</file>

<file path=xl/drawings/drawing33.xml><?xml version="1.0" encoding="utf-8"?>
<c:userShapes xmlns:c="http://schemas.openxmlformats.org/drawingml/2006/chart">
  <cdr:relSizeAnchor xmlns:cdr="http://schemas.openxmlformats.org/drawingml/2006/chartDrawing">
    <cdr:from>
      <cdr:x>0.00955</cdr:x>
      <cdr:y>0.01132</cdr:y>
    </cdr:from>
    <cdr:to>
      <cdr:x>0.09135</cdr:x>
      <cdr:y>0.08114</cdr:y>
    </cdr:to>
    <cdr:sp macro="" textlink="">
      <cdr:nvSpPr>
        <cdr:cNvPr id="4" name="1 Rectángulo redondeado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435220" cy="325321"/>
        </a:xfrm>
        <a:prstGeom xmlns:a="http://schemas.openxmlformats.org/drawingml/2006/main" prst="roundRect">
          <a:avLst>
            <a:gd name="adj" fmla="val 16667"/>
          </a:avLst>
        </a:prstGeom>
        <a:noFill xmlns:a="http://schemas.openxmlformats.org/drawingml/2006/main"/>
        <a:ln xmlns:a="http://schemas.openxmlformats.org/drawingml/2006/main">
          <a:solidFill>
            <a:schemeClr val="tx2">
              <a:lumMod val="75000"/>
            </a:schemeClr>
          </a:solidFill>
        </a:ln>
        <a:effectLst xmlns:a="http://schemas.openxmlformats.org/drawingml/2006/main">
          <a:outerShdw blurRad="50800" dist="38100" dir="2700000" algn="tl" rotWithShape="0">
            <a:schemeClr val="tx2">
              <a:lumMod val="50000"/>
              <a:alpha val="40000"/>
            </a:schemeClr>
          </a:outerShdw>
        </a:effectLst>
      </cdr:spPr>
      <cdr:style>
        <a:lnRef xmlns:a="http://schemas.openxmlformats.org/drawingml/2006/main" idx="1">
          <a:schemeClr val="accent1"/>
        </a:lnRef>
        <a:fillRef xmlns:a="http://schemas.openxmlformats.org/drawingml/2006/main" idx="2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36576" tIns="36576" rIns="36576" bIns="36576" anchor="ctr" upright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s-ES" sz="1800" b="1" i="0" u="none" strike="noStrike" baseline="0">
              <a:solidFill>
                <a:schemeClr val="tx2">
                  <a:lumMod val="50000"/>
                </a:schemeClr>
              </a:solidFill>
              <a:latin typeface="Calibri"/>
              <a:cs typeface="Calibri"/>
            </a:rPr>
            <a:t>05</a:t>
          </a:r>
        </a:p>
      </cdr:txBody>
    </cdr:sp>
  </cdr:relSizeAnchor>
  <cdr:relSizeAnchor xmlns:cdr="http://schemas.openxmlformats.org/drawingml/2006/chartDrawing">
    <cdr:from>
      <cdr:x>0.01818</cdr:x>
      <cdr:y>0.80258</cdr:y>
    </cdr:from>
    <cdr:to>
      <cdr:x>0.98029</cdr:x>
      <cdr:y>0.93272</cdr:y>
    </cdr:to>
    <cdr:sp macro="" textlink="">
      <cdr:nvSpPr>
        <cdr:cNvPr id="5" name="24 CuadroTexto"/>
        <cdr:cNvSpPr txBox="1"/>
      </cdr:nvSpPr>
      <cdr:spPr>
        <a:xfrm xmlns:a="http://schemas.openxmlformats.org/drawingml/2006/main">
          <a:off x="113739" y="3731002"/>
          <a:ext cx="6017559" cy="6049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ap="rnd" cmpd="sng">
          <a:solidFill>
            <a:schemeClr val="accent5">
              <a:lumMod val="50000"/>
            </a:schemeClr>
          </a:solidFill>
        </a:ln>
        <a:effectLst xmlns:a="http://schemas.openxmlformats.org/drawingml/2006/main">
          <a:softEdge rad="0"/>
        </a:effectLst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/>
        <a:p xmlns:a="http://schemas.openxmlformats.org/drawingml/2006/main">
          <a:r>
            <a:rPr lang="en-US">
              <a:solidFill>
                <a:schemeClr val="tx2">
                  <a:lumMod val="50000"/>
                </a:schemeClr>
              </a:solidFill>
            </a:rPr>
            <a:t> </a:t>
          </a:r>
        </a:p>
      </cdr:txBody>
    </cdr:sp>
  </cdr:relSizeAnchor>
  <cdr:relSizeAnchor xmlns:cdr="http://schemas.openxmlformats.org/drawingml/2006/chartDrawing">
    <cdr:from>
      <cdr:x>0.00358</cdr:x>
      <cdr:y>0.93985</cdr:y>
    </cdr:from>
    <cdr:to>
      <cdr:x>0.97064</cdr:x>
      <cdr:y>0.99072</cdr:y>
    </cdr:to>
    <cdr:sp macro="" textlink="NUTRICION!$V$4">
      <cdr:nvSpPr>
        <cdr:cNvPr id="6" name="16 Rectángulo redondeado"/>
        <cdr:cNvSpPr/>
      </cdr:nvSpPr>
      <cdr:spPr>
        <a:xfrm xmlns:a="http://schemas.openxmlformats.org/drawingml/2006/main">
          <a:off x="22412" y="4369145"/>
          <a:ext cx="6048538" cy="236473"/>
        </a:xfrm>
        <a:prstGeom xmlns:a="http://schemas.openxmlformats.org/drawingml/2006/main" prst="round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1">
          <a:schemeClr val="accent6"/>
        </a:lnRef>
        <a:fillRef xmlns:a="http://schemas.openxmlformats.org/drawingml/2006/main" idx="2">
          <a:schemeClr val="accent6"/>
        </a:fillRef>
        <a:effectRef xmlns:a="http://schemas.openxmlformats.org/drawingml/2006/main" idx="1">
          <a:schemeClr val="accent6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fld id="{B0AEB5BB-DAE2-49FB-B592-341E612DEC9A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 algn="l"/>
            <a:t>FUENTE: HISMINSA - Unidad de Inteligencia Sanitaria. Moyobamba</a:t>
          </a:fld>
          <a:endParaRPr lang="es-ES" sz="900" b="0">
            <a:solidFill>
              <a:schemeClr val="tx2">
                <a:lumMod val="50000"/>
              </a:schemeClr>
            </a:solidFill>
          </a:endParaRPr>
        </a:p>
      </cdr:txBody>
    </cdr:sp>
  </cdr:relSizeAnchor>
</c:userShapes>
</file>

<file path=xl/drawings/drawing34.xml><?xml version="1.0" encoding="utf-8"?>
<c:userShapes xmlns:c="http://schemas.openxmlformats.org/drawingml/2006/chart">
  <cdr:relSizeAnchor xmlns:cdr="http://schemas.openxmlformats.org/drawingml/2006/chartDrawing">
    <cdr:from>
      <cdr:x>0.00955</cdr:x>
      <cdr:y>0.01132</cdr:y>
    </cdr:from>
    <cdr:to>
      <cdr:x>0.09135</cdr:x>
      <cdr:y>0.08114</cdr:y>
    </cdr:to>
    <cdr:sp macro="" textlink="">
      <cdr:nvSpPr>
        <cdr:cNvPr id="4" name="1 Rectángulo redondeado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435220" cy="325321"/>
        </a:xfrm>
        <a:prstGeom xmlns:a="http://schemas.openxmlformats.org/drawingml/2006/main" prst="roundRect">
          <a:avLst>
            <a:gd name="adj" fmla="val 16667"/>
          </a:avLst>
        </a:prstGeom>
        <a:noFill xmlns:a="http://schemas.openxmlformats.org/drawingml/2006/main"/>
        <a:ln xmlns:a="http://schemas.openxmlformats.org/drawingml/2006/main">
          <a:solidFill>
            <a:schemeClr val="tx2">
              <a:lumMod val="75000"/>
            </a:schemeClr>
          </a:solidFill>
        </a:ln>
        <a:effectLst xmlns:a="http://schemas.openxmlformats.org/drawingml/2006/main">
          <a:outerShdw blurRad="50800" dist="38100" dir="2700000" algn="tl" rotWithShape="0">
            <a:schemeClr val="tx2">
              <a:lumMod val="50000"/>
              <a:alpha val="40000"/>
            </a:schemeClr>
          </a:outerShdw>
        </a:effectLst>
      </cdr:spPr>
      <cdr:style>
        <a:lnRef xmlns:a="http://schemas.openxmlformats.org/drawingml/2006/main" idx="1">
          <a:schemeClr val="accent1"/>
        </a:lnRef>
        <a:fillRef xmlns:a="http://schemas.openxmlformats.org/drawingml/2006/main" idx="2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36576" tIns="36576" rIns="36576" bIns="36576" anchor="ctr" upright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s-ES" sz="1800" b="1" i="0" u="none" strike="noStrike" baseline="0">
              <a:solidFill>
                <a:schemeClr val="tx2">
                  <a:lumMod val="50000"/>
                </a:schemeClr>
              </a:solidFill>
              <a:latin typeface="Calibri"/>
              <a:cs typeface="Calibri"/>
            </a:rPr>
            <a:t>07</a:t>
          </a:r>
        </a:p>
      </cdr:txBody>
    </cdr:sp>
  </cdr:relSizeAnchor>
  <cdr:relSizeAnchor xmlns:cdr="http://schemas.openxmlformats.org/drawingml/2006/chartDrawing">
    <cdr:from>
      <cdr:x>0.01818</cdr:x>
      <cdr:y>0.80258</cdr:y>
    </cdr:from>
    <cdr:to>
      <cdr:x>0.98029</cdr:x>
      <cdr:y>0.93272</cdr:y>
    </cdr:to>
    <cdr:sp macro="" textlink="">
      <cdr:nvSpPr>
        <cdr:cNvPr id="5" name="24 CuadroTexto"/>
        <cdr:cNvSpPr txBox="1"/>
      </cdr:nvSpPr>
      <cdr:spPr>
        <a:xfrm xmlns:a="http://schemas.openxmlformats.org/drawingml/2006/main">
          <a:off x="113739" y="3731002"/>
          <a:ext cx="6017559" cy="6049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ap="rnd" cmpd="sng">
          <a:solidFill>
            <a:schemeClr val="accent5">
              <a:lumMod val="50000"/>
            </a:schemeClr>
          </a:solidFill>
        </a:ln>
        <a:effectLst xmlns:a="http://schemas.openxmlformats.org/drawingml/2006/main">
          <a:softEdge rad="0"/>
        </a:effectLst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/>
        <a:p xmlns:a="http://schemas.openxmlformats.org/drawingml/2006/main">
          <a:r>
            <a:rPr lang="en-US"/>
            <a:t> </a:t>
          </a:r>
        </a:p>
      </cdr:txBody>
    </cdr:sp>
  </cdr:relSizeAnchor>
  <cdr:relSizeAnchor xmlns:cdr="http://schemas.openxmlformats.org/drawingml/2006/chartDrawing">
    <cdr:from>
      <cdr:x>0.00358</cdr:x>
      <cdr:y>0.93985</cdr:y>
    </cdr:from>
    <cdr:to>
      <cdr:x>0.97064</cdr:x>
      <cdr:y>0.99072</cdr:y>
    </cdr:to>
    <cdr:sp macro="" textlink="NUTRICION!$V$4">
      <cdr:nvSpPr>
        <cdr:cNvPr id="6" name="16 Rectángulo redondeado"/>
        <cdr:cNvSpPr/>
      </cdr:nvSpPr>
      <cdr:spPr>
        <a:xfrm xmlns:a="http://schemas.openxmlformats.org/drawingml/2006/main">
          <a:off x="22412" y="4369145"/>
          <a:ext cx="6048538" cy="236473"/>
        </a:xfrm>
        <a:prstGeom xmlns:a="http://schemas.openxmlformats.org/drawingml/2006/main" prst="round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1">
          <a:schemeClr val="accent6"/>
        </a:lnRef>
        <a:fillRef xmlns:a="http://schemas.openxmlformats.org/drawingml/2006/main" idx="2">
          <a:schemeClr val="accent6"/>
        </a:fillRef>
        <a:effectRef xmlns:a="http://schemas.openxmlformats.org/drawingml/2006/main" idx="1">
          <a:schemeClr val="accent6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fld id="{B0AEB5BB-DAE2-49FB-B592-341E612DEC9A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 algn="l"/>
            <a:t>FUENTE: HISMINSA - Unidad de Inteligencia Sanitaria. Moyobamba</a:t>
          </a:fld>
          <a:endParaRPr lang="es-ES" sz="900" b="0">
            <a:solidFill>
              <a:schemeClr val="tx2">
                <a:lumMod val="50000"/>
              </a:schemeClr>
            </a:solidFill>
          </a:endParaRPr>
        </a:p>
      </cdr:txBody>
    </cdr:sp>
  </cdr:relSizeAnchor>
</c:userShapes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0.00955</cdr:x>
      <cdr:y>0.01132</cdr:y>
    </cdr:from>
    <cdr:to>
      <cdr:x>0.09135</cdr:x>
      <cdr:y>0.08114</cdr:y>
    </cdr:to>
    <cdr:sp macro="" textlink="">
      <cdr:nvSpPr>
        <cdr:cNvPr id="4" name="1 Rectángulo redondeado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435220" cy="325321"/>
        </a:xfrm>
        <a:prstGeom xmlns:a="http://schemas.openxmlformats.org/drawingml/2006/main" prst="roundRect">
          <a:avLst>
            <a:gd name="adj" fmla="val 16667"/>
          </a:avLst>
        </a:prstGeom>
        <a:noFill xmlns:a="http://schemas.openxmlformats.org/drawingml/2006/main"/>
        <a:ln xmlns:a="http://schemas.openxmlformats.org/drawingml/2006/main">
          <a:solidFill>
            <a:schemeClr val="tx2">
              <a:lumMod val="75000"/>
            </a:schemeClr>
          </a:solidFill>
        </a:ln>
        <a:effectLst xmlns:a="http://schemas.openxmlformats.org/drawingml/2006/main">
          <a:outerShdw blurRad="50800" dist="38100" dir="2700000" algn="tl" rotWithShape="0">
            <a:schemeClr val="tx2">
              <a:lumMod val="50000"/>
              <a:alpha val="40000"/>
            </a:schemeClr>
          </a:outerShdw>
        </a:effectLst>
      </cdr:spPr>
      <cdr:style>
        <a:lnRef xmlns:a="http://schemas.openxmlformats.org/drawingml/2006/main" idx="1">
          <a:schemeClr val="accent1"/>
        </a:lnRef>
        <a:fillRef xmlns:a="http://schemas.openxmlformats.org/drawingml/2006/main" idx="2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36576" tIns="36576" rIns="36576" bIns="36576" anchor="ctr" upright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s-ES" sz="1800" b="1" i="0" u="none" strike="noStrike" baseline="0">
              <a:solidFill>
                <a:schemeClr val="tx2">
                  <a:lumMod val="50000"/>
                </a:schemeClr>
              </a:solidFill>
              <a:latin typeface="Calibri"/>
              <a:cs typeface="Calibri"/>
            </a:rPr>
            <a:t>08</a:t>
          </a:r>
        </a:p>
      </cdr:txBody>
    </cdr:sp>
  </cdr:relSizeAnchor>
  <cdr:relSizeAnchor xmlns:cdr="http://schemas.openxmlformats.org/drawingml/2006/chartDrawing">
    <cdr:from>
      <cdr:x>0.01818</cdr:x>
      <cdr:y>0.80258</cdr:y>
    </cdr:from>
    <cdr:to>
      <cdr:x>0.98029</cdr:x>
      <cdr:y>0.93272</cdr:y>
    </cdr:to>
    <cdr:sp macro="" textlink="">
      <cdr:nvSpPr>
        <cdr:cNvPr id="5" name="24 CuadroTexto"/>
        <cdr:cNvSpPr txBox="1"/>
      </cdr:nvSpPr>
      <cdr:spPr>
        <a:xfrm xmlns:a="http://schemas.openxmlformats.org/drawingml/2006/main">
          <a:off x="113739" y="3731002"/>
          <a:ext cx="6017559" cy="6049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ap="rnd" cmpd="sng">
          <a:solidFill>
            <a:schemeClr val="accent5">
              <a:lumMod val="50000"/>
            </a:schemeClr>
          </a:solidFill>
        </a:ln>
        <a:effectLst xmlns:a="http://schemas.openxmlformats.org/drawingml/2006/main">
          <a:softEdge rad="0"/>
        </a:effectLst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/>
        <a:p xmlns:a="http://schemas.openxmlformats.org/drawingml/2006/main">
          <a:r>
            <a:rPr lang="en-US"/>
            <a:t> </a:t>
          </a:r>
        </a:p>
      </cdr:txBody>
    </cdr:sp>
  </cdr:relSizeAnchor>
  <cdr:relSizeAnchor xmlns:cdr="http://schemas.openxmlformats.org/drawingml/2006/chartDrawing">
    <cdr:from>
      <cdr:x>0.00358</cdr:x>
      <cdr:y>0.93985</cdr:y>
    </cdr:from>
    <cdr:to>
      <cdr:x>0.97064</cdr:x>
      <cdr:y>0.99072</cdr:y>
    </cdr:to>
    <cdr:sp macro="" textlink="NUTRICION!$V$4">
      <cdr:nvSpPr>
        <cdr:cNvPr id="6" name="16 Rectángulo redondeado"/>
        <cdr:cNvSpPr/>
      </cdr:nvSpPr>
      <cdr:spPr>
        <a:xfrm xmlns:a="http://schemas.openxmlformats.org/drawingml/2006/main">
          <a:off x="22412" y="4369145"/>
          <a:ext cx="6048538" cy="236473"/>
        </a:xfrm>
        <a:prstGeom xmlns:a="http://schemas.openxmlformats.org/drawingml/2006/main" prst="round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1">
          <a:schemeClr val="accent6"/>
        </a:lnRef>
        <a:fillRef xmlns:a="http://schemas.openxmlformats.org/drawingml/2006/main" idx="2">
          <a:schemeClr val="accent6"/>
        </a:fillRef>
        <a:effectRef xmlns:a="http://schemas.openxmlformats.org/drawingml/2006/main" idx="1">
          <a:schemeClr val="accent6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fld id="{B0AEB5BB-DAE2-49FB-B592-341E612DEC9A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 algn="l"/>
            <a:t>FUENTE: HISMINSA - Unidad de Inteligencia Sanitaria. Moyobamba</a:t>
          </a:fld>
          <a:endParaRPr lang="es-ES" sz="900" b="0">
            <a:solidFill>
              <a:schemeClr val="tx2">
                <a:lumMod val="50000"/>
              </a:schemeClr>
            </a:solidFill>
          </a:endParaRPr>
        </a:p>
      </cdr:txBody>
    </cdr:sp>
  </cdr:relSizeAnchor>
</c:userShapes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0.00955</cdr:x>
      <cdr:y>0.01132</cdr:y>
    </cdr:from>
    <cdr:to>
      <cdr:x>0.09135</cdr:x>
      <cdr:y>0.08114</cdr:y>
    </cdr:to>
    <cdr:sp macro="" textlink="">
      <cdr:nvSpPr>
        <cdr:cNvPr id="4" name="1 Rectángulo redondeado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435220" cy="325321"/>
        </a:xfrm>
        <a:prstGeom xmlns:a="http://schemas.openxmlformats.org/drawingml/2006/main" prst="roundRect">
          <a:avLst>
            <a:gd name="adj" fmla="val 16667"/>
          </a:avLst>
        </a:prstGeom>
        <a:noFill xmlns:a="http://schemas.openxmlformats.org/drawingml/2006/main"/>
        <a:ln xmlns:a="http://schemas.openxmlformats.org/drawingml/2006/main">
          <a:solidFill>
            <a:schemeClr val="tx2">
              <a:lumMod val="75000"/>
            </a:schemeClr>
          </a:solidFill>
        </a:ln>
        <a:effectLst xmlns:a="http://schemas.openxmlformats.org/drawingml/2006/main">
          <a:outerShdw blurRad="50800" dist="38100" dir="2700000" algn="tl" rotWithShape="0">
            <a:schemeClr val="tx2">
              <a:lumMod val="50000"/>
              <a:alpha val="40000"/>
            </a:schemeClr>
          </a:outerShdw>
        </a:effectLst>
      </cdr:spPr>
      <cdr:style>
        <a:lnRef xmlns:a="http://schemas.openxmlformats.org/drawingml/2006/main" idx="1">
          <a:schemeClr val="accent1"/>
        </a:lnRef>
        <a:fillRef xmlns:a="http://schemas.openxmlformats.org/drawingml/2006/main" idx="2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36576" tIns="36576" rIns="36576" bIns="36576" anchor="ctr" upright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s-ES" sz="1800" b="1" i="0" u="none" strike="noStrike" baseline="0">
              <a:solidFill>
                <a:schemeClr val="tx2">
                  <a:lumMod val="50000"/>
                </a:schemeClr>
              </a:solidFill>
              <a:latin typeface="Calibri"/>
              <a:cs typeface="Calibri"/>
            </a:rPr>
            <a:t>09</a:t>
          </a:r>
        </a:p>
      </cdr:txBody>
    </cdr:sp>
  </cdr:relSizeAnchor>
  <cdr:relSizeAnchor xmlns:cdr="http://schemas.openxmlformats.org/drawingml/2006/chartDrawing">
    <cdr:from>
      <cdr:x>0.01818</cdr:x>
      <cdr:y>0.80258</cdr:y>
    </cdr:from>
    <cdr:to>
      <cdr:x>0.98029</cdr:x>
      <cdr:y>0.93272</cdr:y>
    </cdr:to>
    <cdr:sp macro="" textlink="">
      <cdr:nvSpPr>
        <cdr:cNvPr id="5" name="24 CuadroTexto"/>
        <cdr:cNvSpPr txBox="1"/>
      </cdr:nvSpPr>
      <cdr:spPr>
        <a:xfrm xmlns:a="http://schemas.openxmlformats.org/drawingml/2006/main">
          <a:off x="113739" y="3731002"/>
          <a:ext cx="6017559" cy="6049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ap="rnd" cmpd="sng">
          <a:solidFill>
            <a:schemeClr val="accent5">
              <a:lumMod val="50000"/>
            </a:schemeClr>
          </a:solidFill>
        </a:ln>
        <a:effectLst xmlns:a="http://schemas.openxmlformats.org/drawingml/2006/main">
          <a:softEdge rad="0"/>
        </a:effectLst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/>
        <a:p xmlns:a="http://schemas.openxmlformats.org/drawingml/2006/main">
          <a:r>
            <a:rPr lang="en-US"/>
            <a:t> </a:t>
          </a:r>
        </a:p>
      </cdr:txBody>
    </cdr:sp>
  </cdr:relSizeAnchor>
  <cdr:relSizeAnchor xmlns:cdr="http://schemas.openxmlformats.org/drawingml/2006/chartDrawing">
    <cdr:from>
      <cdr:x>0.00358</cdr:x>
      <cdr:y>0.93985</cdr:y>
    </cdr:from>
    <cdr:to>
      <cdr:x>0.97064</cdr:x>
      <cdr:y>0.99072</cdr:y>
    </cdr:to>
    <cdr:sp macro="" textlink="NUTRICION!$V$4">
      <cdr:nvSpPr>
        <cdr:cNvPr id="6" name="16 Rectángulo redondeado"/>
        <cdr:cNvSpPr/>
      </cdr:nvSpPr>
      <cdr:spPr>
        <a:xfrm xmlns:a="http://schemas.openxmlformats.org/drawingml/2006/main">
          <a:off x="22412" y="4369145"/>
          <a:ext cx="6048538" cy="236473"/>
        </a:xfrm>
        <a:prstGeom xmlns:a="http://schemas.openxmlformats.org/drawingml/2006/main" prst="round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1">
          <a:schemeClr val="accent6"/>
        </a:lnRef>
        <a:fillRef xmlns:a="http://schemas.openxmlformats.org/drawingml/2006/main" idx="2">
          <a:schemeClr val="accent6"/>
        </a:fillRef>
        <a:effectRef xmlns:a="http://schemas.openxmlformats.org/drawingml/2006/main" idx="1">
          <a:schemeClr val="accent6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fld id="{B0AEB5BB-DAE2-49FB-B592-341E612DEC9A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 algn="l"/>
            <a:t>FUENTE: HISMINSA - Unidad de Inteligencia Sanitaria. Moyobamba</a:t>
          </a:fld>
          <a:endParaRPr lang="es-ES" sz="900" b="0">
            <a:solidFill>
              <a:schemeClr val="tx2">
                <a:lumMod val="50000"/>
              </a:schemeClr>
            </a:solidFill>
          </a:endParaRPr>
        </a:p>
      </cdr:txBody>
    </cdr:sp>
  </cdr:relSizeAnchor>
</c:userShapes>
</file>

<file path=xl/drawings/drawing37.xml><?xml version="1.0" encoding="utf-8"?>
<c:userShapes xmlns:c="http://schemas.openxmlformats.org/drawingml/2006/chart">
  <cdr:relSizeAnchor xmlns:cdr="http://schemas.openxmlformats.org/drawingml/2006/chartDrawing">
    <cdr:from>
      <cdr:x>0.00955</cdr:x>
      <cdr:y>0.01132</cdr:y>
    </cdr:from>
    <cdr:to>
      <cdr:x>0.09135</cdr:x>
      <cdr:y>0.08114</cdr:y>
    </cdr:to>
    <cdr:sp macro="" textlink="">
      <cdr:nvSpPr>
        <cdr:cNvPr id="4" name="1 Rectángulo redondeado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435220" cy="325321"/>
        </a:xfrm>
        <a:prstGeom xmlns:a="http://schemas.openxmlformats.org/drawingml/2006/main" prst="roundRect">
          <a:avLst>
            <a:gd name="adj" fmla="val 16667"/>
          </a:avLst>
        </a:prstGeom>
        <a:noFill xmlns:a="http://schemas.openxmlformats.org/drawingml/2006/main"/>
        <a:ln xmlns:a="http://schemas.openxmlformats.org/drawingml/2006/main">
          <a:solidFill>
            <a:schemeClr val="tx2">
              <a:lumMod val="75000"/>
            </a:schemeClr>
          </a:solidFill>
        </a:ln>
        <a:effectLst xmlns:a="http://schemas.openxmlformats.org/drawingml/2006/main">
          <a:outerShdw blurRad="50800" dist="38100" dir="2700000" algn="tl" rotWithShape="0">
            <a:schemeClr val="tx2">
              <a:lumMod val="50000"/>
              <a:alpha val="40000"/>
            </a:schemeClr>
          </a:outerShdw>
        </a:effectLst>
      </cdr:spPr>
      <cdr:style>
        <a:lnRef xmlns:a="http://schemas.openxmlformats.org/drawingml/2006/main" idx="1">
          <a:schemeClr val="accent1"/>
        </a:lnRef>
        <a:fillRef xmlns:a="http://schemas.openxmlformats.org/drawingml/2006/main" idx="2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36576" tIns="36576" rIns="36576" bIns="36576" anchor="ctr" upright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s-ES" sz="1800" b="1" i="0" u="none" strike="noStrike" baseline="0">
              <a:solidFill>
                <a:schemeClr val="tx2">
                  <a:lumMod val="50000"/>
                </a:schemeClr>
              </a:solidFill>
              <a:latin typeface="Calibri"/>
              <a:cs typeface="Calibri"/>
            </a:rPr>
            <a:t>10</a:t>
          </a:r>
        </a:p>
      </cdr:txBody>
    </cdr:sp>
  </cdr:relSizeAnchor>
  <cdr:relSizeAnchor xmlns:cdr="http://schemas.openxmlformats.org/drawingml/2006/chartDrawing">
    <cdr:from>
      <cdr:x>0.01818</cdr:x>
      <cdr:y>0.80258</cdr:y>
    </cdr:from>
    <cdr:to>
      <cdr:x>0.98029</cdr:x>
      <cdr:y>0.93272</cdr:y>
    </cdr:to>
    <cdr:sp macro="" textlink="">
      <cdr:nvSpPr>
        <cdr:cNvPr id="5" name="24 CuadroTexto"/>
        <cdr:cNvSpPr txBox="1"/>
      </cdr:nvSpPr>
      <cdr:spPr>
        <a:xfrm xmlns:a="http://schemas.openxmlformats.org/drawingml/2006/main">
          <a:off x="113739" y="3731002"/>
          <a:ext cx="6017559" cy="6049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ap="rnd" cmpd="sng">
          <a:solidFill>
            <a:schemeClr val="accent5">
              <a:lumMod val="50000"/>
            </a:schemeClr>
          </a:solidFill>
        </a:ln>
        <a:effectLst xmlns:a="http://schemas.openxmlformats.org/drawingml/2006/main">
          <a:softEdge rad="0"/>
        </a:effectLst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/>
        <a:p xmlns:a="http://schemas.openxmlformats.org/drawingml/2006/main">
          <a:r>
            <a:rPr lang="en-US"/>
            <a:t> </a:t>
          </a:r>
        </a:p>
      </cdr:txBody>
    </cdr:sp>
  </cdr:relSizeAnchor>
  <cdr:relSizeAnchor xmlns:cdr="http://schemas.openxmlformats.org/drawingml/2006/chartDrawing">
    <cdr:from>
      <cdr:x>0.00358</cdr:x>
      <cdr:y>0.93985</cdr:y>
    </cdr:from>
    <cdr:to>
      <cdr:x>0.97064</cdr:x>
      <cdr:y>0.99072</cdr:y>
    </cdr:to>
    <cdr:sp macro="" textlink="NUTRICION!$V$4">
      <cdr:nvSpPr>
        <cdr:cNvPr id="6" name="16 Rectángulo redondeado"/>
        <cdr:cNvSpPr/>
      </cdr:nvSpPr>
      <cdr:spPr>
        <a:xfrm xmlns:a="http://schemas.openxmlformats.org/drawingml/2006/main">
          <a:off x="22412" y="4369145"/>
          <a:ext cx="6048538" cy="236473"/>
        </a:xfrm>
        <a:prstGeom xmlns:a="http://schemas.openxmlformats.org/drawingml/2006/main" prst="round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1">
          <a:schemeClr val="accent6"/>
        </a:lnRef>
        <a:fillRef xmlns:a="http://schemas.openxmlformats.org/drawingml/2006/main" idx="2">
          <a:schemeClr val="accent6"/>
        </a:fillRef>
        <a:effectRef xmlns:a="http://schemas.openxmlformats.org/drawingml/2006/main" idx="1">
          <a:schemeClr val="accent6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fld id="{B0AEB5BB-DAE2-49FB-B592-341E612DEC9A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 algn="l"/>
            <a:t>FUENTE: HISMINSA - Unidad de Inteligencia Sanitaria. Moyobamba</a:t>
          </a:fld>
          <a:endParaRPr lang="es-ES" sz="900" b="0">
            <a:solidFill>
              <a:schemeClr val="tx2">
                <a:lumMod val="50000"/>
              </a:schemeClr>
            </a:solidFill>
          </a:endParaRPr>
        </a:p>
      </cdr:txBody>
    </cdr:sp>
  </cdr:relSizeAnchor>
</c:userShapes>
</file>

<file path=xl/drawings/drawing38.xml><?xml version="1.0" encoding="utf-8"?>
<c:userShapes xmlns:c="http://schemas.openxmlformats.org/drawingml/2006/chart">
  <cdr:relSizeAnchor xmlns:cdr="http://schemas.openxmlformats.org/drawingml/2006/chartDrawing">
    <cdr:from>
      <cdr:x>0.00955</cdr:x>
      <cdr:y>0.01132</cdr:y>
    </cdr:from>
    <cdr:to>
      <cdr:x>0.09135</cdr:x>
      <cdr:y>0.08114</cdr:y>
    </cdr:to>
    <cdr:sp macro="" textlink="">
      <cdr:nvSpPr>
        <cdr:cNvPr id="4" name="1 Rectángulo redondeado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435220" cy="325321"/>
        </a:xfrm>
        <a:prstGeom xmlns:a="http://schemas.openxmlformats.org/drawingml/2006/main" prst="roundRect">
          <a:avLst>
            <a:gd name="adj" fmla="val 16667"/>
          </a:avLst>
        </a:prstGeom>
        <a:noFill xmlns:a="http://schemas.openxmlformats.org/drawingml/2006/main"/>
        <a:ln xmlns:a="http://schemas.openxmlformats.org/drawingml/2006/main">
          <a:solidFill>
            <a:schemeClr val="tx2">
              <a:lumMod val="75000"/>
            </a:schemeClr>
          </a:solidFill>
        </a:ln>
        <a:effectLst xmlns:a="http://schemas.openxmlformats.org/drawingml/2006/main">
          <a:outerShdw blurRad="50800" dist="38100" dir="2700000" algn="tl" rotWithShape="0">
            <a:schemeClr val="tx2">
              <a:lumMod val="50000"/>
              <a:alpha val="40000"/>
            </a:schemeClr>
          </a:outerShdw>
        </a:effectLst>
      </cdr:spPr>
      <cdr:style>
        <a:lnRef xmlns:a="http://schemas.openxmlformats.org/drawingml/2006/main" idx="1">
          <a:schemeClr val="accent1"/>
        </a:lnRef>
        <a:fillRef xmlns:a="http://schemas.openxmlformats.org/drawingml/2006/main" idx="2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36576" tIns="36576" rIns="36576" bIns="36576" anchor="ctr" upright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s-ES" sz="1800" b="1" i="0" u="none" strike="noStrike" baseline="0">
              <a:solidFill>
                <a:schemeClr val="tx2">
                  <a:lumMod val="50000"/>
                </a:schemeClr>
              </a:solidFill>
              <a:latin typeface="Calibri"/>
              <a:cs typeface="Calibri"/>
            </a:rPr>
            <a:t>11</a:t>
          </a:r>
        </a:p>
      </cdr:txBody>
    </cdr:sp>
  </cdr:relSizeAnchor>
  <cdr:relSizeAnchor xmlns:cdr="http://schemas.openxmlformats.org/drawingml/2006/chartDrawing">
    <cdr:from>
      <cdr:x>0.01818</cdr:x>
      <cdr:y>0.80258</cdr:y>
    </cdr:from>
    <cdr:to>
      <cdr:x>0.98029</cdr:x>
      <cdr:y>0.93272</cdr:y>
    </cdr:to>
    <cdr:sp macro="" textlink="">
      <cdr:nvSpPr>
        <cdr:cNvPr id="5" name="24 CuadroTexto"/>
        <cdr:cNvSpPr txBox="1"/>
      </cdr:nvSpPr>
      <cdr:spPr>
        <a:xfrm xmlns:a="http://schemas.openxmlformats.org/drawingml/2006/main">
          <a:off x="113739" y="3731002"/>
          <a:ext cx="6017559" cy="6049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ap="rnd" cmpd="sng">
          <a:solidFill>
            <a:schemeClr val="accent5">
              <a:lumMod val="50000"/>
            </a:schemeClr>
          </a:solidFill>
        </a:ln>
        <a:effectLst xmlns:a="http://schemas.openxmlformats.org/drawingml/2006/main">
          <a:softEdge rad="0"/>
        </a:effectLst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/>
        <a:p xmlns:a="http://schemas.openxmlformats.org/drawingml/2006/main">
          <a:r>
            <a:rPr lang="en-US"/>
            <a:t> </a:t>
          </a:r>
        </a:p>
      </cdr:txBody>
    </cdr:sp>
  </cdr:relSizeAnchor>
  <cdr:relSizeAnchor xmlns:cdr="http://schemas.openxmlformats.org/drawingml/2006/chartDrawing">
    <cdr:from>
      <cdr:x>0.00358</cdr:x>
      <cdr:y>0.93985</cdr:y>
    </cdr:from>
    <cdr:to>
      <cdr:x>0.97064</cdr:x>
      <cdr:y>0.99072</cdr:y>
    </cdr:to>
    <cdr:sp macro="" textlink="NUTRICION!$V$4">
      <cdr:nvSpPr>
        <cdr:cNvPr id="6" name="16 Rectángulo redondeado"/>
        <cdr:cNvSpPr/>
      </cdr:nvSpPr>
      <cdr:spPr>
        <a:xfrm xmlns:a="http://schemas.openxmlformats.org/drawingml/2006/main">
          <a:off x="22412" y="4369145"/>
          <a:ext cx="6048538" cy="236473"/>
        </a:xfrm>
        <a:prstGeom xmlns:a="http://schemas.openxmlformats.org/drawingml/2006/main" prst="round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1">
          <a:schemeClr val="accent6"/>
        </a:lnRef>
        <a:fillRef xmlns:a="http://schemas.openxmlformats.org/drawingml/2006/main" idx="2">
          <a:schemeClr val="accent6"/>
        </a:fillRef>
        <a:effectRef xmlns:a="http://schemas.openxmlformats.org/drawingml/2006/main" idx="1">
          <a:schemeClr val="accent6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fld id="{B0AEB5BB-DAE2-49FB-B592-341E612DEC9A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 algn="l"/>
            <a:t>FUENTE: HISMINSA - Unidad de Inteligencia Sanitaria. Moyobamba</a:t>
          </a:fld>
          <a:endParaRPr lang="es-ES" sz="900" b="0">
            <a:solidFill>
              <a:schemeClr val="tx2">
                <a:lumMod val="50000"/>
              </a:schemeClr>
            </a:solidFill>
          </a:endParaRPr>
        </a:p>
      </cdr:txBody>
    </cdr:sp>
  </cdr:relSizeAnchor>
</c:userShapes>
</file>

<file path=xl/drawings/drawing39.xml><?xml version="1.0" encoding="utf-8"?>
<c:userShapes xmlns:c="http://schemas.openxmlformats.org/drawingml/2006/chart">
  <cdr:relSizeAnchor xmlns:cdr="http://schemas.openxmlformats.org/drawingml/2006/chartDrawing">
    <cdr:from>
      <cdr:x>0.00955</cdr:x>
      <cdr:y>0.01132</cdr:y>
    </cdr:from>
    <cdr:to>
      <cdr:x>0.09135</cdr:x>
      <cdr:y>0.08114</cdr:y>
    </cdr:to>
    <cdr:sp macro="" textlink="">
      <cdr:nvSpPr>
        <cdr:cNvPr id="4" name="1 Rectángulo redondeado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435220" cy="325321"/>
        </a:xfrm>
        <a:prstGeom xmlns:a="http://schemas.openxmlformats.org/drawingml/2006/main" prst="roundRect">
          <a:avLst>
            <a:gd name="adj" fmla="val 16667"/>
          </a:avLst>
        </a:prstGeom>
        <a:noFill xmlns:a="http://schemas.openxmlformats.org/drawingml/2006/main"/>
        <a:ln xmlns:a="http://schemas.openxmlformats.org/drawingml/2006/main">
          <a:solidFill>
            <a:schemeClr val="tx2">
              <a:lumMod val="75000"/>
            </a:schemeClr>
          </a:solidFill>
        </a:ln>
        <a:effectLst xmlns:a="http://schemas.openxmlformats.org/drawingml/2006/main">
          <a:outerShdw blurRad="50800" dist="38100" dir="2700000" algn="tl" rotWithShape="0">
            <a:schemeClr val="tx2">
              <a:lumMod val="50000"/>
              <a:alpha val="40000"/>
            </a:schemeClr>
          </a:outerShdw>
        </a:effectLst>
      </cdr:spPr>
      <cdr:style>
        <a:lnRef xmlns:a="http://schemas.openxmlformats.org/drawingml/2006/main" idx="1">
          <a:schemeClr val="accent1"/>
        </a:lnRef>
        <a:fillRef xmlns:a="http://schemas.openxmlformats.org/drawingml/2006/main" idx="2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36576" tIns="36576" rIns="36576" bIns="36576" anchor="ctr" upright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s-ES" sz="1800" b="1" i="0" u="none" strike="noStrike" baseline="0">
              <a:solidFill>
                <a:schemeClr val="tx2">
                  <a:lumMod val="50000"/>
                </a:schemeClr>
              </a:solidFill>
              <a:latin typeface="Calibri"/>
              <a:cs typeface="Calibri"/>
            </a:rPr>
            <a:t>04</a:t>
          </a:r>
        </a:p>
      </cdr:txBody>
    </cdr:sp>
  </cdr:relSizeAnchor>
  <cdr:relSizeAnchor xmlns:cdr="http://schemas.openxmlformats.org/drawingml/2006/chartDrawing">
    <cdr:from>
      <cdr:x>0.01818</cdr:x>
      <cdr:y>0.80258</cdr:y>
    </cdr:from>
    <cdr:to>
      <cdr:x>0.98029</cdr:x>
      <cdr:y>0.93272</cdr:y>
    </cdr:to>
    <cdr:sp macro="" textlink="">
      <cdr:nvSpPr>
        <cdr:cNvPr id="5" name="24 CuadroTexto"/>
        <cdr:cNvSpPr txBox="1"/>
      </cdr:nvSpPr>
      <cdr:spPr>
        <a:xfrm xmlns:a="http://schemas.openxmlformats.org/drawingml/2006/main">
          <a:off x="113739" y="3731002"/>
          <a:ext cx="6017559" cy="6049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ap="rnd" cmpd="sng">
          <a:solidFill>
            <a:schemeClr val="accent5">
              <a:lumMod val="50000"/>
            </a:schemeClr>
          </a:solidFill>
        </a:ln>
        <a:effectLst xmlns:a="http://schemas.openxmlformats.org/drawingml/2006/main">
          <a:softEdge rad="0"/>
        </a:effectLst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/>
        <a:p xmlns:a="http://schemas.openxmlformats.org/drawingml/2006/main">
          <a:r>
            <a:rPr lang="en-US"/>
            <a:t> </a:t>
          </a:r>
        </a:p>
      </cdr:txBody>
    </cdr:sp>
  </cdr:relSizeAnchor>
  <cdr:relSizeAnchor xmlns:cdr="http://schemas.openxmlformats.org/drawingml/2006/chartDrawing">
    <cdr:from>
      <cdr:x>0.00358</cdr:x>
      <cdr:y>0.93985</cdr:y>
    </cdr:from>
    <cdr:to>
      <cdr:x>0.97064</cdr:x>
      <cdr:y>0.99072</cdr:y>
    </cdr:to>
    <cdr:sp macro="" textlink="NUTRICION!$V$4">
      <cdr:nvSpPr>
        <cdr:cNvPr id="6" name="16 Rectángulo redondeado"/>
        <cdr:cNvSpPr/>
      </cdr:nvSpPr>
      <cdr:spPr>
        <a:xfrm xmlns:a="http://schemas.openxmlformats.org/drawingml/2006/main">
          <a:off x="22412" y="4369145"/>
          <a:ext cx="6048538" cy="236473"/>
        </a:xfrm>
        <a:prstGeom xmlns:a="http://schemas.openxmlformats.org/drawingml/2006/main" prst="round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1">
          <a:schemeClr val="accent6"/>
        </a:lnRef>
        <a:fillRef xmlns:a="http://schemas.openxmlformats.org/drawingml/2006/main" idx="2">
          <a:schemeClr val="accent6"/>
        </a:fillRef>
        <a:effectRef xmlns:a="http://schemas.openxmlformats.org/drawingml/2006/main" idx="1">
          <a:schemeClr val="accent6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fld id="{B0AEB5BB-DAE2-49FB-B592-341E612DEC9A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 algn="l"/>
            <a:t>FUENTE: HISMINSA - Unidad de Inteligencia Sanitaria. Moyobamba</a:t>
          </a:fld>
          <a:endParaRPr lang="es-ES" sz="900" b="0">
            <a:solidFill>
              <a:schemeClr val="tx2">
                <a:lumMod val="50000"/>
              </a:schemeClr>
            </a:solidFill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0.00955</cdr:x>
      <cdr:y>0.01132</cdr:y>
    </cdr:from>
    <cdr:to>
      <cdr:x>0.09135</cdr:x>
      <cdr:y>0.08114</cdr:y>
    </cdr:to>
    <cdr:sp macro="" textlink="">
      <cdr:nvSpPr>
        <cdr:cNvPr id="4" name="1 Rectángulo redondeado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435220" cy="325321"/>
        </a:xfrm>
        <a:prstGeom xmlns:a="http://schemas.openxmlformats.org/drawingml/2006/main" prst="roundRect">
          <a:avLst>
            <a:gd name="adj" fmla="val 16667"/>
          </a:avLst>
        </a:prstGeom>
        <a:noFill xmlns:a="http://schemas.openxmlformats.org/drawingml/2006/main"/>
        <a:ln xmlns:a="http://schemas.openxmlformats.org/drawingml/2006/main">
          <a:solidFill>
            <a:schemeClr val="tx2">
              <a:lumMod val="75000"/>
            </a:schemeClr>
          </a:solidFill>
        </a:ln>
        <a:effectLst xmlns:a="http://schemas.openxmlformats.org/drawingml/2006/main">
          <a:outerShdw blurRad="50800" dist="38100" dir="2700000" algn="tl" rotWithShape="0">
            <a:schemeClr val="tx2">
              <a:lumMod val="50000"/>
              <a:alpha val="40000"/>
            </a:schemeClr>
          </a:outerShdw>
        </a:effectLst>
      </cdr:spPr>
      <cdr:style>
        <a:lnRef xmlns:a="http://schemas.openxmlformats.org/drawingml/2006/main" idx="1">
          <a:schemeClr val="accent1"/>
        </a:lnRef>
        <a:fillRef xmlns:a="http://schemas.openxmlformats.org/drawingml/2006/main" idx="2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36576" tIns="36576" rIns="36576" bIns="36576" anchor="ctr" upright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s-ES" sz="1600" b="1" i="0" u="none" strike="noStrike" baseline="0">
              <a:solidFill>
                <a:schemeClr val="tx2">
                  <a:lumMod val="50000"/>
                </a:schemeClr>
              </a:solidFill>
              <a:latin typeface="Calibri"/>
              <a:cs typeface="Calibri"/>
            </a:rPr>
            <a:t>09</a:t>
          </a:r>
        </a:p>
      </cdr:txBody>
    </cdr:sp>
  </cdr:relSizeAnchor>
  <cdr:relSizeAnchor xmlns:cdr="http://schemas.openxmlformats.org/drawingml/2006/chartDrawing">
    <cdr:from>
      <cdr:x>0.01818</cdr:x>
      <cdr:y>0.80258</cdr:y>
    </cdr:from>
    <cdr:to>
      <cdr:x>0.98029</cdr:x>
      <cdr:y>0.93272</cdr:y>
    </cdr:to>
    <cdr:sp macro="" textlink="NIÑO!$V$169">
      <cdr:nvSpPr>
        <cdr:cNvPr id="5" name="24 CuadroTexto"/>
        <cdr:cNvSpPr txBox="1"/>
      </cdr:nvSpPr>
      <cdr:spPr>
        <a:xfrm xmlns:a="http://schemas.openxmlformats.org/drawingml/2006/main">
          <a:off x="113739" y="3731002"/>
          <a:ext cx="6017559" cy="6049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ap="rnd" cmpd="sng">
          <a:solidFill>
            <a:schemeClr val="accent5">
              <a:lumMod val="50000"/>
            </a:schemeClr>
          </a:solidFill>
        </a:ln>
        <a:effectLst xmlns:a="http://schemas.openxmlformats.org/drawingml/2006/main">
          <a:softEdge rad="0"/>
        </a:effectLst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/>
        <a:p xmlns:a="http://schemas.openxmlformats.org/drawingml/2006/main">
          <a:fld id="{899445FD-FCC8-47C7-BA68-4A1628F9D7EB}" type="TxLink">
            <a:rPr lang="en-US" sz="1100" b="0" i="0" u="none" strike="noStrike">
              <a:solidFill>
                <a:schemeClr val="tx2">
                  <a:lumMod val="50000"/>
                </a:schemeClr>
              </a:solidFill>
              <a:latin typeface="Calibri"/>
              <a:cs typeface="Calibri"/>
            </a:rPr>
            <a:pPr/>
            <a:t> </a:t>
          </a:fld>
          <a:endParaRPr lang="es-PE">
            <a:solidFill>
              <a:schemeClr val="tx2">
                <a:lumMod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0.00358</cdr:x>
      <cdr:y>0.93985</cdr:y>
    </cdr:from>
    <cdr:to>
      <cdr:x>0.97064</cdr:x>
      <cdr:y>0.99072</cdr:y>
    </cdr:to>
    <cdr:sp macro="" textlink="NIÑO!$V$4">
      <cdr:nvSpPr>
        <cdr:cNvPr id="6" name="16 Rectángulo redondeado"/>
        <cdr:cNvSpPr/>
      </cdr:nvSpPr>
      <cdr:spPr>
        <a:xfrm xmlns:a="http://schemas.openxmlformats.org/drawingml/2006/main">
          <a:off x="22412" y="4369145"/>
          <a:ext cx="6048538" cy="236473"/>
        </a:xfrm>
        <a:prstGeom xmlns:a="http://schemas.openxmlformats.org/drawingml/2006/main" prst="round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1">
          <a:schemeClr val="accent6"/>
        </a:lnRef>
        <a:fillRef xmlns:a="http://schemas.openxmlformats.org/drawingml/2006/main" idx="2">
          <a:schemeClr val="accent6"/>
        </a:fillRef>
        <a:effectRef xmlns:a="http://schemas.openxmlformats.org/drawingml/2006/main" idx="1">
          <a:schemeClr val="accent6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fld id="{6AA565E3-D66F-42CA-87BC-318593BB477B}" type="TxLink">
            <a:rPr lang="en-US" sz="1100" b="0" i="0" u="none" strike="noStrike">
              <a:solidFill>
                <a:schemeClr val="tx2">
                  <a:lumMod val="50000"/>
                </a:schemeClr>
              </a:solidFill>
              <a:latin typeface="+mn-lt"/>
              <a:cs typeface="Calibri"/>
            </a:rPr>
            <a:pPr algn="l"/>
            <a:t>FUENTE: HISMINSA - Unidad de Inteligencia Sanitaria. Moyobamba</a:t>
          </a:fld>
          <a:endParaRPr lang="es-ES" sz="900" b="0">
            <a:solidFill>
              <a:schemeClr val="tx2">
                <a:lumMod val="50000"/>
              </a:schemeClr>
            </a:solidFill>
          </a:endParaRPr>
        </a:p>
      </cdr:txBody>
    </cdr:sp>
  </cdr:relSizeAnchor>
</c:userShapes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0.00955</cdr:x>
      <cdr:y>0.01132</cdr:y>
    </cdr:from>
    <cdr:to>
      <cdr:x>0.09135</cdr:x>
      <cdr:y>0.08114</cdr:y>
    </cdr:to>
    <cdr:sp macro="" textlink="">
      <cdr:nvSpPr>
        <cdr:cNvPr id="4" name="1 Rectángulo redondeado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435220" cy="325321"/>
        </a:xfrm>
        <a:prstGeom xmlns:a="http://schemas.openxmlformats.org/drawingml/2006/main" prst="roundRect">
          <a:avLst>
            <a:gd name="adj" fmla="val 16667"/>
          </a:avLst>
        </a:prstGeom>
        <a:noFill xmlns:a="http://schemas.openxmlformats.org/drawingml/2006/main"/>
        <a:ln xmlns:a="http://schemas.openxmlformats.org/drawingml/2006/main">
          <a:solidFill>
            <a:schemeClr val="tx2">
              <a:lumMod val="75000"/>
            </a:schemeClr>
          </a:solidFill>
        </a:ln>
        <a:effectLst xmlns:a="http://schemas.openxmlformats.org/drawingml/2006/main">
          <a:outerShdw blurRad="50800" dist="38100" dir="2700000" algn="tl" rotWithShape="0">
            <a:schemeClr val="tx2">
              <a:lumMod val="50000"/>
              <a:alpha val="40000"/>
            </a:schemeClr>
          </a:outerShdw>
        </a:effectLst>
      </cdr:spPr>
      <cdr:style>
        <a:lnRef xmlns:a="http://schemas.openxmlformats.org/drawingml/2006/main" idx="1">
          <a:schemeClr val="accent1"/>
        </a:lnRef>
        <a:fillRef xmlns:a="http://schemas.openxmlformats.org/drawingml/2006/main" idx="2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36576" tIns="36576" rIns="36576" bIns="36576" anchor="ctr" upright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s-ES" sz="1800" b="1" i="0" u="none" strike="noStrike" baseline="0">
              <a:solidFill>
                <a:schemeClr val="tx2">
                  <a:lumMod val="50000"/>
                </a:schemeClr>
              </a:solidFill>
              <a:latin typeface="Calibri"/>
              <a:cs typeface="Calibri"/>
            </a:rPr>
            <a:t>06</a:t>
          </a:r>
        </a:p>
      </cdr:txBody>
    </cdr:sp>
  </cdr:relSizeAnchor>
  <cdr:relSizeAnchor xmlns:cdr="http://schemas.openxmlformats.org/drawingml/2006/chartDrawing">
    <cdr:from>
      <cdr:x>0.01818</cdr:x>
      <cdr:y>0.80258</cdr:y>
    </cdr:from>
    <cdr:to>
      <cdr:x>0.98029</cdr:x>
      <cdr:y>0.93272</cdr:y>
    </cdr:to>
    <cdr:sp macro="" textlink="">
      <cdr:nvSpPr>
        <cdr:cNvPr id="5" name="24 CuadroTexto"/>
        <cdr:cNvSpPr txBox="1"/>
      </cdr:nvSpPr>
      <cdr:spPr>
        <a:xfrm xmlns:a="http://schemas.openxmlformats.org/drawingml/2006/main">
          <a:off x="113739" y="3731002"/>
          <a:ext cx="6017559" cy="6049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ap="rnd" cmpd="sng">
          <a:solidFill>
            <a:schemeClr val="accent5">
              <a:lumMod val="50000"/>
            </a:schemeClr>
          </a:solidFill>
        </a:ln>
        <a:effectLst xmlns:a="http://schemas.openxmlformats.org/drawingml/2006/main">
          <a:softEdge rad="0"/>
        </a:effectLst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/>
        <a:p xmlns:a="http://schemas.openxmlformats.org/drawingml/2006/main">
          <a:r>
            <a:rPr lang="en-US"/>
            <a:t> </a:t>
          </a:r>
        </a:p>
      </cdr:txBody>
    </cdr:sp>
  </cdr:relSizeAnchor>
  <cdr:relSizeAnchor xmlns:cdr="http://schemas.openxmlformats.org/drawingml/2006/chartDrawing">
    <cdr:from>
      <cdr:x>0.00358</cdr:x>
      <cdr:y>0.93985</cdr:y>
    </cdr:from>
    <cdr:to>
      <cdr:x>0.97064</cdr:x>
      <cdr:y>0.99072</cdr:y>
    </cdr:to>
    <cdr:sp macro="" textlink="NUTRICION!$V$4">
      <cdr:nvSpPr>
        <cdr:cNvPr id="6" name="16 Rectángulo redondeado"/>
        <cdr:cNvSpPr/>
      </cdr:nvSpPr>
      <cdr:spPr>
        <a:xfrm xmlns:a="http://schemas.openxmlformats.org/drawingml/2006/main">
          <a:off x="22412" y="4369145"/>
          <a:ext cx="6048538" cy="236473"/>
        </a:xfrm>
        <a:prstGeom xmlns:a="http://schemas.openxmlformats.org/drawingml/2006/main" prst="round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1">
          <a:schemeClr val="accent6"/>
        </a:lnRef>
        <a:fillRef xmlns:a="http://schemas.openxmlformats.org/drawingml/2006/main" idx="2">
          <a:schemeClr val="accent6"/>
        </a:fillRef>
        <a:effectRef xmlns:a="http://schemas.openxmlformats.org/drawingml/2006/main" idx="1">
          <a:schemeClr val="accent6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fld id="{B0AEB5BB-DAE2-49FB-B592-341E612DEC9A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 algn="l"/>
            <a:t>FUENTE: HISMINSA - Unidad de Inteligencia Sanitaria. Moyobamba</a:t>
          </a:fld>
          <a:endParaRPr lang="es-ES" sz="900" b="0">
            <a:solidFill>
              <a:schemeClr val="tx2">
                <a:lumMod val="50000"/>
              </a:schemeClr>
            </a:solidFill>
          </a:endParaRPr>
        </a:p>
      </cdr:txBody>
    </cdr:sp>
  </cdr:relSizeAnchor>
</c:userShapes>
</file>

<file path=xl/drawings/drawing41.xml><?xml version="1.0" encoding="utf-8"?>
<c:userShapes xmlns:c="http://schemas.openxmlformats.org/drawingml/2006/chart">
  <cdr:relSizeAnchor xmlns:cdr="http://schemas.openxmlformats.org/drawingml/2006/chartDrawing">
    <cdr:from>
      <cdr:x>0.00955</cdr:x>
      <cdr:y>0.01132</cdr:y>
    </cdr:from>
    <cdr:to>
      <cdr:x>0.09135</cdr:x>
      <cdr:y>0.08114</cdr:y>
    </cdr:to>
    <cdr:sp macro="" textlink="">
      <cdr:nvSpPr>
        <cdr:cNvPr id="4" name="1 Rectángulo redondeado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435220" cy="325321"/>
        </a:xfrm>
        <a:prstGeom xmlns:a="http://schemas.openxmlformats.org/drawingml/2006/main" prst="roundRect">
          <a:avLst>
            <a:gd name="adj" fmla="val 16667"/>
          </a:avLst>
        </a:prstGeom>
        <a:noFill xmlns:a="http://schemas.openxmlformats.org/drawingml/2006/main"/>
        <a:ln xmlns:a="http://schemas.openxmlformats.org/drawingml/2006/main">
          <a:solidFill>
            <a:schemeClr val="tx2">
              <a:lumMod val="75000"/>
            </a:schemeClr>
          </a:solidFill>
        </a:ln>
        <a:effectLst xmlns:a="http://schemas.openxmlformats.org/drawingml/2006/main">
          <a:outerShdw blurRad="50800" dist="38100" dir="2700000" algn="tl" rotWithShape="0">
            <a:schemeClr val="tx2">
              <a:lumMod val="50000"/>
              <a:alpha val="40000"/>
            </a:schemeClr>
          </a:outerShdw>
        </a:effectLst>
      </cdr:spPr>
      <cdr:style>
        <a:lnRef xmlns:a="http://schemas.openxmlformats.org/drawingml/2006/main" idx="1">
          <a:schemeClr val="accent1"/>
        </a:lnRef>
        <a:fillRef xmlns:a="http://schemas.openxmlformats.org/drawingml/2006/main" idx="2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36576" tIns="36576" rIns="36576" bIns="36576" anchor="ctr" upright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s-ES" sz="1800" b="1" i="0" u="none" strike="noStrike" baseline="0">
              <a:solidFill>
                <a:schemeClr val="tx2">
                  <a:lumMod val="50000"/>
                </a:schemeClr>
              </a:solidFill>
              <a:latin typeface="Calibri"/>
              <a:cs typeface="Calibri"/>
            </a:rPr>
            <a:t>12</a:t>
          </a:r>
        </a:p>
      </cdr:txBody>
    </cdr:sp>
  </cdr:relSizeAnchor>
  <cdr:relSizeAnchor xmlns:cdr="http://schemas.openxmlformats.org/drawingml/2006/chartDrawing">
    <cdr:from>
      <cdr:x>0.01818</cdr:x>
      <cdr:y>0.80258</cdr:y>
    </cdr:from>
    <cdr:to>
      <cdr:x>0.98029</cdr:x>
      <cdr:y>0.93272</cdr:y>
    </cdr:to>
    <cdr:sp macro="" textlink="">
      <cdr:nvSpPr>
        <cdr:cNvPr id="5" name="24 CuadroTexto"/>
        <cdr:cNvSpPr txBox="1"/>
      </cdr:nvSpPr>
      <cdr:spPr>
        <a:xfrm xmlns:a="http://schemas.openxmlformats.org/drawingml/2006/main">
          <a:off x="113739" y="3731002"/>
          <a:ext cx="6017559" cy="6049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ap="rnd" cmpd="sng">
          <a:solidFill>
            <a:schemeClr val="accent5">
              <a:lumMod val="50000"/>
            </a:schemeClr>
          </a:solidFill>
        </a:ln>
        <a:effectLst xmlns:a="http://schemas.openxmlformats.org/drawingml/2006/main">
          <a:softEdge rad="0"/>
        </a:effectLst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/>
        <a:p xmlns:a="http://schemas.openxmlformats.org/drawingml/2006/main">
          <a:r>
            <a:rPr lang="en-US"/>
            <a:t> </a:t>
          </a:r>
        </a:p>
      </cdr:txBody>
    </cdr:sp>
  </cdr:relSizeAnchor>
  <cdr:relSizeAnchor xmlns:cdr="http://schemas.openxmlformats.org/drawingml/2006/chartDrawing">
    <cdr:from>
      <cdr:x>0.00358</cdr:x>
      <cdr:y>0.93985</cdr:y>
    </cdr:from>
    <cdr:to>
      <cdr:x>0.97064</cdr:x>
      <cdr:y>0.99072</cdr:y>
    </cdr:to>
    <cdr:sp macro="" textlink="NUTRICION!$V$4">
      <cdr:nvSpPr>
        <cdr:cNvPr id="6" name="16 Rectángulo redondeado"/>
        <cdr:cNvSpPr/>
      </cdr:nvSpPr>
      <cdr:spPr>
        <a:xfrm xmlns:a="http://schemas.openxmlformats.org/drawingml/2006/main">
          <a:off x="22412" y="4369145"/>
          <a:ext cx="6048538" cy="236473"/>
        </a:xfrm>
        <a:prstGeom xmlns:a="http://schemas.openxmlformats.org/drawingml/2006/main" prst="round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1">
          <a:schemeClr val="accent6"/>
        </a:lnRef>
        <a:fillRef xmlns:a="http://schemas.openxmlformats.org/drawingml/2006/main" idx="2">
          <a:schemeClr val="accent6"/>
        </a:fillRef>
        <a:effectRef xmlns:a="http://schemas.openxmlformats.org/drawingml/2006/main" idx="1">
          <a:schemeClr val="accent6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fld id="{B0AEB5BB-DAE2-49FB-B592-341E612DEC9A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 algn="l"/>
            <a:t>FUENTE: HISMINSA - Unidad de Inteligencia Sanitaria. Moyobamba</a:t>
          </a:fld>
          <a:endParaRPr lang="es-ES" sz="900" b="0">
            <a:solidFill>
              <a:schemeClr val="tx2">
                <a:lumMod val="50000"/>
              </a:schemeClr>
            </a:solidFill>
          </a:endParaRPr>
        </a:p>
      </cdr:txBody>
    </cdr:sp>
  </cdr:relSizeAnchor>
</c:userShapes>
</file>

<file path=xl/drawings/drawing42.xml><?xml version="1.0" encoding="utf-8"?>
<c:userShapes xmlns:c="http://schemas.openxmlformats.org/drawingml/2006/chart">
  <cdr:relSizeAnchor xmlns:cdr="http://schemas.openxmlformats.org/drawingml/2006/chartDrawing">
    <cdr:from>
      <cdr:x>0.00955</cdr:x>
      <cdr:y>0.01132</cdr:y>
    </cdr:from>
    <cdr:to>
      <cdr:x>0.09135</cdr:x>
      <cdr:y>0.08114</cdr:y>
    </cdr:to>
    <cdr:sp macro="" textlink="">
      <cdr:nvSpPr>
        <cdr:cNvPr id="4" name="1 Rectángulo redondeado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435220" cy="325321"/>
        </a:xfrm>
        <a:prstGeom xmlns:a="http://schemas.openxmlformats.org/drawingml/2006/main" prst="roundRect">
          <a:avLst>
            <a:gd name="adj" fmla="val 16667"/>
          </a:avLst>
        </a:prstGeom>
        <a:noFill xmlns:a="http://schemas.openxmlformats.org/drawingml/2006/main"/>
        <a:ln xmlns:a="http://schemas.openxmlformats.org/drawingml/2006/main">
          <a:solidFill>
            <a:schemeClr val="tx2">
              <a:lumMod val="75000"/>
            </a:schemeClr>
          </a:solidFill>
        </a:ln>
        <a:effectLst xmlns:a="http://schemas.openxmlformats.org/drawingml/2006/main">
          <a:outerShdw blurRad="50800" dist="38100" dir="2700000" algn="tl" rotWithShape="0">
            <a:schemeClr val="tx2">
              <a:lumMod val="50000"/>
              <a:alpha val="40000"/>
            </a:schemeClr>
          </a:outerShdw>
        </a:effectLst>
      </cdr:spPr>
      <cdr:style>
        <a:lnRef xmlns:a="http://schemas.openxmlformats.org/drawingml/2006/main" idx="1">
          <a:schemeClr val="accent1"/>
        </a:lnRef>
        <a:fillRef xmlns:a="http://schemas.openxmlformats.org/drawingml/2006/main" idx="2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36576" tIns="36576" rIns="36576" bIns="36576" anchor="ctr" upright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s-ES" sz="1800" b="1" i="0" u="none" strike="noStrike" baseline="0">
              <a:solidFill>
                <a:schemeClr val="tx2">
                  <a:lumMod val="50000"/>
                </a:schemeClr>
              </a:solidFill>
              <a:latin typeface="Calibri"/>
              <a:cs typeface="Calibri"/>
            </a:rPr>
            <a:t>13</a:t>
          </a:r>
        </a:p>
      </cdr:txBody>
    </cdr:sp>
  </cdr:relSizeAnchor>
  <cdr:relSizeAnchor xmlns:cdr="http://schemas.openxmlformats.org/drawingml/2006/chartDrawing">
    <cdr:from>
      <cdr:x>0.01818</cdr:x>
      <cdr:y>0.80258</cdr:y>
    </cdr:from>
    <cdr:to>
      <cdr:x>0.98029</cdr:x>
      <cdr:y>0.93272</cdr:y>
    </cdr:to>
    <cdr:sp macro="" textlink="">
      <cdr:nvSpPr>
        <cdr:cNvPr id="5" name="24 CuadroTexto"/>
        <cdr:cNvSpPr txBox="1"/>
      </cdr:nvSpPr>
      <cdr:spPr>
        <a:xfrm xmlns:a="http://schemas.openxmlformats.org/drawingml/2006/main">
          <a:off x="113739" y="3731002"/>
          <a:ext cx="6017559" cy="6049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ap="rnd" cmpd="sng">
          <a:solidFill>
            <a:schemeClr val="accent5">
              <a:lumMod val="50000"/>
            </a:schemeClr>
          </a:solidFill>
        </a:ln>
        <a:effectLst xmlns:a="http://schemas.openxmlformats.org/drawingml/2006/main">
          <a:softEdge rad="0"/>
        </a:effectLst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/>
        <a:p xmlns:a="http://schemas.openxmlformats.org/drawingml/2006/main">
          <a:r>
            <a:rPr lang="en-US"/>
            <a:t> </a:t>
          </a:r>
        </a:p>
      </cdr:txBody>
    </cdr:sp>
  </cdr:relSizeAnchor>
  <cdr:relSizeAnchor xmlns:cdr="http://schemas.openxmlformats.org/drawingml/2006/chartDrawing">
    <cdr:from>
      <cdr:x>0.00358</cdr:x>
      <cdr:y>0.93985</cdr:y>
    </cdr:from>
    <cdr:to>
      <cdr:x>0.97064</cdr:x>
      <cdr:y>0.99072</cdr:y>
    </cdr:to>
    <cdr:sp macro="" textlink="NUTRICION!$V$4">
      <cdr:nvSpPr>
        <cdr:cNvPr id="6" name="16 Rectángulo redondeado"/>
        <cdr:cNvSpPr/>
      </cdr:nvSpPr>
      <cdr:spPr>
        <a:xfrm xmlns:a="http://schemas.openxmlformats.org/drawingml/2006/main">
          <a:off x="22412" y="4369145"/>
          <a:ext cx="6048538" cy="236473"/>
        </a:xfrm>
        <a:prstGeom xmlns:a="http://schemas.openxmlformats.org/drawingml/2006/main" prst="round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1">
          <a:schemeClr val="accent6"/>
        </a:lnRef>
        <a:fillRef xmlns:a="http://schemas.openxmlformats.org/drawingml/2006/main" idx="2">
          <a:schemeClr val="accent6"/>
        </a:fillRef>
        <a:effectRef xmlns:a="http://schemas.openxmlformats.org/drawingml/2006/main" idx="1">
          <a:schemeClr val="accent6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fld id="{B0AEB5BB-DAE2-49FB-B592-341E612DEC9A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 algn="l"/>
            <a:t>FUENTE: HISMINSA - Unidad de Inteligencia Sanitaria. Moyobamba</a:t>
          </a:fld>
          <a:endParaRPr lang="es-ES" sz="900" b="0">
            <a:solidFill>
              <a:schemeClr val="tx2">
                <a:lumMod val="50000"/>
              </a:schemeClr>
            </a:solidFill>
          </a:endParaRPr>
        </a:p>
      </cdr:txBody>
    </cdr:sp>
  </cdr:relSizeAnchor>
</c:userShapes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5041</xdr:colOff>
      <xdr:row>105</xdr:row>
      <xdr:rowOff>57568</xdr:rowOff>
    </xdr:from>
    <xdr:to>
      <xdr:col>18</xdr:col>
      <xdr:colOff>0</xdr:colOff>
      <xdr:row>122</xdr:row>
      <xdr:rowOff>156882</xdr:rowOff>
    </xdr:to>
    <xdr:graphicFrame macro="">
      <xdr:nvGraphicFramePr>
        <xdr:cNvPr id="2" name="37 Gráfico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12</xdr:col>
      <xdr:colOff>121583</xdr:colOff>
      <xdr:row>0</xdr:row>
      <xdr:rowOff>142874</xdr:rowOff>
    </xdr:from>
    <xdr:to>
      <xdr:col>18</xdr:col>
      <xdr:colOff>9805</xdr:colOff>
      <xdr:row>19</xdr:row>
      <xdr:rowOff>224117</xdr:rowOff>
    </xdr:to>
    <xdr:graphicFrame macro="">
      <xdr:nvGraphicFramePr>
        <xdr:cNvPr id="3" name="37 Gráfico">
          <a:extLst>
            <a:ext uri="{FF2B5EF4-FFF2-40B4-BE49-F238E27FC236}">
              <a16:creationId xmlns:a16="http://schemas.microsoft.com/office/drawing/2014/main" id="{00000000-0008-0000-1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114301</xdr:colOff>
      <xdr:row>22</xdr:row>
      <xdr:rowOff>47627</xdr:rowOff>
    </xdr:from>
    <xdr:to>
      <xdr:col>18</xdr:col>
      <xdr:colOff>0</xdr:colOff>
      <xdr:row>40</xdr:row>
      <xdr:rowOff>104777</xdr:rowOff>
    </xdr:to>
    <xdr:graphicFrame macro="">
      <xdr:nvGraphicFramePr>
        <xdr:cNvPr id="4" name="37 Gráfico">
          <a:extLst>
            <a:ext uri="{FF2B5EF4-FFF2-40B4-BE49-F238E27FC236}">
              <a16:creationId xmlns:a16="http://schemas.microsoft.com/office/drawing/2014/main" id="{00000000-0008-0000-19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97214</xdr:colOff>
      <xdr:row>41</xdr:row>
      <xdr:rowOff>101131</xdr:rowOff>
    </xdr:from>
    <xdr:to>
      <xdr:col>18</xdr:col>
      <xdr:colOff>0</xdr:colOff>
      <xdr:row>60</xdr:row>
      <xdr:rowOff>102252</xdr:rowOff>
    </xdr:to>
    <xdr:graphicFrame macro="">
      <xdr:nvGraphicFramePr>
        <xdr:cNvPr id="5" name="37 Gráfico">
          <a:extLst>
            <a:ext uri="{FF2B5EF4-FFF2-40B4-BE49-F238E27FC236}">
              <a16:creationId xmlns:a16="http://schemas.microsoft.com/office/drawing/2014/main" id="{00000000-0008-0000-19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6722</xdr:colOff>
      <xdr:row>125</xdr:row>
      <xdr:rowOff>66536</xdr:rowOff>
    </xdr:from>
    <xdr:to>
      <xdr:col>18</xdr:col>
      <xdr:colOff>0</xdr:colOff>
      <xdr:row>144</xdr:row>
      <xdr:rowOff>142174</xdr:rowOff>
    </xdr:to>
    <xdr:graphicFrame macro="">
      <xdr:nvGraphicFramePr>
        <xdr:cNvPr id="6" name="37 Gráfico">
          <a:extLst>
            <a:ext uri="{FF2B5EF4-FFF2-40B4-BE49-F238E27FC236}">
              <a16:creationId xmlns:a16="http://schemas.microsoft.com/office/drawing/2014/main" id="{00000000-0008-0000-19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3924</xdr:colOff>
      <xdr:row>83</xdr:row>
      <xdr:rowOff>113741</xdr:rowOff>
    </xdr:from>
    <xdr:to>
      <xdr:col>18</xdr:col>
      <xdr:colOff>0</xdr:colOff>
      <xdr:row>102</xdr:row>
      <xdr:rowOff>180415</xdr:rowOff>
    </xdr:to>
    <xdr:graphicFrame macro="">
      <xdr:nvGraphicFramePr>
        <xdr:cNvPr id="7" name="37 Gráfico">
          <a:extLst>
            <a:ext uri="{FF2B5EF4-FFF2-40B4-BE49-F238E27FC236}">
              <a16:creationId xmlns:a16="http://schemas.microsoft.com/office/drawing/2014/main" id="{00000000-0008-0000-19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12</xdr:col>
      <xdr:colOff>20732</xdr:colOff>
      <xdr:row>147</xdr:row>
      <xdr:rowOff>72138</xdr:rowOff>
    </xdr:from>
    <xdr:to>
      <xdr:col>18</xdr:col>
      <xdr:colOff>0</xdr:colOff>
      <xdr:row>166</xdr:row>
      <xdr:rowOff>157863</xdr:rowOff>
    </xdr:to>
    <xdr:graphicFrame macro="">
      <xdr:nvGraphicFramePr>
        <xdr:cNvPr id="8" name="37 Gráfico">
          <a:extLst>
            <a:ext uri="{FF2B5EF4-FFF2-40B4-BE49-F238E27FC236}">
              <a16:creationId xmlns:a16="http://schemas.microsoft.com/office/drawing/2014/main" id="{00000000-0008-0000-19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96790</xdr:colOff>
      <xdr:row>62</xdr:row>
      <xdr:rowOff>223558</xdr:rowOff>
    </xdr:from>
    <xdr:to>
      <xdr:col>17</xdr:col>
      <xdr:colOff>1023938</xdr:colOff>
      <xdr:row>82</xdr:row>
      <xdr:rowOff>61913</xdr:rowOff>
    </xdr:to>
    <xdr:graphicFrame macro="">
      <xdr:nvGraphicFramePr>
        <xdr:cNvPr id="9" name="37 Gráfico">
          <a:extLst>
            <a:ext uri="{FF2B5EF4-FFF2-40B4-BE49-F238E27FC236}">
              <a16:creationId xmlns:a16="http://schemas.microsoft.com/office/drawing/2014/main" id="{00000000-0008-0000-19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12</xdr:col>
      <xdr:colOff>0</xdr:colOff>
      <xdr:row>170</xdr:row>
      <xdr:rowOff>0</xdr:rowOff>
    </xdr:from>
    <xdr:to>
      <xdr:col>17</xdr:col>
      <xdr:colOff>1021415</xdr:colOff>
      <xdr:row>194</xdr:row>
      <xdr:rowOff>119342</xdr:rowOff>
    </xdr:to>
    <xdr:graphicFrame macro="">
      <xdr:nvGraphicFramePr>
        <xdr:cNvPr id="10" name="37 Gráfico">
          <a:extLst>
            <a:ext uri="{FF2B5EF4-FFF2-40B4-BE49-F238E27FC236}">
              <a16:creationId xmlns:a16="http://schemas.microsoft.com/office/drawing/2014/main" id="{00000000-0008-0000-19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12</xdr:col>
      <xdr:colOff>0</xdr:colOff>
      <xdr:row>200</xdr:row>
      <xdr:rowOff>0</xdr:rowOff>
    </xdr:from>
    <xdr:to>
      <xdr:col>17</xdr:col>
      <xdr:colOff>1021415</xdr:colOff>
      <xdr:row>224</xdr:row>
      <xdr:rowOff>119343</xdr:rowOff>
    </xdr:to>
    <xdr:graphicFrame macro="">
      <xdr:nvGraphicFramePr>
        <xdr:cNvPr id="11" name="37 Gráfico">
          <a:extLst>
            <a:ext uri="{FF2B5EF4-FFF2-40B4-BE49-F238E27FC236}">
              <a16:creationId xmlns:a16="http://schemas.microsoft.com/office/drawing/2014/main" id="{00000000-0008-0000-19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12</xdr:col>
      <xdr:colOff>67235</xdr:colOff>
      <xdr:row>228</xdr:row>
      <xdr:rowOff>44824</xdr:rowOff>
    </xdr:from>
    <xdr:to>
      <xdr:col>18</xdr:col>
      <xdr:colOff>46503</xdr:colOff>
      <xdr:row>252</xdr:row>
      <xdr:rowOff>164166</xdr:rowOff>
    </xdr:to>
    <xdr:graphicFrame macro="">
      <xdr:nvGraphicFramePr>
        <xdr:cNvPr id="12" name="37 Gráfico">
          <a:extLst>
            <a:ext uri="{FF2B5EF4-FFF2-40B4-BE49-F238E27FC236}">
              <a16:creationId xmlns:a16="http://schemas.microsoft.com/office/drawing/2014/main" id="{00000000-0008-0000-19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44.xml><?xml version="1.0" encoding="utf-8"?>
<c:userShapes xmlns:c="http://schemas.openxmlformats.org/drawingml/2006/chart">
  <cdr:relSizeAnchor xmlns:cdr="http://schemas.openxmlformats.org/drawingml/2006/chartDrawing">
    <cdr:from>
      <cdr:x>0.04768</cdr:x>
      <cdr:y>0.94142</cdr:y>
    </cdr:from>
    <cdr:to>
      <cdr:x>1</cdr:x>
      <cdr:y>1</cdr:y>
    </cdr:to>
    <cdr:sp macro="" textlink="Config!$B$4">
      <cdr:nvSpPr>
        <cdr:cNvPr id="6" name="16 Rectángulo redondeado"/>
        <cdr:cNvSpPr/>
      </cdr:nvSpPr>
      <cdr:spPr>
        <a:xfrm xmlns:a="http://schemas.openxmlformats.org/drawingml/2006/main">
          <a:off x="253659" y="4223936"/>
          <a:ext cx="5066736" cy="262841"/>
        </a:xfrm>
        <a:prstGeom xmlns:a="http://schemas.openxmlformats.org/drawingml/2006/main" prst="round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1">
          <a:schemeClr val="accent6"/>
        </a:lnRef>
        <a:fillRef xmlns:a="http://schemas.openxmlformats.org/drawingml/2006/main" idx="2">
          <a:schemeClr val="accent6"/>
        </a:fillRef>
        <a:effectRef xmlns:a="http://schemas.openxmlformats.org/drawingml/2006/main" idx="1">
          <a:schemeClr val="accent6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fld id="{1B888212-972F-4C7D-9F39-06010A752A44}" type="TxLink">
            <a:rPr lang="en-US" sz="1000" b="1" i="0" u="none" strike="noStrike">
              <a:solidFill>
                <a:srgbClr val="000000"/>
              </a:solidFill>
              <a:latin typeface="Calibri"/>
              <a:cs typeface="Calibri"/>
            </a:rPr>
            <a:pPr algn="l"/>
            <a:t>FUENTE: HISMINSA - Unidad de Inteligencia Sanitaria. Moyobamba</a:t>
          </a:fld>
          <a:endParaRPr lang="es-ES" sz="900" b="1"/>
        </a:p>
      </cdr:txBody>
    </cdr:sp>
  </cdr:relSizeAnchor>
  <cdr:relSizeAnchor xmlns:cdr="http://schemas.openxmlformats.org/drawingml/2006/chartDrawing">
    <cdr:from>
      <cdr:x>0.00955</cdr:x>
      <cdr:y>0.01132</cdr:y>
    </cdr:from>
    <cdr:to>
      <cdr:x>0.0916</cdr:x>
      <cdr:y>0.07748</cdr:y>
    </cdr:to>
    <cdr:sp macro="" textlink="">
      <cdr:nvSpPr>
        <cdr:cNvPr id="4" name="1 Rectángulo redondeado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435220" cy="325321"/>
        </a:xfrm>
        <a:prstGeom xmlns:a="http://schemas.openxmlformats.org/drawingml/2006/main" prst="roundRect">
          <a:avLst>
            <a:gd name="adj" fmla="val 16667"/>
          </a:avLst>
        </a:prstGeom>
        <a:noFill xmlns:a="http://schemas.openxmlformats.org/drawingml/2006/main"/>
        <a:ln xmlns:a="http://schemas.openxmlformats.org/drawingml/2006/main">
          <a:solidFill>
            <a:schemeClr val="tx2">
              <a:lumMod val="40000"/>
              <a:lumOff val="60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2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36576" tIns="36576" rIns="36576" bIns="36576" anchor="ctr" upright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s-ES" sz="1800" b="1" i="0" u="none" strike="noStrike" baseline="0">
              <a:solidFill>
                <a:schemeClr val="tx1"/>
              </a:solidFill>
              <a:latin typeface="Calibri"/>
              <a:cs typeface="Calibri"/>
            </a:rPr>
            <a:t>06</a:t>
          </a:r>
        </a:p>
      </cdr:txBody>
    </cdr:sp>
  </cdr:relSizeAnchor>
  <cdr:relSizeAnchor xmlns:cdr="http://schemas.openxmlformats.org/drawingml/2006/chartDrawing">
    <cdr:from>
      <cdr:x>0.03371</cdr:x>
      <cdr:y>0.80848</cdr:y>
    </cdr:from>
    <cdr:to>
      <cdr:x>0.96602</cdr:x>
      <cdr:y>0.9369</cdr:y>
    </cdr:to>
    <cdr:sp macro="" textlink="'SALUD MENTAL I-3 I-4'!$U$114">
      <cdr:nvSpPr>
        <cdr:cNvPr id="5" name="24 CuadroTexto"/>
        <cdr:cNvSpPr txBox="1"/>
      </cdr:nvSpPr>
      <cdr:spPr>
        <a:xfrm xmlns:a="http://schemas.openxmlformats.org/drawingml/2006/main">
          <a:off x="209550" y="3747407"/>
          <a:ext cx="5794748" cy="6120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ap="rnd" cmpd="sng">
          <a:solidFill>
            <a:schemeClr val="accent5">
              <a:lumMod val="50000"/>
            </a:schemeClr>
          </a:solidFill>
        </a:ln>
        <a:effectLst xmlns:a="http://schemas.openxmlformats.org/drawingml/2006/main">
          <a:softEdge rad="0"/>
        </a:effectLst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/>
        <a:p xmlns:a="http://schemas.openxmlformats.org/drawingml/2006/main">
          <a:fld id="{A46A9572-F320-4C65-B674-13722A294640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INTERPRETACIÓN</a:t>
          </a:fld>
          <a:endParaRPr lang="es-PE"/>
        </a:p>
      </cdr:txBody>
    </cdr:sp>
  </cdr:relSizeAnchor>
</c:userShapes>
</file>

<file path=xl/drawings/drawing45.xml><?xml version="1.0" encoding="utf-8"?>
<c:userShapes xmlns:c="http://schemas.openxmlformats.org/drawingml/2006/chart">
  <cdr:relSizeAnchor xmlns:cdr="http://schemas.openxmlformats.org/drawingml/2006/chartDrawing">
    <cdr:from>
      <cdr:x>0.28649</cdr:x>
      <cdr:y>0.94142</cdr:y>
    </cdr:from>
    <cdr:to>
      <cdr:x>0.9803</cdr:x>
      <cdr:y>1</cdr:y>
    </cdr:to>
    <cdr:sp macro="" textlink="Config!$B$4">
      <cdr:nvSpPr>
        <cdr:cNvPr id="6" name="16 Rectángulo redondeado"/>
        <cdr:cNvSpPr/>
      </cdr:nvSpPr>
      <cdr:spPr>
        <a:xfrm xmlns:a="http://schemas.openxmlformats.org/drawingml/2006/main">
          <a:off x="1772211" y="4349007"/>
          <a:ext cx="4291855" cy="270618"/>
        </a:xfrm>
        <a:prstGeom xmlns:a="http://schemas.openxmlformats.org/drawingml/2006/main" prst="round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1">
          <a:schemeClr val="accent6"/>
        </a:lnRef>
        <a:fillRef xmlns:a="http://schemas.openxmlformats.org/drawingml/2006/main" idx="2">
          <a:schemeClr val="accent6"/>
        </a:fillRef>
        <a:effectRef xmlns:a="http://schemas.openxmlformats.org/drawingml/2006/main" idx="1">
          <a:schemeClr val="accent6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fld id="{C1B56F1A-7BA4-4A8D-AB61-0A5EFFCD760B}" type="TxLink">
            <a:rPr lang="en-US" sz="1000" b="1" i="0" u="none" strike="noStrike">
              <a:solidFill>
                <a:srgbClr val="000000"/>
              </a:solidFill>
              <a:latin typeface="Calibri"/>
              <a:cs typeface="Calibri"/>
            </a:rPr>
            <a:pPr algn="l"/>
            <a:t>FUENTE: HISMINSA - Unidad de Inteligencia Sanitaria. Moyobamba</a:t>
          </a:fld>
          <a:endParaRPr lang="es-ES" sz="900" b="1"/>
        </a:p>
      </cdr:txBody>
    </cdr:sp>
  </cdr:relSizeAnchor>
  <cdr:relSizeAnchor xmlns:cdr="http://schemas.openxmlformats.org/drawingml/2006/chartDrawing">
    <cdr:from>
      <cdr:x>0.00955</cdr:x>
      <cdr:y>0.01132</cdr:y>
    </cdr:from>
    <cdr:to>
      <cdr:x>0.0916</cdr:x>
      <cdr:y>0.08114</cdr:y>
    </cdr:to>
    <cdr:sp macro="" textlink="">
      <cdr:nvSpPr>
        <cdr:cNvPr id="4" name="1 Rectángulo redondeado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435220" cy="325321"/>
        </a:xfrm>
        <a:prstGeom xmlns:a="http://schemas.openxmlformats.org/drawingml/2006/main" prst="roundRect">
          <a:avLst>
            <a:gd name="adj" fmla="val 16667"/>
          </a:avLst>
        </a:prstGeom>
        <a:noFill xmlns:a="http://schemas.openxmlformats.org/drawingml/2006/main"/>
        <a:ln xmlns:a="http://schemas.openxmlformats.org/drawingml/2006/main">
          <a:solidFill>
            <a:schemeClr val="tx2">
              <a:lumMod val="40000"/>
              <a:lumOff val="60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2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36576" tIns="36576" rIns="36576" bIns="36576" anchor="ctr" upright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s-ES" sz="1800" b="1" i="0" u="none" strike="noStrike" baseline="0">
              <a:solidFill>
                <a:schemeClr val="tx1"/>
              </a:solidFill>
              <a:latin typeface="Calibri"/>
              <a:cs typeface="Calibri"/>
            </a:rPr>
            <a:t>01</a:t>
          </a:r>
        </a:p>
      </cdr:txBody>
    </cdr:sp>
  </cdr:relSizeAnchor>
  <cdr:relSizeAnchor xmlns:cdr="http://schemas.openxmlformats.org/drawingml/2006/chartDrawing">
    <cdr:from>
      <cdr:x>0.03187</cdr:x>
      <cdr:y>0.80136</cdr:y>
    </cdr:from>
    <cdr:to>
      <cdr:x>0.96393</cdr:x>
      <cdr:y>0.93223</cdr:y>
    </cdr:to>
    <cdr:sp macro="" textlink="'SALUD MENTAL I-3 I-4'!$T$16">
      <cdr:nvSpPr>
        <cdr:cNvPr id="5" name="24 CuadroTexto"/>
        <cdr:cNvSpPr txBox="1"/>
      </cdr:nvSpPr>
      <cdr:spPr>
        <a:xfrm xmlns:a="http://schemas.openxmlformats.org/drawingml/2006/main">
          <a:off x="197155" y="3701983"/>
          <a:ext cx="5765656" cy="6045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ap="rnd" cmpd="sng">
          <a:solidFill>
            <a:schemeClr val="accent5">
              <a:lumMod val="50000"/>
            </a:schemeClr>
          </a:solidFill>
        </a:ln>
        <a:effectLst xmlns:a="http://schemas.openxmlformats.org/drawingml/2006/main">
          <a:softEdge rad="0"/>
        </a:effectLst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/>
        <a:p xmlns:a="http://schemas.openxmlformats.org/drawingml/2006/main">
          <a:fld id="{E117E180-4BDD-4F99-8382-771F867D8122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INTERPRETACIÓN DSFDSF</a:t>
          </a:fld>
          <a:endParaRPr lang="es-PE"/>
        </a:p>
      </cdr:txBody>
    </cdr:sp>
  </cdr:relSizeAnchor>
</c:userShapes>
</file>

<file path=xl/drawings/drawing46.xml><?xml version="1.0" encoding="utf-8"?>
<c:userShapes xmlns:c="http://schemas.openxmlformats.org/drawingml/2006/chart">
  <cdr:relSizeAnchor xmlns:cdr="http://schemas.openxmlformats.org/drawingml/2006/chartDrawing">
    <cdr:from>
      <cdr:x>0.04768</cdr:x>
      <cdr:y>0.94142</cdr:y>
    </cdr:from>
    <cdr:to>
      <cdr:x>1</cdr:x>
      <cdr:y>1</cdr:y>
    </cdr:to>
    <cdr:sp macro="" textlink="Config!$B$4">
      <cdr:nvSpPr>
        <cdr:cNvPr id="6" name="16 Rectángulo redondeado"/>
        <cdr:cNvSpPr/>
      </cdr:nvSpPr>
      <cdr:spPr>
        <a:xfrm xmlns:a="http://schemas.openxmlformats.org/drawingml/2006/main">
          <a:off x="296107" y="4357974"/>
          <a:ext cx="5914193" cy="271176"/>
        </a:xfrm>
        <a:prstGeom xmlns:a="http://schemas.openxmlformats.org/drawingml/2006/main" prst="round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1">
          <a:schemeClr val="accent6"/>
        </a:lnRef>
        <a:fillRef xmlns:a="http://schemas.openxmlformats.org/drawingml/2006/main" idx="2">
          <a:schemeClr val="accent6"/>
        </a:fillRef>
        <a:effectRef xmlns:a="http://schemas.openxmlformats.org/drawingml/2006/main" idx="1">
          <a:schemeClr val="accent6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fld id="{C28A094C-0ABD-4748-A110-7F7510EB017D}" type="TxLink">
            <a:rPr lang="en-US" sz="1000" b="1" i="0" u="none" strike="noStrike">
              <a:solidFill>
                <a:srgbClr val="000000"/>
              </a:solidFill>
              <a:latin typeface="Calibri"/>
              <a:cs typeface="Calibri"/>
            </a:rPr>
            <a:pPr algn="l"/>
            <a:t>FUENTE: HISMINSA - Unidad de Inteligencia Sanitaria. Moyobamba</a:t>
          </a:fld>
          <a:endParaRPr lang="es-ES" sz="900" b="1"/>
        </a:p>
      </cdr:txBody>
    </cdr:sp>
  </cdr:relSizeAnchor>
  <cdr:relSizeAnchor xmlns:cdr="http://schemas.openxmlformats.org/drawingml/2006/chartDrawing">
    <cdr:from>
      <cdr:x>0.00955</cdr:x>
      <cdr:y>0.01132</cdr:y>
    </cdr:from>
    <cdr:to>
      <cdr:x>0.0916</cdr:x>
      <cdr:y>0.07748</cdr:y>
    </cdr:to>
    <cdr:sp macro="" textlink="">
      <cdr:nvSpPr>
        <cdr:cNvPr id="4" name="1 Rectángulo redondeado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435220" cy="325321"/>
        </a:xfrm>
        <a:prstGeom xmlns:a="http://schemas.openxmlformats.org/drawingml/2006/main" prst="roundRect">
          <a:avLst>
            <a:gd name="adj" fmla="val 16667"/>
          </a:avLst>
        </a:prstGeom>
        <a:noFill xmlns:a="http://schemas.openxmlformats.org/drawingml/2006/main"/>
        <a:ln xmlns:a="http://schemas.openxmlformats.org/drawingml/2006/main">
          <a:solidFill>
            <a:schemeClr val="tx2">
              <a:lumMod val="40000"/>
              <a:lumOff val="60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2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36576" tIns="36576" rIns="36576" bIns="36576" anchor="ctr" upright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s-ES" sz="1800" b="1" i="0" u="none" strike="noStrike" baseline="0">
              <a:solidFill>
                <a:schemeClr val="tx1"/>
              </a:solidFill>
              <a:latin typeface="Calibri"/>
              <a:cs typeface="Calibri"/>
            </a:rPr>
            <a:t>02</a:t>
          </a:r>
        </a:p>
      </cdr:txBody>
    </cdr:sp>
  </cdr:relSizeAnchor>
  <cdr:relSizeAnchor xmlns:cdr="http://schemas.openxmlformats.org/drawingml/2006/chartDrawing">
    <cdr:from>
      <cdr:x>0.02848</cdr:x>
      <cdr:y>0.81842</cdr:y>
    </cdr:from>
    <cdr:to>
      <cdr:x>0.9603</cdr:x>
      <cdr:y>0.93858</cdr:y>
    </cdr:to>
    <cdr:sp macro="" textlink="'SALUD MENTAL I-3 I-4'!$T$32">
      <cdr:nvSpPr>
        <cdr:cNvPr id="5" name="24 CuadroTexto"/>
        <cdr:cNvSpPr txBox="1"/>
      </cdr:nvSpPr>
      <cdr:spPr>
        <a:xfrm xmlns:a="http://schemas.openxmlformats.org/drawingml/2006/main">
          <a:off x="175532" y="3724728"/>
          <a:ext cx="5794748" cy="6120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ap="rnd" cmpd="sng">
          <a:solidFill>
            <a:schemeClr val="accent5">
              <a:lumMod val="50000"/>
            </a:schemeClr>
          </a:solidFill>
        </a:ln>
        <a:effectLst xmlns:a="http://schemas.openxmlformats.org/drawingml/2006/main">
          <a:softEdge rad="0"/>
        </a:effectLst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/>
        <a:p xmlns:a="http://schemas.openxmlformats.org/drawingml/2006/main">
          <a:fld id="{93A074DF-AB5F-4489-BF82-1D832E5EA5E8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INTERPRETACIÓN</a:t>
          </a:fld>
          <a:endParaRPr lang="es-PE"/>
        </a:p>
      </cdr:txBody>
    </cdr:sp>
  </cdr:relSizeAnchor>
</c:userShapes>
</file>

<file path=xl/drawings/drawing47.xml><?xml version="1.0" encoding="utf-8"?>
<c:userShapes xmlns:c="http://schemas.openxmlformats.org/drawingml/2006/chart">
  <cdr:relSizeAnchor xmlns:cdr="http://schemas.openxmlformats.org/drawingml/2006/chartDrawing">
    <cdr:from>
      <cdr:x>0.04768</cdr:x>
      <cdr:y>0.94142</cdr:y>
    </cdr:from>
    <cdr:to>
      <cdr:x>1</cdr:x>
      <cdr:y>1</cdr:y>
    </cdr:to>
    <cdr:sp macro="" textlink="Config!$B$4">
      <cdr:nvSpPr>
        <cdr:cNvPr id="6" name="16 Rectángulo redondeado"/>
        <cdr:cNvSpPr/>
      </cdr:nvSpPr>
      <cdr:spPr>
        <a:xfrm xmlns:a="http://schemas.openxmlformats.org/drawingml/2006/main">
          <a:off x="253659" y="4223936"/>
          <a:ext cx="5066736" cy="262841"/>
        </a:xfrm>
        <a:prstGeom xmlns:a="http://schemas.openxmlformats.org/drawingml/2006/main" prst="round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1">
          <a:schemeClr val="accent6"/>
        </a:lnRef>
        <a:fillRef xmlns:a="http://schemas.openxmlformats.org/drawingml/2006/main" idx="2">
          <a:schemeClr val="accent6"/>
        </a:fillRef>
        <a:effectRef xmlns:a="http://schemas.openxmlformats.org/drawingml/2006/main" idx="1">
          <a:schemeClr val="accent6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fld id="{B4837115-F183-4BC8-A3AF-0C3FF38BC752}" type="TxLink">
            <a:rPr lang="en-US" sz="1000" b="1" i="0" u="none" strike="noStrike">
              <a:solidFill>
                <a:srgbClr val="000000"/>
              </a:solidFill>
              <a:latin typeface="Calibri"/>
              <a:cs typeface="Calibri"/>
            </a:rPr>
            <a:pPr algn="l"/>
            <a:t>FUENTE: HISMINSA - Unidad de Inteligencia Sanitaria. Moyobamba</a:t>
          </a:fld>
          <a:endParaRPr lang="es-ES" sz="900" b="1"/>
        </a:p>
      </cdr:txBody>
    </cdr:sp>
  </cdr:relSizeAnchor>
  <cdr:relSizeAnchor xmlns:cdr="http://schemas.openxmlformats.org/drawingml/2006/chartDrawing">
    <cdr:from>
      <cdr:x>0.00955</cdr:x>
      <cdr:y>0.01132</cdr:y>
    </cdr:from>
    <cdr:to>
      <cdr:x>0.09135</cdr:x>
      <cdr:y>0.07552</cdr:y>
    </cdr:to>
    <cdr:sp macro="" textlink="">
      <cdr:nvSpPr>
        <cdr:cNvPr id="4" name="1 Rectángulo redondeado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435220" cy="325321"/>
        </a:xfrm>
        <a:prstGeom xmlns:a="http://schemas.openxmlformats.org/drawingml/2006/main" prst="roundRect">
          <a:avLst>
            <a:gd name="adj" fmla="val 16667"/>
          </a:avLst>
        </a:prstGeom>
        <a:noFill xmlns:a="http://schemas.openxmlformats.org/drawingml/2006/main"/>
        <a:ln xmlns:a="http://schemas.openxmlformats.org/drawingml/2006/main">
          <a:solidFill>
            <a:schemeClr val="tx2">
              <a:lumMod val="40000"/>
              <a:lumOff val="60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2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36576" tIns="36576" rIns="36576" bIns="36576" anchor="ctr" upright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s-ES" sz="1800" b="1" i="0" u="none" strike="noStrike" baseline="0">
              <a:solidFill>
                <a:schemeClr val="tx1"/>
              </a:solidFill>
              <a:latin typeface="Calibri"/>
              <a:cs typeface="Calibri"/>
            </a:rPr>
            <a:t>03</a:t>
          </a:r>
        </a:p>
      </cdr:txBody>
    </cdr:sp>
  </cdr:relSizeAnchor>
  <cdr:relSizeAnchor xmlns:cdr="http://schemas.openxmlformats.org/drawingml/2006/chartDrawing">
    <cdr:from>
      <cdr:x>0.03371</cdr:x>
      <cdr:y>0.81774</cdr:y>
    </cdr:from>
    <cdr:to>
      <cdr:x>0.96577</cdr:x>
      <cdr:y>0.94127</cdr:y>
    </cdr:to>
    <cdr:sp macro="" textlink="'SALUD MENTAL I-3 I-4'!$T$52">
      <cdr:nvSpPr>
        <cdr:cNvPr id="5" name="24 CuadroTexto"/>
        <cdr:cNvSpPr txBox="1"/>
      </cdr:nvSpPr>
      <cdr:spPr>
        <a:xfrm xmlns:a="http://schemas.openxmlformats.org/drawingml/2006/main">
          <a:off x="209550" y="3758747"/>
          <a:ext cx="5794748" cy="6120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ap="rnd" cmpd="sng">
          <a:solidFill>
            <a:schemeClr val="accent5">
              <a:lumMod val="50000"/>
            </a:schemeClr>
          </a:solidFill>
        </a:ln>
        <a:effectLst xmlns:a="http://schemas.openxmlformats.org/drawingml/2006/main">
          <a:softEdge rad="0"/>
        </a:effectLst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/>
        <a:p xmlns:a="http://schemas.openxmlformats.org/drawingml/2006/main">
          <a:fld id="{898568C0-348F-46F9-AB60-7A1CE4B10270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INTERPRETACIÓN</a:t>
          </a:fld>
          <a:endParaRPr lang="es-PE"/>
        </a:p>
      </cdr:txBody>
    </cdr:sp>
  </cdr:relSizeAnchor>
</c:userShapes>
</file>

<file path=xl/drawings/drawing48.xml><?xml version="1.0" encoding="utf-8"?>
<c:userShapes xmlns:c="http://schemas.openxmlformats.org/drawingml/2006/chart">
  <cdr:relSizeAnchor xmlns:cdr="http://schemas.openxmlformats.org/drawingml/2006/chartDrawing">
    <cdr:from>
      <cdr:x>0.04768</cdr:x>
      <cdr:y>0.94142</cdr:y>
    </cdr:from>
    <cdr:to>
      <cdr:x>1</cdr:x>
      <cdr:y>1</cdr:y>
    </cdr:to>
    <cdr:sp macro="" textlink="Config!$B$4">
      <cdr:nvSpPr>
        <cdr:cNvPr id="6" name="16 Rectángulo redondeado"/>
        <cdr:cNvSpPr/>
      </cdr:nvSpPr>
      <cdr:spPr>
        <a:xfrm xmlns:a="http://schemas.openxmlformats.org/drawingml/2006/main">
          <a:off x="253659" y="4223936"/>
          <a:ext cx="5066736" cy="262841"/>
        </a:xfrm>
        <a:prstGeom xmlns:a="http://schemas.openxmlformats.org/drawingml/2006/main" prst="round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1">
          <a:schemeClr val="accent6"/>
        </a:lnRef>
        <a:fillRef xmlns:a="http://schemas.openxmlformats.org/drawingml/2006/main" idx="2">
          <a:schemeClr val="accent6"/>
        </a:fillRef>
        <a:effectRef xmlns:a="http://schemas.openxmlformats.org/drawingml/2006/main" idx="1">
          <a:schemeClr val="accent6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fld id="{33326B98-D337-4721-A8AA-3A114A6BF28B}" type="TxLink">
            <a:rPr lang="en-US" sz="1000" b="1" i="0" u="none" strike="noStrike">
              <a:solidFill>
                <a:srgbClr val="000000"/>
              </a:solidFill>
              <a:latin typeface="Calibri"/>
              <a:cs typeface="Calibri"/>
            </a:rPr>
            <a:pPr algn="l"/>
            <a:t>FUENTE: HISMINSA - Unidad de Inteligencia Sanitaria. Moyobamba</a:t>
          </a:fld>
          <a:endParaRPr lang="es-ES" sz="900" b="1"/>
        </a:p>
      </cdr:txBody>
    </cdr:sp>
  </cdr:relSizeAnchor>
  <cdr:relSizeAnchor xmlns:cdr="http://schemas.openxmlformats.org/drawingml/2006/chartDrawing">
    <cdr:from>
      <cdr:x>0.00955</cdr:x>
      <cdr:y>0.01132</cdr:y>
    </cdr:from>
    <cdr:to>
      <cdr:x>0.0916</cdr:x>
      <cdr:y>0.07894</cdr:y>
    </cdr:to>
    <cdr:sp macro="" textlink="">
      <cdr:nvSpPr>
        <cdr:cNvPr id="4" name="1 Rectángulo redondeado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435220" cy="325321"/>
        </a:xfrm>
        <a:prstGeom xmlns:a="http://schemas.openxmlformats.org/drawingml/2006/main" prst="roundRect">
          <a:avLst>
            <a:gd name="adj" fmla="val 16667"/>
          </a:avLst>
        </a:prstGeom>
        <a:noFill xmlns:a="http://schemas.openxmlformats.org/drawingml/2006/main"/>
        <a:ln xmlns:a="http://schemas.openxmlformats.org/drawingml/2006/main">
          <a:solidFill>
            <a:schemeClr val="tx2">
              <a:lumMod val="40000"/>
              <a:lumOff val="60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2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36576" tIns="36576" rIns="36576" bIns="36576" anchor="ctr" upright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s-ES" sz="1800" b="1" i="0" u="none" strike="noStrike" baseline="0">
              <a:solidFill>
                <a:schemeClr val="tx1"/>
              </a:solidFill>
              <a:latin typeface="Calibri"/>
              <a:cs typeface="Calibri"/>
            </a:rPr>
            <a:t>07</a:t>
          </a:r>
        </a:p>
      </cdr:txBody>
    </cdr:sp>
  </cdr:relSizeAnchor>
  <cdr:relSizeAnchor xmlns:cdr="http://schemas.openxmlformats.org/drawingml/2006/chartDrawing">
    <cdr:from>
      <cdr:x>0.03006</cdr:x>
      <cdr:y>0.80184</cdr:y>
    </cdr:from>
    <cdr:to>
      <cdr:x>0.96212</cdr:x>
      <cdr:y>0.93239</cdr:y>
    </cdr:to>
    <cdr:sp macro="" textlink="'SALUD MENTAL I-3 I-4'!$T$134">
      <cdr:nvSpPr>
        <cdr:cNvPr id="5" name="24 CuadroTexto"/>
        <cdr:cNvSpPr txBox="1"/>
      </cdr:nvSpPr>
      <cdr:spPr>
        <a:xfrm xmlns:a="http://schemas.openxmlformats.org/drawingml/2006/main">
          <a:off x="186872" y="3758746"/>
          <a:ext cx="5794748" cy="6120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ap="rnd" cmpd="sng">
          <a:solidFill>
            <a:schemeClr val="accent5">
              <a:lumMod val="50000"/>
            </a:schemeClr>
          </a:solidFill>
        </a:ln>
        <a:effectLst xmlns:a="http://schemas.openxmlformats.org/drawingml/2006/main">
          <a:softEdge rad="0"/>
        </a:effectLst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/>
        <a:p xmlns:a="http://schemas.openxmlformats.org/drawingml/2006/main">
          <a:fld id="{D5CA6125-4194-4754-974C-8A89D0D38C94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INTERPRETACIÓN</a:t>
          </a:fld>
          <a:endParaRPr lang="es-PE"/>
        </a:p>
      </cdr:txBody>
    </cdr:sp>
  </cdr:relSizeAnchor>
</c:userShapes>
</file>

<file path=xl/drawings/drawing49.xml><?xml version="1.0" encoding="utf-8"?>
<c:userShapes xmlns:c="http://schemas.openxmlformats.org/drawingml/2006/chart">
  <cdr:relSizeAnchor xmlns:cdr="http://schemas.openxmlformats.org/drawingml/2006/chartDrawing">
    <cdr:from>
      <cdr:x>0.04768</cdr:x>
      <cdr:y>0.94142</cdr:y>
    </cdr:from>
    <cdr:to>
      <cdr:x>1</cdr:x>
      <cdr:y>1</cdr:y>
    </cdr:to>
    <cdr:sp macro="" textlink="Config!$B$4">
      <cdr:nvSpPr>
        <cdr:cNvPr id="6" name="16 Rectángulo redondeado"/>
        <cdr:cNvSpPr/>
      </cdr:nvSpPr>
      <cdr:spPr>
        <a:xfrm xmlns:a="http://schemas.openxmlformats.org/drawingml/2006/main">
          <a:off x="253659" y="4223936"/>
          <a:ext cx="5066736" cy="262841"/>
        </a:xfrm>
        <a:prstGeom xmlns:a="http://schemas.openxmlformats.org/drawingml/2006/main" prst="round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1">
          <a:schemeClr val="accent6"/>
        </a:lnRef>
        <a:fillRef xmlns:a="http://schemas.openxmlformats.org/drawingml/2006/main" idx="2">
          <a:schemeClr val="accent6"/>
        </a:fillRef>
        <a:effectRef xmlns:a="http://schemas.openxmlformats.org/drawingml/2006/main" idx="1">
          <a:schemeClr val="accent6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fld id="{6E0DF2A0-1958-4B41-BF5C-004E2D65516E}" type="TxLink">
            <a:rPr lang="en-US" sz="1000" b="1" i="0" u="none" strike="noStrike">
              <a:solidFill>
                <a:srgbClr val="000000"/>
              </a:solidFill>
              <a:latin typeface="Calibri"/>
              <a:cs typeface="Calibri"/>
            </a:rPr>
            <a:pPr algn="l"/>
            <a:t>FUENTE: HISMINSA - Unidad de Inteligencia Sanitaria. Moyobamba</a:t>
          </a:fld>
          <a:endParaRPr lang="es-ES" sz="900" b="1"/>
        </a:p>
      </cdr:txBody>
    </cdr:sp>
  </cdr:relSizeAnchor>
  <cdr:relSizeAnchor xmlns:cdr="http://schemas.openxmlformats.org/drawingml/2006/chartDrawing">
    <cdr:from>
      <cdr:x>0.00955</cdr:x>
      <cdr:y>0.01132</cdr:y>
    </cdr:from>
    <cdr:to>
      <cdr:x>0.0916</cdr:x>
      <cdr:y>0.07748</cdr:y>
    </cdr:to>
    <cdr:sp macro="" textlink="">
      <cdr:nvSpPr>
        <cdr:cNvPr id="4" name="1 Rectángulo redondeado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435220" cy="325321"/>
        </a:xfrm>
        <a:prstGeom xmlns:a="http://schemas.openxmlformats.org/drawingml/2006/main" prst="roundRect">
          <a:avLst>
            <a:gd name="adj" fmla="val 16667"/>
          </a:avLst>
        </a:prstGeom>
        <a:noFill xmlns:a="http://schemas.openxmlformats.org/drawingml/2006/main"/>
        <a:ln xmlns:a="http://schemas.openxmlformats.org/drawingml/2006/main">
          <a:solidFill>
            <a:schemeClr val="tx2">
              <a:lumMod val="40000"/>
              <a:lumOff val="60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2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36576" tIns="36576" rIns="36576" bIns="36576" anchor="ctr" upright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s-ES" sz="1800" b="1" i="0" u="none" strike="noStrike" baseline="0">
              <a:solidFill>
                <a:schemeClr val="tx1"/>
              </a:solidFill>
              <a:latin typeface="Calibri"/>
              <a:cs typeface="Calibri"/>
            </a:rPr>
            <a:t>05</a:t>
          </a:r>
        </a:p>
      </cdr:txBody>
    </cdr:sp>
  </cdr:relSizeAnchor>
  <cdr:relSizeAnchor xmlns:cdr="http://schemas.openxmlformats.org/drawingml/2006/chartDrawing">
    <cdr:from>
      <cdr:x>0.03006</cdr:x>
      <cdr:y>0.80432</cdr:y>
    </cdr:from>
    <cdr:to>
      <cdr:x>0.96212</cdr:x>
      <cdr:y>0.93568</cdr:y>
    </cdr:to>
    <cdr:sp macro="" textlink="'SALUD MENTAL I-3 I-4'!$T$92">
      <cdr:nvSpPr>
        <cdr:cNvPr id="5" name="24 CuadroTexto"/>
        <cdr:cNvSpPr txBox="1"/>
      </cdr:nvSpPr>
      <cdr:spPr>
        <a:xfrm xmlns:a="http://schemas.openxmlformats.org/drawingml/2006/main">
          <a:off x="186871" y="3747407"/>
          <a:ext cx="5794748" cy="6120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ap="rnd" cmpd="sng">
          <a:solidFill>
            <a:schemeClr val="accent5">
              <a:lumMod val="50000"/>
            </a:schemeClr>
          </a:solidFill>
        </a:ln>
        <a:effectLst xmlns:a="http://schemas.openxmlformats.org/drawingml/2006/main">
          <a:softEdge rad="0"/>
        </a:effectLst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/>
        <a:p xmlns:a="http://schemas.openxmlformats.org/drawingml/2006/main">
          <a:fld id="{54BF94D2-0705-48FE-993A-E274FE7AD87D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INTERPRETACIÓN</a:t>
          </a:fld>
          <a:endParaRPr lang="es-PE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0.00955</cdr:x>
      <cdr:y>0.01132</cdr:y>
    </cdr:from>
    <cdr:to>
      <cdr:x>0.09135</cdr:x>
      <cdr:y>0.08114</cdr:y>
    </cdr:to>
    <cdr:sp macro="" textlink="">
      <cdr:nvSpPr>
        <cdr:cNvPr id="4" name="1 Rectángulo redondeado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435220" cy="325321"/>
        </a:xfrm>
        <a:prstGeom xmlns:a="http://schemas.openxmlformats.org/drawingml/2006/main" prst="roundRect">
          <a:avLst>
            <a:gd name="adj" fmla="val 16667"/>
          </a:avLst>
        </a:prstGeom>
        <a:noFill xmlns:a="http://schemas.openxmlformats.org/drawingml/2006/main"/>
        <a:ln xmlns:a="http://schemas.openxmlformats.org/drawingml/2006/main">
          <a:solidFill>
            <a:schemeClr val="tx2">
              <a:lumMod val="75000"/>
            </a:schemeClr>
          </a:solidFill>
        </a:ln>
        <a:effectLst xmlns:a="http://schemas.openxmlformats.org/drawingml/2006/main">
          <a:outerShdw blurRad="50800" dist="38100" dir="2700000" algn="tl" rotWithShape="0">
            <a:schemeClr val="tx2">
              <a:lumMod val="50000"/>
              <a:alpha val="40000"/>
            </a:schemeClr>
          </a:outerShdw>
        </a:effectLst>
      </cdr:spPr>
      <cdr:style>
        <a:lnRef xmlns:a="http://schemas.openxmlformats.org/drawingml/2006/main" idx="1">
          <a:schemeClr val="accent1"/>
        </a:lnRef>
        <a:fillRef xmlns:a="http://schemas.openxmlformats.org/drawingml/2006/main" idx="2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36576" tIns="36576" rIns="36576" bIns="36576" anchor="ctr" upright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s-ES" sz="1600" b="1" i="0" u="none" strike="noStrike" baseline="0">
              <a:solidFill>
                <a:schemeClr val="tx2">
                  <a:lumMod val="50000"/>
                </a:schemeClr>
              </a:solidFill>
              <a:latin typeface="Calibri"/>
              <a:cs typeface="Calibri"/>
            </a:rPr>
            <a:t>10</a:t>
          </a:r>
        </a:p>
      </cdr:txBody>
    </cdr:sp>
  </cdr:relSizeAnchor>
  <cdr:relSizeAnchor xmlns:cdr="http://schemas.openxmlformats.org/drawingml/2006/chartDrawing">
    <cdr:from>
      <cdr:x>0.01818</cdr:x>
      <cdr:y>0.80258</cdr:y>
    </cdr:from>
    <cdr:to>
      <cdr:x>0.98029</cdr:x>
      <cdr:y>0.93272</cdr:y>
    </cdr:to>
    <cdr:sp macro="" textlink="NIÑO!$V$190">
      <cdr:nvSpPr>
        <cdr:cNvPr id="5" name="24 CuadroTexto"/>
        <cdr:cNvSpPr txBox="1"/>
      </cdr:nvSpPr>
      <cdr:spPr>
        <a:xfrm xmlns:a="http://schemas.openxmlformats.org/drawingml/2006/main">
          <a:off x="113739" y="3731002"/>
          <a:ext cx="6017559" cy="6049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ap="rnd" cmpd="sng">
          <a:solidFill>
            <a:schemeClr val="accent5">
              <a:lumMod val="50000"/>
            </a:schemeClr>
          </a:solidFill>
        </a:ln>
        <a:effectLst xmlns:a="http://schemas.openxmlformats.org/drawingml/2006/main">
          <a:softEdge rad="0"/>
        </a:effectLst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/>
        <a:p xmlns:a="http://schemas.openxmlformats.org/drawingml/2006/main">
          <a:fld id="{13A5C729-F8B6-4447-9996-01A6BACFAC37}" type="TxLink">
            <a:rPr lang="en-US" sz="1100" b="0" i="0" u="none" strike="noStrike">
              <a:solidFill>
                <a:schemeClr val="tx2">
                  <a:lumMod val="50000"/>
                </a:schemeClr>
              </a:solidFill>
              <a:latin typeface="Calibri"/>
              <a:cs typeface="Calibri"/>
            </a:rPr>
            <a:pPr/>
            <a:t> </a:t>
          </a:fld>
          <a:endParaRPr lang="es-PE">
            <a:solidFill>
              <a:schemeClr val="tx2">
                <a:lumMod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0.00358</cdr:x>
      <cdr:y>0.93985</cdr:y>
    </cdr:from>
    <cdr:to>
      <cdr:x>0.97064</cdr:x>
      <cdr:y>0.99072</cdr:y>
    </cdr:to>
    <cdr:sp macro="" textlink="NIÑO!$V$4">
      <cdr:nvSpPr>
        <cdr:cNvPr id="6" name="16 Rectángulo redondeado"/>
        <cdr:cNvSpPr/>
      </cdr:nvSpPr>
      <cdr:spPr>
        <a:xfrm xmlns:a="http://schemas.openxmlformats.org/drawingml/2006/main">
          <a:off x="22412" y="4369145"/>
          <a:ext cx="6048538" cy="236473"/>
        </a:xfrm>
        <a:prstGeom xmlns:a="http://schemas.openxmlformats.org/drawingml/2006/main" prst="round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1">
          <a:schemeClr val="accent6"/>
        </a:lnRef>
        <a:fillRef xmlns:a="http://schemas.openxmlformats.org/drawingml/2006/main" idx="2">
          <a:schemeClr val="accent6"/>
        </a:fillRef>
        <a:effectRef xmlns:a="http://schemas.openxmlformats.org/drawingml/2006/main" idx="1">
          <a:schemeClr val="accent6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fld id="{6AA565E3-D66F-42CA-87BC-318593BB477B}" type="TxLink">
            <a:rPr lang="en-US" sz="1100" b="0" i="0" u="none" strike="noStrike">
              <a:solidFill>
                <a:schemeClr val="tx2">
                  <a:lumMod val="50000"/>
                </a:schemeClr>
              </a:solidFill>
              <a:latin typeface="+mn-lt"/>
              <a:cs typeface="Calibri"/>
            </a:rPr>
            <a:pPr algn="l"/>
            <a:t>FUENTE: HISMINSA - Unidad de Inteligencia Sanitaria. Moyobamba</a:t>
          </a:fld>
          <a:endParaRPr lang="es-ES" sz="900" b="0">
            <a:solidFill>
              <a:schemeClr val="tx2">
                <a:lumMod val="50000"/>
              </a:schemeClr>
            </a:solidFill>
          </a:endParaRPr>
        </a:p>
      </cdr:txBody>
    </cdr:sp>
  </cdr:relSizeAnchor>
</c:userShapes>
</file>

<file path=xl/drawings/drawing50.xml><?xml version="1.0" encoding="utf-8"?>
<c:userShapes xmlns:c="http://schemas.openxmlformats.org/drawingml/2006/chart">
  <cdr:relSizeAnchor xmlns:cdr="http://schemas.openxmlformats.org/drawingml/2006/chartDrawing">
    <cdr:from>
      <cdr:x>0.04768</cdr:x>
      <cdr:y>0.94142</cdr:y>
    </cdr:from>
    <cdr:to>
      <cdr:x>1</cdr:x>
      <cdr:y>1</cdr:y>
    </cdr:to>
    <cdr:sp macro="" textlink="Config!$B$4">
      <cdr:nvSpPr>
        <cdr:cNvPr id="6" name="16 Rectángulo redondeado"/>
        <cdr:cNvSpPr/>
      </cdr:nvSpPr>
      <cdr:spPr>
        <a:xfrm xmlns:a="http://schemas.openxmlformats.org/drawingml/2006/main">
          <a:off x="253659" y="4223936"/>
          <a:ext cx="5066736" cy="262841"/>
        </a:xfrm>
        <a:prstGeom xmlns:a="http://schemas.openxmlformats.org/drawingml/2006/main" prst="round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1">
          <a:schemeClr val="accent6"/>
        </a:lnRef>
        <a:fillRef xmlns:a="http://schemas.openxmlformats.org/drawingml/2006/main" idx="2">
          <a:schemeClr val="accent6"/>
        </a:fillRef>
        <a:effectRef xmlns:a="http://schemas.openxmlformats.org/drawingml/2006/main" idx="1">
          <a:schemeClr val="accent6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fld id="{C93DA60D-C05B-4E90-A4C7-AF0C8DAC8E08}" type="TxLink">
            <a:rPr lang="en-US" sz="1000" b="1" i="0" u="none" strike="noStrike">
              <a:solidFill>
                <a:srgbClr val="000000"/>
              </a:solidFill>
              <a:latin typeface="Calibri"/>
              <a:cs typeface="Calibri"/>
            </a:rPr>
            <a:pPr algn="l"/>
            <a:t>FUENTE: HISMINSA - Unidad de Inteligencia Sanitaria. Moyobamba</a:t>
          </a:fld>
          <a:endParaRPr lang="es-ES" sz="900" b="1"/>
        </a:p>
      </cdr:txBody>
    </cdr:sp>
  </cdr:relSizeAnchor>
  <cdr:relSizeAnchor xmlns:cdr="http://schemas.openxmlformats.org/drawingml/2006/chartDrawing">
    <cdr:from>
      <cdr:x>0.00955</cdr:x>
      <cdr:y>0.01132</cdr:y>
    </cdr:from>
    <cdr:to>
      <cdr:x>0.09185</cdr:x>
      <cdr:y>0.08139</cdr:y>
    </cdr:to>
    <cdr:sp macro="" textlink="">
      <cdr:nvSpPr>
        <cdr:cNvPr id="4" name="1 Rectángulo redondeado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435220" cy="325321"/>
        </a:xfrm>
        <a:prstGeom xmlns:a="http://schemas.openxmlformats.org/drawingml/2006/main" prst="roundRect">
          <a:avLst>
            <a:gd name="adj" fmla="val 16667"/>
          </a:avLst>
        </a:prstGeom>
        <a:noFill xmlns:a="http://schemas.openxmlformats.org/drawingml/2006/main"/>
        <a:ln xmlns:a="http://schemas.openxmlformats.org/drawingml/2006/main">
          <a:solidFill>
            <a:schemeClr val="tx2">
              <a:lumMod val="40000"/>
              <a:lumOff val="60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2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36576" tIns="36576" rIns="36576" bIns="36576" anchor="ctr" upright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s-ES" sz="1800" b="1" i="0" u="none" strike="noStrike" baseline="0">
              <a:solidFill>
                <a:schemeClr val="tx1"/>
              </a:solidFill>
              <a:latin typeface="Calibri"/>
              <a:cs typeface="Calibri"/>
            </a:rPr>
            <a:t>08</a:t>
          </a:r>
        </a:p>
      </cdr:txBody>
    </cdr:sp>
  </cdr:relSizeAnchor>
  <cdr:relSizeAnchor xmlns:cdr="http://schemas.openxmlformats.org/drawingml/2006/chartDrawing">
    <cdr:from>
      <cdr:x>0.03371</cdr:x>
      <cdr:y>0.80589</cdr:y>
    </cdr:from>
    <cdr:to>
      <cdr:x>0.96577</cdr:x>
      <cdr:y>0.93672</cdr:y>
    </cdr:to>
    <cdr:sp macro="" textlink="'SALUD MENTAL I-3 I-4'!$T$156">
      <cdr:nvSpPr>
        <cdr:cNvPr id="5" name="24 CuadroTexto"/>
        <cdr:cNvSpPr txBox="1"/>
      </cdr:nvSpPr>
      <cdr:spPr>
        <a:xfrm xmlns:a="http://schemas.openxmlformats.org/drawingml/2006/main">
          <a:off x="209550" y="3770086"/>
          <a:ext cx="5794748" cy="6120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ap="rnd" cmpd="sng">
          <a:solidFill>
            <a:schemeClr val="accent5">
              <a:lumMod val="50000"/>
            </a:schemeClr>
          </a:solidFill>
        </a:ln>
        <a:effectLst xmlns:a="http://schemas.openxmlformats.org/drawingml/2006/main">
          <a:softEdge rad="0"/>
        </a:effectLst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/>
        <a:p xmlns:a="http://schemas.openxmlformats.org/drawingml/2006/main">
          <a:fld id="{D89B96AD-94AB-463D-8C30-A51116E8C465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INTERPRETACION</a:t>
          </a:fld>
          <a:endParaRPr lang="es-PE"/>
        </a:p>
      </cdr:txBody>
    </cdr:sp>
  </cdr:relSizeAnchor>
</c:userShapes>
</file>

<file path=xl/drawings/drawing51.xml><?xml version="1.0" encoding="utf-8"?>
<c:userShapes xmlns:c="http://schemas.openxmlformats.org/drawingml/2006/chart">
  <cdr:relSizeAnchor xmlns:cdr="http://schemas.openxmlformats.org/drawingml/2006/chartDrawing">
    <cdr:from>
      <cdr:x>0.04768</cdr:x>
      <cdr:y>0.94142</cdr:y>
    </cdr:from>
    <cdr:to>
      <cdr:x>1</cdr:x>
      <cdr:y>1</cdr:y>
    </cdr:to>
    <cdr:sp macro="" textlink="Config!$B$4">
      <cdr:nvSpPr>
        <cdr:cNvPr id="6" name="16 Rectángulo redondeado"/>
        <cdr:cNvSpPr/>
      </cdr:nvSpPr>
      <cdr:spPr>
        <a:xfrm xmlns:a="http://schemas.openxmlformats.org/drawingml/2006/main">
          <a:off x="253659" y="4223936"/>
          <a:ext cx="5066736" cy="262841"/>
        </a:xfrm>
        <a:prstGeom xmlns:a="http://schemas.openxmlformats.org/drawingml/2006/main" prst="round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1">
          <a:schemeClr val="accent6"/>
        </a:lnRef>
        <a:fillRef xmlns:a="http://schemas.openxmlformats.org/drawingml/2006/main" idx="2">
          <a:schemeClr val="accent6"/>
        </a:fillRef>
        <a:effectRef xmlns:a="http://schemas.openxmlformats.org/drawingml/2006/main" idx="1">
          <a:schemeClr val="accent6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fld id="{9F91EC3F-CF4A-4E6F-9DF8-E574D89DE512}" type="TxLink">
            <a:rPr lang="en-US" sz="1000" b="1" i="0" u="none" strike="noStrike">
              <a:solidFill>
                <a:srgbClr val="000000"/>
              </a:solidFill>
              <a:latin typeface="Calibri"/>
              <a:cs typeface="Calibri"/>
            </a:rPr>
            <a:pPr algn="l"/>
            <a:t>FUENTE: HISMINSA - Unidad de Inteligencia Sanitaria. Moyobamba</a:t>
          </a:fld>
          <a:endParaRPr lang="es-ES" sz="900" b="1"/>
        </a:p>
      </cdr:txBody>
    </cdr:sp>
  </cdr:relSizeAnchor>
  <cdr:relSizeAnchor xmlns:cdr="http://schemas.openxmlformats.org/drawingml/2006/chartDrawing">
    <cdr:from>
      <cdr:x>0.00955</cdr:x>
      <cdr:y>0.01132</cdr:y>
    </cdr:from>
    <cdr:to>
      <cdr:x>0.0916</cdr:x>
      <cdr:y>0.07748</cdr:y>
    </cdr:to>
    <cdr:sp macro="" textlink="">
      <cdr:nvSpPr>
        <cdr:cNvPr id="4" name="1 Rectángulo redondeado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435220" cy="325321"/>
        </a:xfrm>
        <a:prstGeom xmlns:a="http://schemas.openxmlformats.org/drawingml/2006/main" prst="roundRect">
          <a:avLst>
            <a:gd name="adj" fmla="val 16667"/>
          </a:avLst>
        </a:prstGeom>
        <a:noFill xmlns:a="http://schemas.openxmlformats.org/drawingml/2006/main"/>
        <a:ln xmlns:a="http://schemas.openxmlformats.org/drawingml/2006/main">
          <a:solidFill>
            <a:schemeClr val="tx2">
              <a:lumMod val="40000"/>
              <a:lumOff val="60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2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36576" tIns="36576" rIns="36576" bIns="36576" anchor="ctr" upright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s-ES" sz="1800" b="1" i="0" u="none" strike="noStrike" baseline="0">
              <a:solidFill>
                <a:schemeClr val="tx1"/>
              </a:solidFill>
              <a:latin typeface="Calibri"/>
              <a:cs typeface="Calibri"/>
            </a:rPr>
            <a:t>04</a:t>
          </a:r>
        </a:p>
      </cdr:txBody>
    </cdr:sp>
  </cdr:relSizeAnchor>
  <cdr:relSizeAnchor xmlns:cdr="http://schemas.openxmlformats.org/drawingml/2006/chartDrawing">
    <cdr:from>
      <cdr:x>0.03371</cdr:x>
      <cdr:y>0.80848</cdr:y>
    </cdr:from>
    <cdr:to>
      <cdr:x>0.96602</cdr:x>
      <cdr:y>0.9369</cdr:y>
    </cdr:to>
    <cdr:sp macro="" textlink="'SALUD MENTAL I-3 I-4'!$T$71">
      <cdr:nvSpPr>
        <cdr:cNvPr id="5" name="24 CuadroTexto"/>
        <cdr:cNvSpPr txBox="1"/>
      </cdr:nvSpPr>
      <cdr:spPr>
        <a:xfrm xmlns:a="http://schemas.openxmlformats.org/drawingml/2006/main">
          <a:off x="209550" y="3747407"/>
          <a:ext cx="5794748" cy="6120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ap="rnd" cmpd="sng">
          <a:solidFill>
            <a:schemeClr val="accent5">
              <a:lumMod val="50000"/>
            </a:schemeClr>
          </a:solidFill>
        </a:ln>
        <a:effectLst xmlns:a="http://schemas.openxmlformats.org/drawingml/2006/main">
          <a:softEdge rad="0"/>
        </a:effectLst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/>
        <a:p xmlns:a="http://schemas.openxmlformats.org/drawingml/2006/main">
          <a:fld id="{4A38E48C-C753-4A15-A4C4-5C446029C5DB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INTERPRETACIÓN</a:t>
          </a:fld>
          <a:endParaRPr lang="es-PE"/>
        </a:p>
      </cdr:txBody>
    </cdr:sp>
  </cdr:relSizeAnchor>
</c:userShapes>
</file>

<file path=xl/drawings/drawing52.xml><?xml version="1.0" encoding="utf-8"?>
<c:userShapes xmlns:c="http://schemas.openxmlformats.org/drawingml/2006/chart">
  <cdr:relSizeAnchor xmlns:cdr="http://schemas.openxmlformats.org/drawingml/2006/chartDrawing">
    <cdr:from>
      <cdr:x>0.04768</cdr:x>
      <cdr:y>0.94142</cdr:y>
    </cdr:from>
    <cdr:to>
      <cdr:x>1</cdr:x>
      <cdr:y>1</cdr:y>
    </cdr:to>
    <cdr:sp macro="" textlink="Config!$B$4">
      <cdr:nvSpPr>
        <cdr:cNvPr id="6" name="16 Rectángulo redondeado"/>
        <cdr:cNvSpPr/>
      </cdr:nvSpPr>
      <cdr:spPr>
        <a:xfrm xmlns:a="http://schemas.openxmlformats.org/drawingml/2006/main">
          <a:off x="253659" y="4223936"/>
          <a:ext cx="5066736" cy="262841"/>
        </a:xfrm>
        <a:prstGeom xmlns:a="http://schemas.openxmlformats.org/drawingml/2006/main" prst="round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1">
          <a:schemeClr val="accent6"/>
        </a:lnRef>
        <a:fillRef xmlns:a="http://schemas.openxmlformats.org/drawingml/2006/main" idx="2">
          <a:schemeClr val="accent6"/>
        </a:fillRef>
        <a:effectRef xmlns:a="http://schemas.openxmlformats.org/drawingml/2006/main" idx="1">
          <a:schemeClr val="accent6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fld id="{C93DA60D-C05B-4E90-A4C7-AF0C8DAC8E08}" type="TxLink">
            <a:rPr lang="en-US" sz="1000" b="1" i="0" u="none" strike="noStrike">
              <a:solidFill>
                <a:srgbClr val="000000"/>
              </a:solidFill>
              <a:latin typeface="Calibri"/>
              <a:cs typeface="Calibri"/>
            </a:rPr>
            <a:pPr algn="l"/>
            <a:t>FUENTE: HISMINSA - Unidad de Inteligencia Sanitaria. Moyobamba</a:t>
          </a:fld>
          <a:endParaRPr lang="es-ES" sz="900" b="1"/>
        </a:p>
      </cdr:txBody>
    </cdr:sp>
  </cdr:relSizeAnchor>
  <cdr:relSizeAnchor xmlns:cdr="http://schemas.openxmlformats.org/drawingml/2006/chartDrawing">
    <cdr:from>
      <cdr:x>0.00955</cdr:x>
      <cdr:y>0.01132</cdr:y>
    </cdr:from>
    <cdr:to>
      <cdr:x>0.09185</cdr:x>
      <cdr:y>0.08139</cdr:y>
    </cdr:to>
    <cdr:sp macro="" textlink="">
      <cdr:nvSpPr>
        <cdr:cNvPr id="4" name="1 Rectángulo redondeado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435220" cy="325321"/>
        </a:xfrm>
        <a:prstGeom xmlns:a="http://schemas.openxmlformats.org/drawingml/2006/main" prst="roundRect">
          <a:avLst>
            <a:gd name="adj" fmla="val 16667"/>
          </a:avLst>
        </a:prstGeom>
        <a:noFill xmlns:a="http://schemas.openxmlformats.org/drawingml/2006/main"/>
        <a:ln xmlns:a="http://schemas.openxmlformats.org/drawingml/2006/main">
          <a:solidFill>
            <a:schemeClr val="tx2">
              <a:lumMod val="40000"/>
              <a:lumOff val="60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2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36576" tIns="36576" rIns="36576" bIns="36576" anchor="ctr" upright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s-ES" sz="1800" b="1" i="0" u="none" strike="noStrike" baseline="0">
              <a:solidFill>
                <a:schemeClr val="tx1"/>
              </a:solidFill>
              <a:latin typeface="Calibri"/>
              <a:cs typeface="Calibri"/>
            </a:rPr>
            <a:t>09</a:t>
          </a:r>
        </a:p>
      </cdr:txBody>
    </cdr:sp>
  </cdr:relSizeAnchor>
  <cdr:relSizeAnchor xmlns:cdr="http://schemas.openxmlformats.org/drawingml/2006/chartDrawing">
    <cdr:from>
      <cdr:x>0.03371</cdr:x>
      <cdr:y>0.80589</cdr:y>
    </cdr:from>
    <cdr:to>
      <cdr:x>0.96577</cdr:x>
      <cdr:y>0.93672</cdr:y>
    </cdr:to>
    <cdr:sp macro="" textlink="'SALUD MENTAL I-3 I-4'!$T$180:$Z$183">
      <cdr:nvSpPr>
        <cdr:cNvPr id="5" name="24 CuadroTexto"/>
        <cdr:cNvSpPr txBox="1"/>
      </cdr:nvSpPr>
      <cdr:spPr>
        <a:xfrm xmlns:a="http://schemas.openxmlformats.org/drawingml/2006/main">
          <a:off x="209550" y="3770086"/>
          <a:ext cx="5794748" cy="6120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ap="rnd" cmpd="sng">
          <a:solidFill>
            <a:schemeClr val="accent5">
              <a:lumMod val="50000"/>
            </a:schemeClr>
          </a:solidFill>
        </a:ln>
        <a:effectLst xmlns:a="http://schemas.openxmlformats.org/drawingml/2006/main">
          <a:softEdge rad="0"/>
        </a:effectLst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/>
        <a:p xmlns:a="http://schemas.openxmlformats.org/drawingml/2006/main">
          <a:fld id="{89DFA4A3-EB3E-4F8C-A69E-D644A3433FCA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INTERPRETACIÓN</a:t>
          </a:fld>
          <a:endParaRPr lang="es-PE"/>
        </a:p>
      </cdr:txBody>
    </cdr:sp>
  </cdr:relSizeAnchor>
</c:userShapes>
</file>

<file path=xl/drawings/drawing53.xml><?xml version="1.0" encoding="utf-8"?>
<c:userShapes xmlns:c="http://schemas.openxmlformats.org/drawingml/2006/chart">
  <cdr:relSizeAnchor xmlns:cdr="http://schemas.openxmlformats.org/drawingml/2006/chartDrawing">
    <cdr:from>
      <cdr:x>0.04768</cdr:x>
      <cdr:y>0.94142</cdr:y>
    </cdr:from>
    <cdr:to>
      <cdr:x>1</cdr:x>
      <cdr:y>1</cdr:y>
    </cdr:to>
    <cdr:sp macro="" textlink="Config!$B$4">
      <cdr:nvSpPr>
        <cdr:cNvPr id="6" name="16 Rectángulo redondeado"/>
        <cdr:cNvSpPr/>
      </cdr:nvSpPr>
      <cdr:spPr>
        <a:xfrm xmlns:a="http://schemas.openxmlformats.org/drawingml/2006/main">
          <a:off x="253659" y="4223936"/>
          <a:ext cx="5066736" cy="262841"/>
        </a:xfrm>
        <a:prstGeom xmlns:a="http://schemas.openxmlformats.org/drawingml/2006/main" prst="round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1">
          <a:schemeClr val="accent6"/>
        </a:lnRef>
        <a:fillRef xmlns:a="http://schemas.openxmlformats.org/drawingml/2006/main" idx="2">
          <a:schemeClr val="accent6"/>
        </a:fillRef>
        <a:effectRef xmlns:a="http://schemas.openxmlformats.org/drawingml/2006/main" idx="1">
          <a:schemeClr val="accent6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fld id="{C93DA60D-C05B-4E90-A4C7-AF0C8DAC8E08}" type="TxLink">
            <a:rPr lang="en-US" sz="1000" b="1" i="0" u="none" strike="noStrike">
              <a:solidFill>
                <a:srgbClr val="000000"/>
              </a:solidFill>
              <a:latin typeface="Calibri"/>
              <a:cs typeface="Calibri"/>
            </a:rPr>
            <a:pPr algn="l"/>
            <a:t>FUENTE: HISMINSA - Unidad de Inteligencia Sanitaria. Moyobamba</a:t>
          </a:fld>
          <a:endParaRPr lang="es-ES" sz="900" b="1"/>
        </a:p>
      </cdr:txBody>
    </cdr:sp>
  </cdr:relSizeAnchor>
  <cdr:relSizeAnchor xmlns:cdr="http://schemas.openxmlformats.org/drawingml/2006/chartDrawing">
    <cdr:from>
      <cdr:x>0.00955</cdr:x>
      <cdr:y>0.01132</cdr:y>
    </cdr:from>
    <cdr:to>
      <cdr:x>0.09185</cdr:x>
      <cdr:y>0.08139</cdr:y>
    </cdr:to>
    <cdr:sp macro="" textlink="">
      <cdr:nvSpPr>
        <cdr:cNvPr id="4" name="1 Rectángulo redondeado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435220" cy="325321"/>
        </a:xfrm>
        <a:prstGeom xmlns:a="http://schemas.openxmlformats.org/drawingml/2006/main" prst="roundRect">
          <a:avLst>
            <a:gd name="adj" fmla="val 16667"/>
          </a:avLst>
        </a:prstGeom>
        <a:noFill xmlns:a="http://schemas.openxmlformats.org/drawingml/2006/main"/>
        <a:ln xmlns:a="http://schemas.openxmlformats.org/drawingml/2006/main">
          <a:solidFill>
            <a:schemeClr val="tx2">
              <a:lumMod val="40000"/>
              <a:lumOff val="60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2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36576" tIns="36576" rIns="36576" bIns="36576" anchor="ctr" upright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s-ES" sz="1800" b="1" i="0" u="none" strike="noStrike" baseline="0">
              <a:solidFill>
                <a:schemeClr val="tx1"/>
              </a:solidFill>
              <a:latin typeface="Calibri"/>
              <a:cs typeface="Calibri"/>
            </a:rPr>
            <a:t>10</a:t>
          </a:r>
        </a:p>
      </cdr:txBody>
    </cdr:sp>
  </cdr:relSizeAnchor>
  <cdr:relSizeAnchor xmlns:cdr="http://schemas.openxmlformats.org/drawingml/2006/chartDrawing">
    <cdr:from>
      <cdr:x>0.03371</cdr:x>
      <cdr:y>0.80589</cdr:y>
    </cdr:from>
    <cdr:to>
      <cdr:x>0.96577</cdr:x>
      <cdr:y>0.93672</cdr:y>
    </cdr:to>
    <cdr:sp macro="" textlink="'SALUD MENTAL I-3 I-4'!$T$208:$Z$211">
      <cdr:nvSpPr>
        <cdr:cNvPr id="5" name="24 CuadroTexto"/>
        <cdr:cNvSpPr txBox="1"/>
      </cdr:nvSpPr>
      <cdr:spPr>
        <a:xfrm xmlns:a="http://schemas.openxmlformats.org/drawingml/2006/main">
          <a:off x="209550" y="3770086"/>
          <a:ext cx="5794748" cy="6120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ap="rnd" cmpd="sng">
          <a:solidFill>
            <a:schemeClr val="accent5">
              <a:lumMod val="50000"/>
            </a:schemeClr>
          </a:solidFill>
        </a:ln>
        <a:effectLst xmlns:a="http://schemas.openxmlformats.org/drawingml/2006/main">
          <a:softEdge rad="0"/>
        </a:effectLst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/>
        <a:p xmlns:a="http://schemas.openxmlformats.org/drawingml/2006/main">
          <a:fld id="{E351C898-4176-4B56-AABB-68AD672213FF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INTERPRETACIÓN</a:t>
          </a:fld>
          <a:endParaRPr lang="es-PE"/>
        </a:p>
      </cdr:txBody>
    </cdr:sp>
  </cdr:relSizeAnchor>
</c:userShapes>
</file>

<file path=xl/drawings/drawing54.xml><?xml version="1.0" encoding="utf-8"?>
<c:userShapes xmlns:c="http://schemas.openxmlformats.org/drawingml/2006/chart">
  <cdr:relSizeAnchor xmlns:cdr="http://schemas.openxmlformats.org/drawingml/2006/chartDrawing">
    <cdr:from>
      <cdr:x>0.04768</cdr:x>
      <cdr:y>0.94142</cdr:y>
    </cdr:from>
    <cdr:to>
      <cdr:x>1</cdr:x>
      <cdr:y>1</cdr:y>
    </cdr:to>
    <cdr:sp macro="" textlink="Config!$B$4">
      <cdr:nvSpPr>
        <cdr:cNvPr id="6" name="16 Rectángulo redondeado"/>
        <cdr:cNvSpPr/>
      </cdr:nvSpPr>
      <cdr:spPr>
        <a:xfrm xmlns:a="http://schemas.openxmlformats.org/drawingml/2006/main">
          <a:off x="253659" y="4223936"/>
          <a:ext cx="5066736" cy="262841"/>
        </a:xfrm>
        <a:prstGeom xmlns:a="http://schemas.openxmlformats.org/drawingml/2006/main" prst="round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1">
          <a:schemeClr val="accent6"/>
        </a:lnRef>
        <a:fillRef xmlns:a="http://schemas.openxmlformats.org/drawingml/2006/main" idx="2">
          <a:schemeClr val="accent6"/>
        </a:fillRef>
        <a:effectRef xmlns:a="http://schemas.openxmlformats.org/drawingml/2006/main" idx="1">
          <a:schemeClr val="accent6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fld id="{C93DA60D-C05B-4E90-A4C7-AF0C8DAC8E08}" type="TxLink">
            <a:rPr lang="en-US" sz="1000" b="1" i="0" u="none" strike="noStrike">
              <a:solidFill>
                <a:srgbClr val="000000"/>
              </a:solidFill>
              <a:latin typeface="Calibri"/>
              <a:cs typeface="Calibri"/>
            </a:rPr>
            <a:pPr algn="l"/>
            <a:t>FUENTE: HISMINSA - Unidad de Inteligencia Sanitaria. Moyobamba</a:t>
          </a:fld>
          <a:endParaRPr lang="es-ES" sz="900" b="1"/>
        </a:p>
      </cdr:txBody>
    </cdr:sp>
  </cdr:relSizeAnchor>
  <cdr:relSizeAnchor xmlns:cdr="http://schemas.openxmlformats.org/drawingml/2006/chartDrawing">
    <cdr:from>
      <cdr:x>0.00955</cdr:x>
      <cdr:y>0.01132</cdr:y>
    </cdr:from>
    <cdr:to>
      <cdr:x>0.09185</cdr:x>
      <cdr:y>0.08139</cdr:y>
    </cdr:to>
    <cdr:sp macro="" textlink="">
      <cdr:nvSpPr>
        <cdr:cNvPr id="4" name="1 Rectángulo redondeado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435220" cy="325321"/>
        </a:xfrm>
        <a:prstGeom xmlns:a="http://schemas.openxmlformats.org/drawingml/2006/main" prst="roundRect">
          <a:avLst>
            <a:gd name="adj" fmla="val 16667"/>
          </a:avLst>
        </a:prstGeom>
        <a:noFill xmlns:a="http://schemas.openxmlformats.org/drawingml/2006/main"/>
        <a:ln xmlns:a="http://schemas.openxmlformats.org/drawingml/2006/main">
          <a:solidFill>
            <a:schemeClr val="tx2">
              <a:lumMod val="40000"/>
              <a:lumOff val="60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2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36576" tIns="36576" rIns="36576" bIns="36576" anchor="ctr" upright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s-ES" sz="1800" b="1" i="0" u="none" strike="noStrike" baseline="0">
              <a:solidFill>
                <a:schemeClr val="tx1"/>
              </a:solidFill>
              <a:latin typeface="Calibri"/>
              <a:cs typeface="Calibri"/>
            </a:rPr>
            <a:t>11</a:t>
          </a:r>
        </a:p>
      </cdr:txBody>
    </cdr:sp>
  </cdr:relSizeAnchor>
  <cdr:relSizeAnchor xmlns:cdr="http://schemas.openxmlformats.org/drawingml/2006/chartDrawing">
    <cdr:from>
      <cdr:x>0.03371</cdr:x>
      <cdr:y>0.80589</cdr:y>
    </cdr:from>
    <cdr:to>
      <cdr:x>0.96577</cdr:x>
      <cdr:y>0.93672</cdr:y>
    </cdr:to>
    <cdr:sp macro="" textlink="'SALUD MENTAL I-3 I-4'!$T$236:$Z$239">
      <cdr:nvSpPr>
        <cdr:cNvPr id="5" name="24 CuadroTexto"/>
        <cdr:cNvSpPr txBox="1"/>
      </cdr:nvSpPr>
      <cdr:spPr>
        <a:xfrm xmlns:a="http://schemas.openxmlformats.org/drawingml/2006/main">
          <a:off x="209550" y="3770086"/>
          <a:ext cx="5794748" cy="6120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ap="rnd" cmpd="sng">
          <a:solidFill>
            <a:schemeClr val="accent5">
              <a:lumMod val="50000"/>
            </a:schemeClr>
          </a:solidFill>
        </a:ln>
        <a:effectLst xmlns:a="http://schemas.openxmlformats.org/drawingml/2006/main">
          <a:softEdge rad="0"/>
        </a:effectLst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/>
        <a:p xmlns:a="http://schemas.openxmlformats.org/drawingml/2006/main">
          <a:fld id="{055B2309-798D-43B5-B9C0-1E99AB1FF186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INTERPRETACIÓN</a:t>
          </a:fld>
          <a:endParaRPr lang="es-PE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0.00955</cdr:x>
      <cdr:y>0.01132</cdr:y>
    </cdr:from>
    <cdr:to>
      <cdr:x>0.09135</cdr:x>
      <cdr:y>0.08114</cdr:y>
    </cdr:to>
    <cdr:sp macro="" textlink="">
      <cdr:nvSpPr>
        <cdr:cNvPr id="4" name="1 Rectángulo redondeado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435220" cy="325321"/>
        </a:xfrm>
        <a:prstGeom xmlns:a="http://schemas.openxmlformats.org/drawingml/2006/main" prst="roundRect">
          <a:avLst>
            <a:gd name="adj" fmla="val 16667"/>
          </a:avLst>
        </a:prstGeom>
        <a:noFill xmlns:a="http://schemas.openxmlformats.org/drawingml/2006/main"/>
        <a:ln xmlns:a="http://schemas.openxmlformats.org/drawingml/2006/main">
          <a:solidFill>
            <a:schemeClr val="tx2">
              <a:lumMod val="75000"/>
            </a:schemeClr>
          </a:solidFill>
        </a:ln>
        <a:effectLst xmlns:a="http://schemas.openxmlformats.org/drawingml/2006/main">
          <a:outerShdw blurRad="50800" dist="38100" dir="2700000" algn="tl" rotWithShape="0">
            <a:schemeClr val="tx2">
              <a:lumMod val="50000"/>
              <a:alpha val="40000"/>
            </a:schemeClr>
          </a:outerShdw>
        </a:effectLst>
      </cdr:spPr>
      <cdr:style>
        <a:lnRef xmlns:a="http://schemas.openxmlformats.org/drawingml/2006/main" idx="1">
          <a:schemeClr val="accent1"/>
        </a:lnRef>
        <a:fillRef xmlns:a="http://schemas.openxmlformats.org/drawingml/2006/main" idx="2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36576" tIns="36576" rIns="36576" bIns="36576" anchor="ctr" upright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s-ES" sz="1600" b="1" i="0" u="none" strike="noStrike" baseline="0">
              <a:solidFill>
                <a:schemeClr val="tx2">
                  <a:lumMod val="50000"/>
                </a:schemeClr>
              </a:solidFill>
              <a:latin typeface="Calibri"/>
              <a:cs typeface="Calibri"/>
            </a:rPr>
            <a:t>11</a:t>
          </a:r>
        </a:p>
      </cdr:txBody>
    </cdr:sp>
  </cdr:relSizeAnchor>
  <cdr:relSizeAnchor xmlns:cdr="http://schemas.openxmlformats.org/drawingml/2006/chartDrawing">
    <cdr:from>
      <cdr:x>0.01818</cdr:x>
      <cdr:y>0.80258</cdr:y>
    </cdr:from>
    <cdr:to>
      <cdr:x>0.98029</cdr:x>
      <cdr:y>0.93272</cdr:y>
    </cdr:to>
    <cdr:sp macro="" textlink="NIÑO!$V$211">
      <cdr:nvSpPr>
        <cdr:cNvPr id="5" name="24 CuadroTexto"/>
        <cdr:cNvSpPr txBox="1"/>
      </cdr:nvSpPr>
      <cdr:spPr>
        <a:xfrm xmlns:a="http://schemas.openxmlformats.org/drawingml/2006/main">
          <a:off x="113739" y="3731002"/>
          <a:ext cx="6017559" cy="6049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ap="rnd" cmpd="sng">
          <a:solidFill>
            <a:schemeClr val="accent5">
              <a:lumMod val="50000"/>
            </a:schemeClr>
          </a:solidFill>
        </a:ln>
        <a:effectLst xmlns:a="http://schemas.openxmlformats.org/drawingml/2006/main">
          <a:softEdge rad="0"/>
        </a:effectLst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/>
        <a:p xmlns:a="http://schemas.openxmlformats.org/drawingml/2006/main">
          <a:fld id="{1A22A99E-DDE2-4B61-8FD1-E92A2FA3F7ED}" type="TxLink">
            <a:rPr lang="en-US" sz="1100" b="0" i="0" u="none" strike="noStrike">
              <a:solidFill>
                <a:schemeClr val="tx2">
                  <a:lumMod val="50000"/>
                </a:schemeClr>
              </a:solidFill>
              <a:latin typeface="Calibri"/>
              <a:cs typeface="Calibri"/>
            </a:rPr>
            <a:pPr/>
            <a:t>El gráfico muestra el avance en % donde se  observa deserción positiva y negativa : un nivel optimo es cuando hay 0 desercion, en proceso de -5 hasta +5 pasado esos parametos se considera un nivel feficiente</a:t>
          </a:fld>
          <a:endParaRPr lang="es-PE">
            <a:solidFill>
              <a:schemeClr val="tx2">
                <a:lumMod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0.00358</cdr:x>
      <cdr:y>0.93985</cdr:y>
    </cdr:from>
    <cdr:to>
      <cdr:x>0.97064</cdr:x>
      <cdr:y>0.99072</cdr:y>
    </cdr:to>
    <cdr:sp macro="" textlink="NIÑO!$V$4">
      <cdr:nvSpPr>
        <cdr:cNvPr id="6" name="16 Rectángulo redondeado"/>
        <cdr:cNvSpPr/>
      </cdr:nvSpPr>
      <cdr:spPr>
        <a:xfrm xmlns:a="http://schemas.openxmlformats.org/drawingml/2006/main">
          <a:off x="22412" y="4369145"/>
          <a:ext cx="6048538" cy="236473"/>
        </a:xfrm>
        <a:prstGeom xmlns:a="http://schemas.openxmlformats.org/drawingml/2006/main" prst="round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1">
          <a:schemeClr val="accent6"/>
        </a:lnRef>
        <a:fillRef xmlns:a="http://schemas.openxmlformats.org/drawingml/2006/main" idx="2">
          <a:schemeClr val="accent6"/>
        </a:fillRef>
        <a:effectRef xmlns:a="http://schemas.openxmlformats.org/drawingml/2006/main" idx="1">
          <a:schemeClr val="accent6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fld id="{6AA565E3-D66F-42CA-87BC-318593BB477B}" type="TxLink">
            <a:rPr lang="en-US" sz="1100" b="0" i="0" u="none" strike="noStrike">
              <a:solidFill>
                <a:schemeClr val="tx2">
                  <a:lumMod val="50000"/>
                </a:schemeClr>
              </a:solidFill>
              <a:latin typeface="+mn-lt"/>
              <a:cs typeface="Calibri"/>
            </a:rPr>
            <a:pPr algn="l"/>
            <a:t>FUENTE: HISMINSA - Unidad de Inteligencia Sanitaria. Moyobamba</a:t>
          </a:fld>
          <a:endParaRPr lang="es-ES" sz="900" b="0">
            <a:solidFill>
              <a:schemeClr val="tx2">
                <a:lumMod val="50000"/>
              </a:schemeClr>
            </a:solidFill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0.00955</cdr:x>
      <cdr:y>0.01132</cdr:y>
    </cdr:from>
    <cdr:to>
      <cdr:x>0.09135</cdr:x>
      <cdr:y>0.08114</cdr:y>
    </cdr:to>
    <cdr:sp macro="" textlink="">
      <cdr:nvSpPr>
        <cdr:cNvPr id="4" name="1 Rectángulo redondeado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435220" cy="325321"/>
        </a:xfrm>
        <a:prstGeom xmlns:a="http://schemas.openxmlformats.org/drawingml/2006/main" prst="roundRect">
          <a:avLst>
            <a:gd name="adj" fmla="val 16667"/>
          </a:avLst>
        </a:prstGeom>
        <a:noFill xmlns:a="http://schemas.openxmlformats.org/drawingml/2006/main"/>
        <a:ln xmlns:a="http://schemas.openxmlformats.org/drawingml/2006/main">
          <a:solidFill>
            <a:schemeClr val="tx2">
              <a:lumMod val="75000"/>
            </a:schemeClr>
          </a:solidFill>
        </a:ln>
        <a:effectLst xmlns:a="http://schemas.openxmlformats.org/drawingml/2006/main">
          <a:outerShdw blurRad="50800" dist="38100" dir="2700000" algn="tl" rotWithShape="0">
            <a:schemeClr val="tx2">
              <a:lumMod val="50000"/>
              <a:alpha val="40000"/>
            </a:schemeClr>
          </a:outerShdw>
        </a:effectLst>
      </cdr:spPr>
      <cdr:style>
        <a:lnRef xmlns:a="http://schemas.openxmlformats.org/drawingml/2006/main" idx="1">
          <a:schemeClr val="accent1"/>
        </a:lnRef>
        <a:fillRef xmlns:a="http://schemas.openxmlformats.org/drawingml/2006/main" idx="2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36576" tIns="36576" rIns="36576" bIns="36576" anchor="ctr" upright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s-ES" sz="1600" b="1" i="0" u="none" strike="noStrike" baseline="0">
              <a:solidFill>
                <a:schemeClr val="tx2">
                  <a:lumMod val="50000"/>
                </a:schemeClr>
              </a:solidFill>
              <a:latin typeface="Calibri"/>
              <a:cs typeface="Calibri"/>
            </a:rPr>
            <a:t>12</a:t>
          </a:r>
        </a:p>
      </cdr:txBody>
    </cdr:sp>
  </cdr:relSizeAnchor>
  <cdr:relSizeAnchor xmlns:cdr="http://schemas.openxmlformats.org/drawingml/2006/chartDrawing">
    <cdr:from>
      <cdr:x>0.01818</cdr:x>
      <cdr:y>0.80258</cdr:y>
    </cdr:from>
    <cdr:to>
      <cdr:x>0.98029</cdr:x>
      <cdr:y>0.93272</cdr:y>
    </cdr:to>
    <cdr:sp macro="" textlink="NIÑO!$V$231">
      <cdr:nvSpPr>
        <cdr:cNvPr id="5" name="24 CuadroTexto"/>
        <cdr:cNvSpPr txBox="1"/>
      </cdr:nvSpPr>
      <cdr:spPr>
        <a:xfrm xmlns:a="http://schemas.openxmlformats.org/drawingml/2006/main">
          <a:off x="113739" y="3731002"/>
          <a:ext cx="6017559" cy="6049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ap="rnd" cmpd="sng">
          <a:solidFill>
            <a:schemeClr val="accent5">
              <a:lumMod val="50000"/>
            </a:schemeClr>
          </a:solidFill>
        </a:ln>
        <a:effectLst xmlns:a="http://schemas.openxmlformats.org/drawingml/2006/main">
          <a:softEdge rad="0"/>
        </a:effectLst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/>
        <a:p xmlns:a="http://schemas.openxmlformats.org/drawingml/2006/main">
          <a:fld id="{28ABA3E6-7FC3-4A5B-84A5-C6099BBC84B7}" type="TxLink">
            <a:rPr lang="en-US" sz="1100" b="0" i="0" u="none" strike="noStrike">
              <a:solidFill>
                <a:schemeClr val="tx2">
                  <a:lumMod val="50000"/>
                </a:schemeClr>
              </a:solidFill>
              <a:latin typeface="Calibri"/>
              <a:cs typeface="Calibri"/>
            </a:rPr>
            <a:pPr/>
            <a:t>El gráfico muestra el avance en % donde se  observa deserción positiva y negativa : un nivel optimo es cuando hay 0 desercion, en proceso de -5 hasta +5 pasado esos parametos se considera un nivel feficiente</a:t>
          </a:fld>
          <a:endParaRPr lang="es-PE">
            <a:solidFill>
              <a:schemeClr val="tx2">
                <a:lumMod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0.00358</cdr:x>
      <cdr:y>0.93985</cdr:y>
    </cdr:from>
    <cdr:to>
      <cdr:x>0.97064</cdr:x>
      <cdr:y>0.99072</cdr:y>
    </cdr:to>
    <cdr:sp macro="" textlink="NIÑO!$V$4">
      <cdr:nvSpPr>
        <cdr:cNvPr id="6" name="16 Rectángulo redondeado"/>
        <cdr:cNvSpPr/>
      </cdr:nvSpPr>
      <cdr:spPr>
        <a:xfrm xmlns:a="http://schemas.openxmlformats.org/drawingml/2006/main">
          <a:off x="22412" y="4369145"/>
          <a:ext cx="6048538" cy="236473"/>
        </a:xfrm>
        <a:prstGeom xmlns:a="http://schemas.openxmlformats.org/drawingml/2006/main" prst="round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1">
          <a:schemeClr val="accent6"/>
        </a:lnRef>
        <a:fillRef xmlns:a="http://schemas.openxmlformats.org/drawingml/2006/main" idx="2">
          <a:schemeClr val="accent6"/>
        </a:fillRef>
        <a:effectRef xmlns:a="http://schemas.openxmlformats.org/drawingml/2006/main" idx="1">
          <a:schemeClr val="accent6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fld id="{6AA565E3-D66F-42CA-87BC-318593BB477B}" type="TxLink">
            <a:rPr lang="en-US" sz="1100" b="0" i="0" u="none" strike="noStrike">
              <a:solidFill>
                <a:schemeClr val="tx2">
                  <a:lumMod val="50000"/>
                </a:schemeClr>
              </a:solidFill>
              <a:latin typeface="+mn-lt"/>
              <a:cs typeface="Calibri"/>
            </a:rPr>
            <a:pPr algn="l"/>
            <a:t>FUENTE: HISMINSA - Unidad de Inteligencia Sanitaria. Moyobamba</a:t>
          </a:fld>
          <a:endParaRPr lang="es-ES" sz="900" b="0">
            <a:solidFill>
              <a:schemeClr val="tx2">
                <a:lumMod val="50000"/>
              </a:schemeClr>
            </a:solidFill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0.00955</cdr:x>
      <cdr:y>0.01132</cdr:y>
    </cdr:from>
    <cdr:to>
      <cdr:x>0.09135</cdr:x>
      <cdr:y>0.08114</cdr:y>
    </cdr:to>
    <cdr:sp macro="" textlink="">
      <cdr:nvSpPr>
        <cdr:cNvPr id="4" name="1 Rectángulo redondeado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435220" cy="325321"/>
        </a:xfrm>
        <a:prstGeom xmlns:a="http://schemas.openxmlformats.org/drawingml/2006/main" prst="roundRect">
          <a:avLst>
            <a:gd name="adj" fmla="val 16667"/>
          </a:avLst>
        </a:prstGeom>
        <a:noFill xmlns:a="http://schemas.openxmlformats.org/drawingml/2006/main"/>
        <a:ln xmlns:a="http://schemas.openxmlformats.org/drawingml/2006/main">
          <a:solidFill>
            <a:schemeClr val="tx2">
              <a:lumMod val="75000"/>
            </a:schemeClr>
          </a:solidFill>
        </a:ln>
        <a:effectLst xmlns:a="http://schemas.openxmlformats.org/drawingml/2006/main">
          <a:outerShdw blurRad="50800" dist="38100" dir="2700000" algn="tl" rotWithShape="0">
            <a:schemeClr val="tx2">
              <a:lumMod val="50000"/>
              <a:alpha val="40000"/>
            </a:schemeClr>
          </a:outerShdw>
        </a:effectLst>
      </cdr:spPr>
      <cdr:style>
        <a:lnRef xmlns:a="http://schemas.openxmlformats.org/drawingml/2006/main" idx="1">
          <a:schemeClr val="accent1"/>
        </a:lnRef>
        <a:fillRef xmlns:a="http://schemas.openxmlformats.org/drawingml/2006/main" idx="2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36576" tIns="36576" rIns="36576" bIns="36576" anchor="ctr" upright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s-ES" sz="1600" b="1" i="0" u="none" strike="noStrike" baseline="0">
              <a:solidFill>
                <a:schemeClr val="tx2">
                  <a:lumMod val="50000"/>
                </a:schemeClr>
              </a:solidFill>
              <a:latin typeface="Calibri"/>
              <a:cs typeface="Calibri"/>
            </a:rPr>
            <a:t>13</a:t>
          </a:r>
        </a:p>
      </cdr:txBody>
    </cdr:sp>
  </cdr:relSizeAnchor>
  <cdr:relSizeAnchor xmlns:cdr="http://schemas.openxmlformats.org/drawingml/2006/chartDrawing">
    <cdr:from>
      <cdr:x>0.01818</cdr:x>
      <cdr:y>0.80258</cdr:y>
    </cdr:from>
    <cdr:to>
      <cdr:x>0.98029</cdr:x>
      <cdr:y>0.93272</cdr:y>
    </cdr:to>
    <cdr:sp macro="" textlink="NIÑO!$V$251">
      <cdr:nvSpPr>
        <cdr:cNvPr id="5" name="24 CuadroTexto"/>
        <cdr:cNvSpPr txBox="1"/>
      </cdr:nvSpPr>
      <cdr:spPr>
        <a:xfrm xmlns:a="http://schemas.openxmlformats.org/drawingml/2006/main">
          <a:off x="113739" y="3731002"/>
          <a:ext cx="6017559" cy="6049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ap="rnd" cmpd="sng">
          <a:solidFill>
            <a:schemeClr val="accent5">
              <a:lumMod val="50000"/>
            </a:schemeClr>
          </a:solidFill>
        </a:ln>
        <a:effectLst xmlns:a="http://schemas.openxmlformats.org/drawingml/2006/main">
          <a:softEdge rad="0"/>
        </a:effectLst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/>
        <a:p xmlns:a="http://schemas.openxmlformats.org/drawingml/2006/main">
          <a:fld id="{4ECE3A59-27DE-4225-8937-618247829D45}" type="TxLink">
            <a:rPr lang="en-US" sz="1100" b="0" i="0" u="none" strike="noStrike">
              <a:solidFill>
                <a:schemeClr val="tx2">
                  <a:lumMod val="50000"/>
                </a:schemeClr>
              </a:solidFill>
              <a:latin typeface="Calibri"/>
              <a:cs typeface="Calibri"/>
            </a:rPr>
            <a:pPr/>
            <a:t>El gráfico muestra el avance en % donde se  observa deserción positiva y negativa : un nivel optimo es cuando hay 0 desercion, en proceso de -5 hasta +5 pasado esos parametos se considera un nivel feficiente</a:t>
          </a:fld>
          <a:endParaRPr lang="es-PE">
            <a:solidFill>
              <a:schemeClr val="tx2">
                <a:lumMod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0.00358</cdr:x>
      <cdr:y>0.93985</cdr:y>
    </cdr:from>
    <cdr:to>
      <cdr:x>0.97064</cdr:x>
      <cdr:y>0.99072</cdr:y>
    </cdr:to>
    <cdr:sp macro="" textlink="NIÑO!$V$4">
      <cdr:nvSpPr>
        <cdr:cNvPr id="6" name="16 Rectángulo redondeado"/>
        <cdr:cNvSpPr/>
      </cdr:nvSpPr>
      <cdr:spPr>
        <a:xfrm xmlns:a="http://schemas.openxmlformats.org/drawingml/2006/main">
          <a:off x="22412" y="4369145"/>
          <a:ext cx="6048538" cy="236473"/>
        </a:xfrm>
        <a:prstGeom xmlns:a="http://schemas.openxmlformats.org/drawingml/2006/main" prst="round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1">
          <a:schemeClr val="accent6"/>
        </a:lnRef>
        <a:fillRef xmlns:a="http://schemas.openxmlformats.org/drawingml/2006/main" idx="2">
          <a:schemeClr val="accent6"/>
        </a:fillRef>
        <a:effectRef xmlns:a="http://schemas.openxmlformats.org/drawingml/2006/main" idx="1">
          <a:schemeClr val="accent6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fld id="{6AA565E3-D66F-42CA-87BC-318593BB477B}" type="TxLink">
            <a:rPr lang="en-US" sz="1100" b="0" i="0" u="none" strike="noStrike">
              <a:solidFill>
                <a:schemeClr val="tx2">
                  <a:lumMod val="50000"/>
                </a:schemeClr>
              </a:solidFill>
              <a:latin typeface="+mn-lt"/>
              <a:cs typeface="Calibri"/>
            </a:rPr>
            <a:pPr algn="l"/>
            <a:t>FUENTE: HISMINSA - Unidad de Inteligencia Sanitaria. Moyobamba</a:t>
          </a:fld>
          <a:endParaRPr lang="es-ES" sz="900" b="0">
            <a:solidFill>
              <a:schemeClr val="tx2">
                <a:lumMod val="50000"/>
              </a:schemeClr>
            </a:solidFill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0.00955</cdr:x>
      <cdr:y>0.01132</cdr:y>
    </cdr:from>
    <cdr:to>
      <cdr:x>0.09135</cdr:x>
      <cdr:y>0.08114</cdr:y>
    </cdr:to>
    <cdr:sp macro="" textlink="">
      <cdr:nvSpPr>
        <cdr:cNvPr id="4" name="1 Rectángulo redondeado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435220" cy="325321"/>
        </a:xfrm>
        <a:prstGeom xmlns:a="http://schemas.openxmlformats.org/drawingml/2006/main" prst="roundRect">
          <a:avLst>
            <a:gd name="adj" fmla="val 16667"/>
          </a:avLst>
        </a:prstGeom>
        <a:noFill xmlns:a="http://schemas.openxmlformats.org/drawingml/2006/main"/>
        <a:ln xmlns:a="http://schemas.openxmlformats.org/drawingml/2006/main">
          <a:solidFill>
            <a:schemeClr val="tx2">
              <a:lumMod val="75000"/>
            </a:schemeClr>
          </a:solidFill>
        </a:ln>
        <a:effectLst xmlns:a="http://schemas.openxmlformats.org/drawingml/2006/main">
          <a:outerShdw blurRad="50800" dist="38100" dir="2700000" algn="tl" rotWithShape="0">
            <a:schemeClr val="tx2">
              <a:lumMod val="50000"/>
              <a:alpha val="40000"/>
            </a:schemeClr>
          </a:outerShdw>
        </a:effectLst>
      </cdr:spPr>
      <cdr:style>
        <a:lnRef xmlns:a="http://schemas.openxmlformats.org/drawingml/2006/main" idx="1">
          <a:schemeClr val="accent1"/>
        </a:lnRef>
        <a:fillRef xmlns:a="http://schemas.openxmlformats.org/drawingml/2006/main" idx="2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36576" tIns="36576" rIns="36576" bIns="36576" anchor="ctr" upright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s-ES" sz="1600" b="1" i="0" u="none" strike="noStrike" baseline="0">
              <a:solidFill>
                <a:schemeClr val="tx2">
                  <a:lumMod val="50000"/>
                </a:schemeClr>
              </a:solidFill>
              <a:latin typeface="Calibri"/>
              <a:cs typeface="Calibri"/>
            </a:rPr>
            <a:t>11</a:t>
          </a:r>
        </a:p>
      </cdr:txBody>
    </cdr:sp>
  </cdr:relSizeAnchor>
  <cdr:relSizeAnchor xmlns:cdr="http://schemas.openxmlformats.org/drawingml/2006/chartDrawing">
    <cdr:from>
      <cdr:x>0.01818</cdr:x>
      <cdr:y>0.80258</cdr:y>
    </cdr:from>
    <cdr:to>
      <cdr:x>0.98029</cdr:x>
      <cdr:y>0.93272</cdr:y>
    </cdr:to>
    <cdr:sp macro="" textlink="NIÑO!$V$272">
      <cdr:nvSpPr>
        <cdr:cNvPr id="5" name="24 CuadroTexto"/>
        <cdr:cNvSpPr txBox="1"/>
      </cdr:nvSpPr>
      <cdr:spPr>
        <a:xfrm xmlns:a="http://schemas.openxmlformats.org/drawingml/2006/main">
          <a:off x="113739" y="3731002"/>
          <a:ext cx="6017559" cy="6049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ap="rnd" cmpd="sng">
          <a:solidFill>
            <a:schemeClr val="accent5">
              <a:lumMod val="50000"/>
            </a:schemeClr>
          </a:solidFill>
        </a:ln>
        <a:effectLst xmlns:a="http://schemas.openxmlformats.org/drawingml/2006/main">
          <a:softEdge rad="0"/>
        </a:effectLst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/>
        <a:p xmlns:a="http://schemas.openxmlformats.org/drawingml/2006/main">
          <a:fld id="{491EE7A7-299E-4BC7-A336-6FE962FC2F5F}" type="TxLink">
            <a:rPr lang="en-US" sz="1100" b="0" i="0" u="none" strike="noStrike">
              <a:solidFill>
                <a:schemeClr val="tx2">
                  <a:lumMod val="50000"/>
                </a:schemeClr>
              </a:solidFill>
              <a:latin typeface="Calibri"/>
              <a:cs typeface="Calibri"/>
            </a:rPr>
            <a:pPr/>
            <a:t> </a:t>
          </a:fld>
          <a:endParaRPr lang="es-PE">
            <a:solidFill>
              <a:schemeClr val="tx2">
                <a:lumMod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0.00358</cdr:x>
      <cdr:y>0.93985</cdr:y>
    </cdr:from>
    <cdr:to>
      <cdr:x>0.97064</cdr:x>
      <cdr:y>0.99072</cdr:y>
    </cdr:to>
    <cdr:sp macro="" textlink="NIÑO!$V$4">
      <cdr:nvSpPr>
        <cdr:cNvPr id="6" name="16 Rectángulo redondeado"/>
        <cdr:cNvSpPr/>
      </cdr:nvSpPr>
      <cdr:spPr>
        <a:xfrm xmlns:a="http://schemas.openxmlformats.org/drawingml/2006/main">
          <a:off x="22412" y="4369145"/>
          <a:ext cx="6048538" cy="236473"/>
        </a:xfrm>
        <a:prstGeom xmlns:a="http://schemas.openxmlformats.org/drawingml/2006/main" prst="round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1">
          <a:schemeClr val="accent6"/>
        </a:lnRef>
        <a:fillRef xmlns:a="http://schemas.openxmlformats.org/drawingml/2006/main" idx="2">
          <a:schemeClr val="accent6"/>
        </a:fillRef>
        <a:effectRef xmlns:a="http://schemas.openxmlformats.org/drawingml/2006/main" idx="1">
          <a:schemeClr val="accent6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fld id="{6AA565E3-D66F-42CA-87BC-318593BB477B}" type="TxLink">
            <a:rPr lang="en-US" sz="1100" b="0" i="0" u="none" strike="noStrike">
              <a:solidFill>
                <a:schemeClr val="tx2">
                  <a:lumMod val="50000"/>
                </a:schemeClr>
              </a:solidFill>
              <a:latin typeface="+mn-lt"/>
              <a:cs typeface="Calibri"/>
            </a:rPr>
            <a:pPr algn="l"/>
            <a:t>FUENTE: HISMINSA - Unidad de Inteligencia Sanitaria. Moyobamba</a:t>
          </a:fld>
          <a:endParaRPr lang="es-ES" sz="900" b="0">
            <a:solidFill>
              <a:schemeClr val="tx2">
                <a:lumMod val="50000"/>
              </a:schemeClr>
            </a:solidFill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R51"/>
  <sheetViews>
    <sheetView showGridLines="0" workbookViewId="0">
      <selection activeCell="C7" sqref="C7"/>
    </sheetView>
  </sheetViews>
  <sheetFormatPr baseColWidth="10" defaultColWidth="11.42578125" defaultRowHeight="15" x14ac:dyDescent="0.25"/>
  <cols>
    <col min="1" max="1" width="4.42578125" customWidth="1"/>
    <col min="2" max="2" width="26.28515625" customWidth="1"/>
    <col min="3" max="3" width="9.28515625" customWidth="1"/>
    <col min="4" max="4" width="16.5703125" customWidth="1"/>
    <col min="5" max="5" width="7.140625" customWidth="1"/>
    <col min="6" max="6" width="3.42578125" customWidth="1"/>
    <col min="7" max="7" width="8.140625" bestFit="1" customWidth="1"/>
    <col min="8" max="8" width="9.85546875" bestFit="1" customWidth="1"/>
    <col min="9" max="9" width="11.85546875" bestFit="1" customWidth="1"/>
    <col min="10" max="10" width="1.5703125" customWidth="1"/>
    <col min="11" max="11" width="6.5703125" bestFit="1" customWidth="1"/>
    <col min="12" max="12" width="9.85546875" bestFit="1" customWidth="1"/>
    <col min="13" max="13" width="6.5703125" bestFit="1" customWidth="1"/>
    <col min="17" max="17" width="50.42578125" customWidth="1"/>
    <col min="18" max="18" width="20.140625" customWidth="1"/>
  </cols>
  <sheetData>
    <row r="1" spans="1:13" x14ac:dyDescent="0.25">
      <c r="A1" s="24"/>
      <c r="G1" s="282" t="s">
        <v>16</v>
      </c>
      <c r="H1" s="283"/>
      <c r="I1" s="284"/>
      <c r="K1" s="282" t="s">
        <v>17</v>
      </c>
      <c r="L1" s="283"/>
      <c r="M1" s="284"/>
    </row>
    <row r="2" spans="1:13" x14ac:dyDescent="0.25">
      <c r="B2" s="101" t="s">
        <v>56</v>
      </c>
      <c r="G2" s="25" t="s">
        <v>15</v>
      </c>
      <c r="H2" s="26" t="s">
        <v>14</v>
      </c>
      <c r="I2" s="27" t="s">
        <v>13</v>
      </c>
      <c r="K2" s="25" t="s">
        <v>15</v>
      </c>
      <c r="L2" s="26" t="s">
        <v>14</v>
      </c>
      <c r="M2" s="27" t="s">
        <v>13</v>
      </c>
    </row>
    <row r="3" spans="1:13" x14ac:dyDescent="0.25">
      <c r="B3" s="102" t="s">
        <v>92</v>
      </c>
      <c r="G3" s="110">
        <f>+ROUND(C9*K3/100,1)</f>
        <v>90</v>
      </c>
      <c r="H3" s="29"/>
      <c r="I3" s="29">
        <f>+ROUND(C9*M3/100,1)</f>
        <v>100</v>
      </c>
      <c r="K3" s="29">
        <v>90</v>
      </c>
      <c r="L3" s="29"/>
      <c r="M3" s="29">
        <v>100</v>
      </c>
    </row>
    <row r="4" spans="1:13" x14ac:dyDescent="0.25">
      <c r="B4" s="103" t="s">
        <v>208</v>
      </c>
      <c r="C4" s="30"/>
      <c r="D4" s="30"/>
      <c r="E4" s="30"/>
      <c r="F4" s="31"/>
      <c r="G4" t="s">
        <v>90</v>
      </c>
      <c r="I4" s="87" t="s">
        <v>91</v>
      </c>
      <c r="K4" s="28" t="s">
        <v>90</v>
      </c>
      <c r="M4" t="s">
        <v>91</v>
      </c>
    </row>
    <row r="5" spans="1:13" ht="7.5" customHeight="1" x14ac:dyDescent="0.25">
      <c r="B5" s="32"/>
    </row>
    <row r="6" spans="1:13" x14ac:dyDescent="0.25">
      <c r="B6" s="33" t="s">
        <v>57</v>
      </c>
      <c r="C6" s="20">
        <v>12</v>
      </c>
    </row>
    <row r="7" spans="1:13" ht="5.25" customHeight="1" x14ac:dyDescent="0.25">
      <c r="B7" s="32"/>
    </row>
    <row r="8" spans="1:13" x14ac:dyDescent="0.25">
      <c r="B8" s="34" t="s">
        <v>10</v>
      </c>
      <c r="C8" s="35">
        <f>100/12</f>
        <v>8.3333333333333339</v>
      </c>
    </row>
    <row r="9" spans="1:13" x14ac:dyDescent="0.25">
      <c r="B9" s="36" t="s">
        <v>73</v>
      </c>
      <c r="C9" s="35">
        <f>C8*C6</f>
        <v>100</v>
      </c>
      <c r="D9" s="37">
        <v>100</v>
      </c>
    </row>
    <row r="10" spans="1:13" ht="12" customHeight="1" x14ac:dyDescent="0.25"/>
    <row r="11" spans="1:13" x14ac:dyDescent="0.25">
      <c r="C11" s="29" t="s">
        <v>58</v>
      </c>
      <c r="D11" s="29" t="s">
        <v>59</v>
      </c>
      <c r="E11" s="29" t="s">
        <v>60</v>
      </c>
    </row>
    <row r="12" spans="1:13" x14ac:dyDescent="0.25">
      <c r="C12" s="58" t="s">
        <v>9</v>
      </c>
      <c r="D12" s="58" t="str">
        <f>IF(C6=1,"ENERO",IF(C6=2,"FEBRERO",IF(C6=3,"MARZO",IF(C6=4,"ABRIL",IF(C6=5,"MAYO",IF(C6=6,"JUNIO",IF(C6=7,"JULIO",IF(C6=8,"AGOSTO",IF(C6=9,"SETIEMBRE",IF(C6=10,"OCTUBRE",IF(C6=11,"NOVIEMBRE",IF(C6=12,"DICIEMBRE","-"))))))))))))</f>
        <v>DICIEMBRE</v>
      </c>
      <c r="E12" s="58">
        <v>2023</v>
      </c>
    </row>
    <row r="14" spans="1:13" x14ac:dyDescent="0.25">
      <c r="B14" s="38" t="s">
        <v>19</v>
      </c>
    </row>
    <row r="15" spans="1:13" x14ac:dyDescent="0.25">
      <c r="A15">
        <v>0</v>
      </c>
      <c r="B15" s="104" t="s">
        <v>69</v>
      </c>
      <c r="C15" t="str">
        <f>+_xlfn.CONCAT(A15,"-",B15)</f>
        <v>0-RED</v>
      </c>
      <c r="D15" s="108" t="s">
        <v>55</v>
      </c>
    </row>
    <row r="16" spans="1:13" x14ac:dyDescent="0.25">
      <c r="A16">
        <v>1</v>
      </c>
      <c r="B16" s="104" t="str">
        <f>+MID(D16,1,4)</f>
        <v>HOSP</v>
      </c>
      <c r="C16" t="str">
        <f t="shared" ref="C16:C24" si="0">+_xlfn.CONCAT(A16,"-",B16)</f>
        <v>1-HOSP</v>
      </c>
      <c r="D16" s="104" t="s">
        <v>88</v>
      </c>
    </row>
    <row r="17" spans="1:4" x14ac:dyDescent="0.25">
      <c r="A17">
        <v>2</v>
      </c>
      <c r="B17" s="104" t="str">
        <f t="shared" ref="B17:B24" si="1">+MID(D17,1,4)</f>
        <v>LLUI</v>
      </c>
      <c r="C17" t="str">
        <f t="shared" si="0"/>
        <v>2-LLUI</v>
      </c>
      <c r="D17" s="104" t="s">
        <v>89</v>
      </c>
    </row>
    <row r="18" spans="1:4" x14ac:dyDescent="0.25">
      <c r="A18">
        <v>3</v>
      </c>
      <c r="B18" s="104" t="str">
        <f t="shared" si="1"/>
        <v>JERI</v>
      </c>
      <c r="C18" t="str">
        <f t="shared" si="0"/>
        <v>3-JERI</v>
      </c>
      <c r="D18" s="104" t="s">
        <v>70</v>
      </c>
    </row>
    <row r="19" spans="1:4" x14ac:dyDescent="0.25">
      <c r="A19">
        <v>4</v>
      </c>
      <c r="B19" s="104" t="str">
        <f t="shared" si="1"/>
        <v>YANT</v>
      </c>
      <c r="C19" t="str">
        <f t="shared" si="0"/>
        <v>4-YANT</v>
      </c>
      <c r="D19" s="104" t="s">
        <v>65</v>
      </c>
    </row>
    <row r="20" spans="1:4" x14ac:dyDescent="0.25">
      <c r="A20">
        <v>5</v>
      </c>
      <c r="B20" s="104" t="str">
        <f t="shared" si="1"/>
        <v>SORI</v>
      </c>
      <c r="C20" t="str">
        <f t="shared" si="0"/>
        <v>5-SORI</v>
      </c>
      <c r="D20" s="104" t="s">
        <v>66</v>
      </c>
    </row>
    <row r="21" spans="1:4" x14ac:dyDescent="0.25">
      <c r="A21">
        <v>6</v>
      </c>
      <c r="B21" s="104" t="str">
        <f t="shared" si="1"/>
        <v>JEPE</v>
      </c>
      <c r="C21" t="str">
        <f t="shared" si="0"/>
        <v>6-JEPE</v>
      </c>
      <c r="D21" s="104" t="s">
        <v>64</v>
      </c>
    </row>
    <row r="22" spans="1:4" x14ac:dyDescent="0.25">
      <c r="A22">
        <v>7</v>
      </c>
      <c r="B22" s="104" t="str">
        <f t="shared" si="1"/>
        <v>ROQU</v>
      </c>
      <c r="C22" t="str">
        <f t="shared" si="0"/>
        <v>7-ROQU</v>
      </c>
      <c r="D22" s="104" t="s">
        <v>68</v>
      </c>
    </row>
    <row r="23" spans="1:4" x14ac:dyDescent="0.25">
      <c r="A23">
        <v>8</v>
      </c>
      <c r="B23" s="104" t="str">
        <f t="shared" si="1"/>
        <v>CALZ</v>
      </c>
      <c r="C23" t="str">
        <f t="shared" si="0"/>
        <v>8-CALZ</v>
      </c>
      <c r="D23" s="104" t="s">
        <v>63</v>
      </c>
    </row>
    <row r="24" spans="1:4" x14ac:dyDescent="0.25">
      <c r="A24">
        <v>9</v>
      </c>
      <c r="B24" s="104" t="str">
        <f t="shared" si="1"/>
        <v>PUEB</v>
      </c>
      <c r="C24" t="str">
        <f t="shared" si="0"/>
        <v>9-PUEB</v>
      </c>
      <c r="D24" s="104" t="s">
        <v>74</v>
      </c>
    </row>
    <row r="30" spans="1:4" x14ac:dyDescent="0.25">
      <c r="B30" s="38" t="s">
        <v>19</v>
      </c>
    </row>
    <row r="31" spans="1:4" x14ac:dyDescent="0.25">
      <c r="B31" s="104" t="s">
        <v>69</v>
      </c>
      <c r="C31" t="str">
        <f>+_xlfn.CONCAT(A31,"-",B31)</f>
        <v>-RED</v>
      </c>
      <c r="D31" s="108" t="s">
        <v>55</v>
      </c>
    </row>
    <row r="32" spans="1:4" x14ac:dyDescent="0.25">
      <c r="B32" s="104" t="str">
        <f>+MID(D32,1,4)</f>
        <v>HOSP</v>
      </c>
      <c r="C32" t="str">
        <f t="shared" ref="C32:C41" si="2">+_xlfn.CONCAT(A32,"-",B32)</f>
        <v>-HOSP</v>
      </c>
      <c r="D32" s="104" t="s">
        <v>88</v>
      </c>
    </row>
    <row r="33" spans="2:4" x14ac:dyDescent="0.25">
      <c r="B33" s="104" t="s">
        <v>201</v>
      </c>
      <c r="C33" t="str">
        <f>+_xlfn.CONCAT(A33,"-",B33)</f>
        <v>-CSMC</v>
      </c>
      <c r="D33" s="104" t="s">
        <v>200</v>
      </c>
    </row>
    <row r="34" spans="2:4" x14ac:dyDescent="0.25">
      <c r="B34" s="104" t="str">
        <f t="shared" ref="B34:B41" si="3">+MID(D34,1,4)</f>
        <v>LLUI</v>
      </c>
      <c r="C34" t="str">
        <f t="shared" si="2"/>
        <v>-LLUI</v>
      </c>
      <c r="D34" s="104" t="s">
        <v>89</v>
      </c>
    </row>
    <row r="35" spans="2:4" x14ac:dyDescent="0.25">
      <c r="B35" s="104" t="str">
        <f t="shared" si="3"/>
        <v>JERI</v>
      </c>
      <c r="C35" t="str">
        <f t="shared" si="2"/>
        <v>-JERI</v>
      </c>
      <c r="D35" s="104" t="s">
        <v>70</v>
      </c>
    </row>
    <row r="36" spans="2:4" x14ac:dyDescent="0.25">
      <c r="B36" s="104" t="str">
        <f t="shared" si="3"/>
        <v>YANT</v>
      </c>
      <c r="C36" t="str">
        <f t="shared" si="2"/>
        <v>-YANT</v>
      </c>
      <c r="D36" s="104" t="s">
        <v>65</v>
      </c>
    </row>
    <row r="37" spans="2:4" x14ac:dyDescent="0.25">
      <c r="B37" s="104" t="str">
        <f t="shared" si="3"/>
        <v>SORI</v>
      </c>
      <c r="C37" t="str">
        <f t="shared" si="2"/>
        <v>-SORI</v>
      </c>
      <c r="D37" s="104" t="s">
        <v>66</v>
      </c>
    </row>
    <row r="38" spans="2:4" x14ac:dyDescent="0.25">
      <c r="B38" s="104" t="str">
        <f t="shared" si="3"/>
        <v>JEPE</v>
      </c>
      <c r="C38" t="str">
        <f t="shared" si="2"/>
        <v>-JEPE</v>
      </c>
      <c r="D38" s="104" t="s">
        <v>64</v>
      </c>
    </row>
    <row r="39" spans="2:4" x14ac:dyDescent="0.25">
      <c r="B39" s="104" t="str">
        <f t="shared" si="3"/>
        <v>ROQU</v>
      </c>
      <c r="C39" t="str">
        <f t="shared" si="2"/>
        <v>-ROQU</v>
      </c>
      <c r="D39" s="104" t="s">
        <v>68</v>
      </c>
    </row>
    <row r="40" spans="2:4" x14ac:dyDescent="0.25">
      <c r="B40" s="104" t="str">
        <f t="shared" si="3"/>
        <v>CALZ</v>
      </c>
      <c r="C40" t="str">
        <f t="shared" si="2"/>
        <v>-CALZ</v>
      </c>
      <c r="D40" s="104" t="s">
        <v>63</v>
      </c>
    </row>
    <row r="41" spans="2:4" x14ac:dyDescent="0.25">
      <c r="B41" s="104" t="str">
        <f t="shared" si="3"/>
        <v>PUEB</v>
      </c>
      <c r="C41" t="str">
        <f t="shared" si="2"/>
        <v>-PUEB</v>
      </c>
      <c r="D41" s="104" t="s">
        <v>74</v>
      </c>
    </row>
    <row r="51" spans="17:18" s="5" customFormat="1" ht="48" customHeight="1" x14ac:dyDescent="0.25">
      <c r="Q51" s="105" t="str">
        <f>CONCATENATE(C12," - ",D12)</f>
        <v>ENERO - DICIEMBRE</v>
      </c>
      <c r="R51" s="106">
        <v>2019</v>
      </c>
    </row>
  </sheetData>
  <mergeCells count="2">
    <mergeCell ref="K1:M1"/>
    <mergeCell ref="G1:I1"/>
  </mergeCells>
  <conditionalFormatting sqref="B6:C6">
    <cfRule type="expression" dxfId="40" priority="1">
      <formula>_xludf.MOD(_xludf.ROW(),2)=0</formula>
    </cfRule>
  </conditionalFormatting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FDF8E8-548C-4912-A77B-A555CE0A00C0}">
  <dimension ref="A1:BL31"/>
  <sheetViews>
    <sheetView showGridLines="0" zoomScale="80" zoomScaleNormal="80" workbookViewId="0">
      <pane xSplit="3" ySplit="3" topLeftCell="D4" activePane="bottomRight" state="frozen"/>
      <selection activeCell="B3" sqref="B3"/>
      <selection pane="topRight" activeCell="B3" sqref="B3"/>
      <selection pane="bottomLeft" activeCell="B3" sqref="B3"/>
      <selection pane="bottomRight" activeCell="D4" sqref="D4:AR31"/>
    </sheetView>
  </sheetViews>
  <sheetFormatPr baseColWidth="10" defaultColWidth="13.140625" defaultRowHeight="15" x14ac:dyDescent="0.25"/>
  <cols>
    <col min="1" max="1" width="4.42578125" bestFit="1" customWidth="1"/>
    <col min="2" max="2" width="63.42578125" style="2" customWidth="1"/>
    <col min="3" max="3" width="17.5703125" style="8" customWidth="1"/>
    <col min="4" max="5" width="15.7109375" customWidth="1"/>
    <col min="7" max="7" width="16.140625" customWidth="1"/>
    <col min="8" max="8" width="13.140625" style="5"/>
    <col min="9" max="9" width="14.42578125" customWidth="1"/>
    <col min="10" max="10" width="12.7109375" customWidth="1"/>
    <col min="11" max="11" width="13.85546875" customWidth="1"/>
    <col min="12" max="12" width="13.42578125" customWidth="1"/>
    <col min="13" max="15" width="14.5703125" customWidth="1"/>
    <col min="45" max="45" width="2.85546875" customWidth="1"/>
    <col min="46" max="47" width="15.42578125" customWidth="1"/>
    <col min="48" max="48" width="10" customWidth="1"/>
    <col min="49" max="49" width="10.42578125" customWidth="1"/>
    <col min="50" max="50" width="10.85546875" customWidth="1"/>
    <col min="51" max="51" width="11.140625" customWidth="1"/>
    <col min="52" max="52" width="9.42578125" customWidth="1"/>
    <col min="53" max="53" width="10.5703125" customWidth="1"/>
    <col min="55" max="55" width="15" customWidth="1"/>
    <col min="56" max="56" width="15.28515625" customWidth="1"/>
  </cols>
  <sheetData>
    <row r="1" spans="1:64" x14ac:dyDescent="0.25">
      <c r="B1" s="17" t="s">
        <v>75</v>
      </c>
    </row>
    <row r="2" spans="1:64" ht="15.75" thickBot="1" x14ac:dyDescent="0.3">
      <c r="B2" s="18" t="s">
        <v>303</v>
      </c>
      <c r="C2" s="15"/>
      <c r="D2" s="46">
        <v>6733</v>
      </c>
      <c r="E2" s="46"/>
      <c r="F2" s="46">
        <v>6312</v>
      </c>
      <c r="G2" s="46">
        <v>6313</v>
      </c>
      <c r="H2" s="46">
        <v>6314</v>
      </c>
      <c r="I2" s="46">
        <v>6315</v>
      </c>
      <c r="J2" s="46">
        <v>6316</v>
      </c>
      <c r="K2" s="46">
        <v>6317</v>
      </c>
      <c r="L2" s="46">
        <v>6707</v>
      </c>
      <c r="M2" s="46">
        <v>10110</v>
      </c>
      <c r="N2" s="46">
        <v>27097</v>
      </c>
      <c r="O2" s="46"/>
      <c r="P2" s="46">
        <v>6341</v>
      </c>
      <c r="Q2" s="46">
        <v>6346</v>
      </c>
      <c r="R2" s="46">
        <v>6349</v>
      </c>
      <c r="S2" s="46">
        <v>6318</v>
      </c>
      <c r="T2" s="46">
        <v>6319</v>
      </c>
      <c r="U2" s="46">
        <v>6320</v>
      </c>
      <c r="V2" s="46">
        <v>6321</v>
      </c>
      <c r="W2" s="46">
        <v>6327</v>
      </c>
      <c r="X2" s="46">
        <v>6332</v>
      </c>
      <c r="Y2" s="46">
        <v>6333</v>
      </c>
      <c r="Z2" s="46">
        <v>6334</v>
      </c>
      <c r="AA2" s="46">
        <v>6335</v>
      </c>
      <c r="AB2" s="46">
        <v>6336</v>
      </c>
      <c r="AC2" s="46">
        <v>6337</v>
      </c>
      <c r="AD2" s="46">
        <v>6338</v>
      </c>
      <c r="AE2" s="46">
        <v>6339</v>
      </c>
      <c r="AF2" s="46">
        <v>6340</v>
      </c>
      <c r="AG2" s="46">
        <v>7238</v>
      </c>
      <c r="AH2" s="46">
        <v>6348</v>
      </c>
      <c r="AI2" s="46">
        <v>7297</v>
      </c>
      <c r="AJ2" s="46">
        <v>10516</v>
      </c>
      <c r="AK2" s="46">
        <v>6326</v>
      </c>
      <c r="AL2" s="46">
        <v>6329</v>
      </c>
      <c r="AM2" s="46">
        <v>6330</v>
      </c>
      <c r="AN2" s="46">
        <v>6331</v>
      </c>
      <c r="AO2" s="46">
        <v>6322</v>
      </c>
      <c r="AP2" s="46">
        <v>6323</v>
      </c>
      <c r="AQ2" s="46">
        <v>6324</v>
      </c>
      <c r="AR2" s="46">
        <v>6325</v>
      </c>
    </row>
    <row r="3" spans="1:64" s="1" customFormat="1" ht="50.25" customHeight="1" x14ac:dyDescent="0.25">
      <c r="A3" s="100" t="s">
        <v>8</v>
      </c>
      <c r="B3" s="98" t="s">
        <v>61</v>
      </c>
      <c r="C3" s="93" t="s">
        <v>0</v>
      </c>
      <c r="D3" s="93" t="s">
        <v>77</v>
      </c>
      <c r="E3" s="93" t="str">
        <f>+ENE!E3</f>
        <v>C.S. MENTAL COMUNITARIO</v>
      </c>
      <c r="F3" s="93" t="s">
        <v>22</v>
      </c>
      <c r="G3" s="93" t="s">
        <v>23</v>
      </c>
      <c r="H3" s="93" t="s">
        <v>24</v>
      </c>
      <c r="I3" s="93" t="s">
        <v>25</v>
      </c>
      <c r="J3" s="93" t="s">
        <v>26</v>
      </c>
      <c r="K3" s="93" t="s">
        <v>27</v>
      </c>
      <c r="L3" s="93" t="s">
        <v>78</v>
      </c>
      <c r="M3" s="93" t="s">
        <v>79</v>
      </c>
      <c r="N3" s="93" t="s">
        <v>76</v>
      </c>
      <c r="O3" s="93" t="str">
        <f>+ENE!O3</f>
        <v>P.S. LA PRIMAVERA</v>
      </c>
      <c r="P3" s="93" t="s">
        <v>34</v>
      </c>
      <c r="Q3" s="93" t="s">
        <v>35</v>
      </c>
      <c r="R3" s="93" t="s">
        <v>36</v>
      </c>
      <c r="S3" s="93" t="s">
        <v>40</v>
      </c>
      <c r="T3" s="93" t="s">
        <v>41</v>
      </c>
      <c r="U3" s="93" t="s">
        <v>42</v>
      </c>
      <c r="V3" s="93" t="s">
        <v>43</v>
      </c>
      <c r="W3" s="93" t="s">
        <v>44</v>
      </c>
      <c r="X3" s="93" t="s">
        <v>45</v>
      </c>
      <c r="Y3" s="93" t="s">
        <v>46</v>
      </c>
      <c r="Z3" s="93" t="s">
        <v>80</v>
      </c>
      <c r="AA3" s="93" t="s">
        <v>48</v>
      </c>
      <c r="AB3" s="93" t="s">
        <v>49</v>
      </c>
      <c r="AC3" s="93" t="s">
        <v>50</v>
      </c>
      <c r="AD3" s="93" t="s">
        <v>51</v>
      </c>
      <c r="AE3" s="93" t="s">
        <v>52</v>
      </c>
      <c r="AF3" s="93" t="s">
        <v>81</v>
      </c>
      <c r="AG3" s="93" t="s">
        <v>54</v>
      </c>
      <c r="AH3" s="93" t="s">
        <v>71</v>
      </c>
      <c r="AI3" s="93" t="s">
        <v>82</v>
      </c>
      <c r="AJ3" s="93" t="s">
        <v>83</v>
      </c>
      <c r="AK3" s="93" t="s">
        <v>30</v>
      </c>
      <c r="AL3" s="93" t="s">
        <v>31</v>
      </c>
      <c r="AM3" s="93" t="s">
        <v>84</v>
      </c>
      <c r="AN3" s="93" t="s">
        <v>85</v>
      </c>
      <c r="AO3" s="93" t="s">
        <v>86</v>
      </c>
      <c r="AP3" s="93" t="s">
        <v>5</v>
      </c>
      <c r="AQ3" s="93" t="s">
        <v>6</v>
      </c>
      <c r="AR3" s="93" t="s">
        <v>87</v>
      </c>
      <c r="AS3"/>
      <c r="AT3" s="89" t="s">
        <v>88</v>
      </c>
      <c r="AU3" s="89" t="s">
        <v>200</v>
      </c>
      <c r="AV3" s="89" t="s">
        <v>89</v>
      </c>
      <c r="AW3" s="89" t="s">
        <v>70</v>
      </c>
      <c r="AX3" s="89" t="s">
        <v>65</v>
      </c>
      <c r="AY3" s="89" t="s">
        <v>66</v>
      </c>
      <c r="AZ3" s="89" t="s">
        <v>64</v>
      </c>
      <c r="BA3" s="89" t="s">
        <v>68</v>
      </c>
      <c r="BB3" s="89" t="s">
        <v>63</v>
      </c>
      <c r="BC3" s="89" t="s">
        <v>74</v>
      </c>
      <c r="BD3" s="92" t="str">
        <f>Config!D15</f>
        <v>RED MOYOBAMBA</v>
      </c>
      <c r="BF3" s="43" t="s">
        <v>62</v>
      </c>
      <c r="BG3" s="44" t="s">
        <v>63</v>
      </c>
      <c r="BH3" s="45" t="s">
        <v>64</v>
      </c>
      <c r="BI3" s="45" t="s">
        <v>65</v>
      </c>
      <c r="BJ3" s="45" t="s">
        <v>66</v>
      </c>
      <c r="BK3" s="45" t="s">
        <v>67</v>
      </c>
      <c r="BL3" s="45" t="s">
        <v>68</v>
      </c>
    </row>
    <row r="4" spans="1:64" ht="30" x14ac:dyDescent="0.25">
      <c r="A4" s="273">
        <f>+JUN!A4</f>
        <v>1</v>
      </c>
      <c r="B4" s="273" t="str">
        <f>+JUN!B4</f>
        <v>1-Acompañamiento Clínico Psicosocial</v>
      </c>
      <c r="C4" s="273" t="str">
        <f>+JUN!C4</f>
        <v>SALUD MENTAL CSMC</v>
      </c>
      <c r="D4" s="274">
        <v>0</v>
      </c>
      <c r="E4" s="274">
        <v>2</v>
      </c>
      <c r="F4" s="274">
        <v>0</v>
      </c>
      <c r="G4" s="274">
        <v>0</v>
      </c>
      <c r="H4" s="274">
        <v>0</v>
      </c>
      <c r="I4" s="274">
        <v>0</v>
      </c>
      <c r="J4" s="274">
        <v>0</v>
      </c>
      <c r="K4" s="274">
        <v>0</v>
      </c>
      <c r="L4" s="274">
        <v>0</v>
      </c>
      <c r="M4" s="274">
        <v>0</v>
      </c>
      <c r="N4" s="274">
        <v>0</v>
      </c>
      <c r="O4" s="274">
        <v>0</v>
      </c>
      <c r="P4" s="274">
        <v>0</v>
      </c>
      <c r="Q4" s="274">
        <v>0</v>
      </c>
      <c r="R4" s="274">
        <v>0</v>
      </c>
      <c r="S4" s="274">
        <v>0</v>
      </c>
      <c r="T4" s="274">
        <v>0</v>
      </c>
      <c r="U4" s="274">
        <v>0</v>
      </c>
      <c r="V4" s="274">
        <v>0</v>
      </c>
      <c r="W4" s="274">
        <v>0</v>
      </c>
      <c r="X4" s="274">
        <v>0</v>
      </c>
      <c r="Y4" s="274">
        <v>0</v>
      </c>
      <c r="Z4" s="274">
        <v>0</v>
      </c>
      <c r="AA4" s="274">
        <v>0</v>
      </c>
      <c r="AB4" s="274">
        <v>0</v>
      </c>
      <c r="AC4" s="274">
        <v>0</v>
      </c>
      <c r="AD4" s="274">
        <v>0</v>
      </c>
      <c r="AE4" s="274">
        <v>0</v>
      </c>
      <c r="AF4" s="274">
        <v>0</v>
      </c>
      <c r="AG4" s="274">
        <v>0</v>
      </c>
      <c r="AH4" s="274">
        <v>0</v>
      </c>
      <c r="AI4" s="274">
        <v>0</v>
      </c>
      <c r="AJ4" s="274">
        <v>0</v>
      </c>
      <c r="AK4" s="274">
        <v>0</v>
      </c>
      <c r="AL4" s="274">
        <v>0</v>
      </c>
      <c r="AM4" s="274">
        <v>0</v>
      </c>
      <c r="AN4" s="274">
        <v>0</v>
      </c>
      <c r="AO4" s="274">
        <v>0</v>
      </c>
      <c r="AP4" s="274">
        <v>0</v>
      </c>
      <c r="AQ4" s="274">
        <v>0</v>
      </c>
      <c r="AR4" s="274">
        <v>0</v>
      </c>
      <c r="AS4" s="275"/>
      <c r="AT4" s="276">
        <f t="shared" ref="AT4:AU7" si="0">SUM(D4)</f>
        <v>0</v>
      </c>
      <c r="AU4" s="276">
        <f t="shared" si="0"/>
        <v>2</v>
      </c>
      <c r="AV4" s="276">
        <f t="shared" ref="AV4:AV6" si="1">SUM(F4:O4)</f>
        <v>0</v>
      </c>
      <c r="AW4" s="276">
        <f t="shared" ref="AW4:AW6" si="2">SUM(P4:R4)</f>
        <v>0</v>
      </c>
      <c r="AX4" s="276">
        <f t="shared" ref="AX4:AX6" si="3">SUM(S4:V4)</f>
        <v>0</v>
      </c>
      <c r="AY4" s="276">
        <f t="shared" ref="AY4:AY6" si="4">SUM(W4:AB4)</f>
        <v>0</v>
      </c>
      <c r="AZ4" s="276">
        <f t="shared" ref="AZ4:AZ6" si="5">SUM(AC4:AG4)</f>
        <v>0</v>
      </c>
      <c r="BA4" s="276">
        <f t="shared" ref="BA4:BA6" si="6">SUM(AH4:AJ4)</f>
        <v>0</v>
      </c>
      <c r="BB4" s="276">
        <f t="shared" ref="BB4:BB6" si="7">SUM(AK4:AN4)</f>
        <v>0</v>
      </c>
      <c r="BC4" s="276">
        <f t="shared" ref="BC4:BC6" si="8">SUM(AO4:AR4)</f>
        <v>0</v>
      </c>
      <c r="BD4" s="277">
        <f t="shared" ref="BD4:BD6" si="9">SUM(AT4:BB4)</f>
        <v>2</v>
      </c>
    </row>
    <row r="5" spans="1:64" ht="30" x14ac:dyDescent="0.25">
      <c r="A5" s="273">
        <f>+JUN!A5</f>
        <v>2</v>
      </c>
      <c r="B5" s="273" t="str">
        <f>+JUN!B5</f>
        <v>2-Tratamiento Especializado en Violencia Familiar</v>
      </c>
      <c r="C5" s="273" t="str">
        <f>+JUN!C5</f>
        <v>SALUD MENTAL CSMC</v>
      </c>
      <c r="D5" s="274">
        <v>0</v>
      </c>
      <c r="E5" s="274">
        <v>0</v>
      </c>
      <c r="F5" s="274">
        <v>0</v>
      </c>
      <c r="G5" s="274">
        <v>0</v>
      </c>
      <c r="H5" s="274">
        <v>0</v>
      </c>
      <c r="I5" s="274">
        <v>0</v>
      </c>
      <c r="J5" s="274">
        <v>0</v>
      </c>
      <c r="K5" s="274">
        <v>0</v>
      </c>
      <c r="L5" s="274">
        <v>0</v>
      </c>
      <c r="M5" s="274">
        <v>0</v>
      </c>
      <c r="N5" s="274">
        <v>0</v>
      </c>
      <c r="O5" s="274">
        <v>0</v>
      </c>
      <c r="P5" s="274">
        <v>0</v>
      </c>
      <c r="Q5" s="274">
        <v>0</v>
      </c>
      <c r="R5" s="274">
        <v>0</v>
      </c>
      <c r="S5" s="274">
        <v>0</v>
      </c>
      <c r="T5" s="274">
        <v>0</v>
      </c>
      <c r="U5" s="274">
        <v>0</v>
      </c>
      <c r="V5" s="274">
        <v>0</v>
      </c>
      <c r="W5" s="274">
        <v>0</v>
      </c>
      <c r="X5" s="274">
        <v>0</v>
      </c>
      <c r="Y5" s="274">
        <v>0</v>
      </c>
      <c r="Z5" s="274">
        <v>0</v>
      </c>
      <c r="AA5" s="274">
        <v>0</v>
      </c>
      <c r="AB5" s="274">
        <v>0</v>
      </c>
      <c r="AC5" s="274">
        <v>0</v>
      </c>
      <c r="AD5" s="274">
        <v>0</v>
      </c>
      <c r="AE5" s="274">
        <v>0</v>
      </c>
      <c r="AF5" s="274">
        <v>0</v>
      </c>
      <c r="AG5" s="274">
        <v>0</v>
      </c>
      <c r="AH5" s="274">
        <v>0</v>
      </c>
      <c r="AI5" s="274">
        <v>0</v>
      </c>
      <c r="AJ5" s="274">
        <v>0</v>
      </c>
      <c r="AK5" s="274">
        <v>0</v>
      </c>
      <c r="AL5" s="274">
        <v>0</v>
      </c>
      <c r="AM5" s="274">
        <v>0</v>
      </c>
      <c r="AN5" s="274">
        <v>0</v>
      </c>
      <c r="AO5" s="274">
        <v>0</v>
      </c>
      <c r="AP5" s="274">
        <v>0</v>
      </c>
      <c r="AQ5" s="274">
        <v>0</v>
      </c>
      <c r="AR5" s="274">
        <v>0</v>
      </c>
      <c r="AS5" s="275"/>
      <c r="AT5" s="276">
        <f t="shared" si="0"/>
        <v>0</v>
      </c>
      <c r="AU5" s="276">
        <f t="shared" si="0"/>
        <v>0</v>
      </c>
      <c r="AV5" s="276">
        <f t="shared" si="1"/>
        <v>0</v>
      </c>
      <c r="AW5" s="276">
        <f t="shared" si="2"/>
        <v>0</v>
      </c>
      <c r="AX5" s="276">
        <f t="shared" si="3"/>
        <v>0</v>
      </c>
      <c r="AY5" s="276">
        <f t="shared" si="4"/>
        <v>0</v>
      </c>
      <c r="AZ5" s="276">
        <f t="shared" si="5"/>
        <v>0</v>
      </c>
      <c r="BA5" s="276">
        <f t="shared" si="6"/>
        <v>0</v>
      </c>
      <c r="BB5" s="276">
        <f t="shared" si="7"/>
        <v>0</v>
      </c>
      <c r="BC5" s="276">
        <f t="shared" si="8"/>
        <v>0</v>
      </c>
      <c r="BD5" s="277">
        <f t="shared" si="9"/>
        <v>0</v>
      </c>
    </row>
    <row r="6" spans="1:64" ht="30" x14ac:dyDescent="0.25">
      <c r="A6" s="273">
        <f>+JUN!A6</f>
        <v>3</v>
      </c>
      <c r="B6" s="273" t="str">
        <f>+JUN!B6</f>
        <v>3-Tratamiento a Niños, Niñas y Adolescentes Afectados por maltrato Infantil</v>
      </c>
      <c r="C6" s="273" t="str">
        <f>+JUN!C6</f>
        <v>SALUD MENTAL CSMC</v>
      </c>
      <c r="D6" s="274">
        <v>0</v>
      </c>
      <c r="E6" s="274">
        <v>1</v>
      </c>
      <c r="F6" s="274">
        <v>0</v>
      </c>
      <c r="G6" s="274">
        <v>0</v>
      </c>
      <c r="H6" s="274">
        <v>0</v>
      </c>
      <c r="I6" s="274">
        <v>0</v>
      </c>
      <c r="J6" s="274">
        <v>0</v>
      </c>
      <c r="K6" s="274">
        <v>0</v>
      </c>
      <c r="L6" s="274">
        <v>0</v>
      </c>
      <c r="M6" s="274">
        <v>0</v>
      </c>
      <c r="N6" s="274">
        <v>0</v>
      </c>
      <c r="O6" s="274">
        <v>0</v>
      </c>
      <c r="P6" s="274">
        <v>0</v>
      </c>
      <c r="Q6" s="274">
        <v>0</v>
      </c>
      <c r="R6" s="274">
        <v>0</v>
      </c>
      <c r="S6" s="274">
        <v>0</v>
      </c>
      <c r="T6" s="274">
        <v>0</v>
      </c>
      <c r="U6" s="274">
        <v>0</v>
      </c>
      <c r="V6" s="274">
        <v>0</v>
      </c>
      <c r="W6" s="274">
        <v>0</v>
      </c>
      <c r="X6" s="274">
        <v>0</v>
      </c>
      <c r="Y6" s="274">
        <v>0</v>
      </c>
      <c r="Z6" s="274">
        <v>0</v>
      </c>
      <c r="AA6" s="274">
        <v>0</v>
      </c>
      <c r="AB6" s="274">
        <v>0</v>
      </c>
      <c r="AC6" s="274">
        <v>0</v>
      </c>
      <c r="AD6" s="274">
        <v>0</v>
      </c>
      <c r="AE6" s="274">
        <v>0</v>
      </c>
      <c r="AF6" s="274">
        <v>0</v>
      </c>
      <c r="AG6" s="274">
        <v>0</v>
      </c>
      <c r="AH6" s="274">
        <v>0</v>
      </c>
      <c r="AI6" s="274">
        <v>0</v>
      </c>
      <c r="AJ6" s="274">
        <v>0</v>
      </c>
      <c r="AK6" s="274">
        <v>0</v>
      </c>
      <c r="AL6" s="274">
        <v>0</v>
      </c>
      <c r="AM6" s="274">
        <v>0</v>
      </c>
      <c r="AN6" s="274">
        <v>0</v>
      </c>
      <c r="AO6" s="274">
        <v>0</v>
      </c>
      <c r="AP6" s="274">
        <v>0</v>
      </c>
      <c r="AQ6" s="274">
        <v>0</v>
      </c>
      <c r="AR6" s="274">
        <v>0</v>
      </c>
      <c r="AS6" s="275"/>
      <c r="AT6" s="276">
        <f t="shared" si="0"/>
        <v>0</v>
      </c>
      <c r="AU6" s="276">
        <f t="shared" si="0"/>
        <v>1</v>
      </c>
      <c r="AV6" s="276">
        <f t="shared" si="1"/>
        <v>0</v>
      </c>
      <c r="AW6" s="276">
        <f t="shared" si="2"/>
        <v>0</v>
      </c>
      <c r="AX6" s="276">
        <f t="shared" si="3"/>
        <v>0</v>
      </c>
      <c r="AY6" s="276">
        <f t="shared" si="4"/>
        <v>0</v>
      </c>
      <c r="AZ6" s="276">
        <f t="shared" si="5"/>
        <v>0</v>
      </c>
      <c r="BA6" s="276">
        <f t="shared" si="6"/>
        <v>0</v>
      </c>
      <c r="BB6" s="276">
        <f t="shared" si="7"/>
        <v>0</v>
      </c>
      <c r="BC6" s="276">
        <f t="shared" si="8"/>
        <v>0</v>
      </c>
      <c r="BD6" s="277">
        <f t="shared" si="9"/>
        <v>1</v>
      </c>
    </row>
    <row r="7" spans="1:64" ht="30" x14ac:dyDescent="0.25">
      <c r="A7" s="273">
        <f>+JUN!A7</f>
        <v>4</v>
      </c>
      <c r="B7" s="273" t="str">
        <f>+JUN!B7</f>
        <v xml:space="preserve">4-Tratamiento ambulatorio de Niños, Niñas de 0 a 17 años con trastornos  del aspectro autista </v>
      </c>
      <c r="C7" s="273" t="str">
        <f>+JUN!C7</f>
        <v>SALUD MENTAL CSMC</v>
      </c>
      <c r="D7" s="274">
        <v>0</v>
      </c>
      <c r="E7" s="274">
        <v>1</v>
      </c>
      <c r="F7" s="274">
        <v>0</v>
      </c>
      <c r="G7" s="274">
        <v>0</v>
      </c>
      <c r="H7" s="274">
        <v>0</v>
      </c>
      <c r="I7" s="274">
        <v>0</v>
      </c>
      <c r="J7" s="274">
        <v>0</v>
      </c>
      <c r="K7" s="274">
        <v>0</v>
      </c>
      <c r="L7" s="274">
        <v>0</v>
      </c>
      <c r="M7" s="274">
        <v>0</v>
      </c>
      <c r="N7" s="274">
        <v>0</v>
      </c>
      <c r="O7" s="274">
        <v>0</v>
      </c>
      <c r="P7" s="274">
        <v>0</v>
      </c>
      <c r="Q7" s="274">
        <v>0</v>
      </c>
      <c r="R7" s="274">
        <v>0</v>
      </c>
      <c r="S7" s="274">
        <v>0</v>
      </c>
      <c r="T7" s="274">
        <v>0</v>
      </c>
      <c r="U7" s="274">
        <v>0</v>
      </c>
      <c r="V7" s="274">
        <v>0</v>
      </c>
      <c r="W7" s="274">
        <v>0</v>
      </c>
      <c r="X7" s="274">
        <v>0</v>
      </c>
      <c r="Y7" s="274">
        <v>0</v>
      </c>
      <c r="Z7" s="274">
        <v>0</v>
      </c>
      <c r="AA7" s="274">
        <v>0</v>
      </c>
      <c r="AB7" s="274">
        <v>0</v>
      </c>
      <c r="AC7" s="274">
        <v>0</v>
      </c>
      <c r="AD7" s="274">
        <v>0</v>
      </c>
      <c r="AE7" s="274">
        <v>0</v>
      </c>
      <c r="AF7" s="274">
        <v>0</v>
      </c>
      <c r="AG7" s="274">
        <v>0</v>
      </c>
      <c r="AH7" s="274">
        <v>0</v>
      </c>
      <c r="AI7" s="274">
        <v>0</v>
      </c>
      <c r="AJ7" s="274">
        <v>0</v>
      </c>
      <c r="AK7" s="274">
        <v>0</v>
      </c>
      <c r="AL7" s="274">
        <v>0</v>
      </c>
      <c r="AM7" s="274">
        <v>0</v>
      </c>
      <c r="AN7" s="274">
        <v>0</v>
      </c>
      <c r="AO7" s="274">
        <v>0</v>
      </c>
      <c r="AP7" s="274">
        <v>0</v>
      </c>
      <c r="AQ7" s="274">
        <v>0</v>
      </c>
      <c r="AR7" s="274">
        <v>0</v>
      </c>
      <c r="AS7" s="275"/>
      <c r="AT7" s="276">
        <f t="shared" si="0"/>
        <v>0</v>
      </c>
      <c r="AU7" s="276">
        <f t="shared" ref="AU7" si="10">SUM(E7)</f>
        <v>1</v>
      </c>
      <c r="AV7" s="276">
        <f t="shared" ref="AV7" si="11">+SUM(F7:O7)</f>
        <v>0</v>
      </c>
      <c r="AW7" s="276">
        <f t="shared" ref="AW7" si="12">+SUM(P7:R7)</f>
        <v>0</v>
      </c>
      <c r="AX7" s="276">
        <f t="shared" ref="AX7:AX31" si="13">+SUM(S7:V7)</f>
        <v>0</v>
      </c>
      <c r="AY7" s="276">
        <f t="shared" ref="AY7:AY31" si="14">+SUM(W7:AB7)</f>
        <v>0</v>
      </c>
      <c r="AZ7" s="276">
        <f t="shared" ref="AZ7:AZ31" si="15">+SUM(AC7:AG7)</f>
        <v>0</v>
      </c>
      <c r="BA7" s="276">
        <f t="shared" ref="BA7:BA31" si="16">+SUM(AH7:AJ7)</f>
        <v>0</v>
      </c>
      <c r="BB7" s="276">
        <f t="shared" ref="BB7:BB31" si="17">+SUM(AK7:AN7)</f>
        <v>0</v>
      </c>
      <c r="BC7" s="276">
        <f t="shared" ref="BC7:BC31" si="18">+SUM(AO7:AR7)</f>
        <v>0</v>
      </c>
      <c r="BD7" s="277">
        <f t="shared" ref="BD7:BD31" si="19">SUM(AT7:BC7)</f>
        <v>1</v>
      </c>
    </row>
    <row r="8" spans="1:64" ht="30" x14ac:dyDescent="0.25">
      <c r="A8" s="273">
        <f>+JUN!A8</f>
        <v>5</v>
      </c>
      <c r="B8" s="273" t="str">
        <f>+JUN!B8</f>
        <v>5-Tratamiento ambulatorio de Niños, Niñas y adolescentes de 0 a 17 años por trastornos  mentales del comportamiento</v>
      </c>
      <c r="C8" s="273" t="str">
        <f>+JUN!C8</f>
        <v>SALUD MENTAL CSMC</v>
      </c>
      <c r="D8" s="274">
        <v>0</v>
      </c>
      <c r="E8" s="274">
        <v>4</v>
      </c>
      <c r="F8" s="274">
        <v>0</v>
      </c>
      <c r="G8" s="274">
        <v>0</v>
      </c>
      <c r="H8" s="274">
        <v>0</v>
      </c>
      <c r="I8" s="274">
        <v>0</v>
      </c>
      <c r="J8" s="274">
        <v>0</v>
      </c>
      <c r="K8" s="274">
        <v>0</v>
      </c>
      <c r="L8" s="274">
        <v>0</v>
      </c>
      <c r="M8" s="274">
        <v>0</v>
      </c>
      <c r="N8" s="274">
        <v>0</v>
      </c>
      <c r="O8" s="274">
        <v>0</v>
      </c>
      <c r="P8" s="274">
        <v>0</v>
      </c>
      <c r="Q8" s="274">
        <v>0</v>
      </c>
      <c r="R8" s="274">
        <v>0</v>
      </c>
      <c r="S8" s="274">
        <v>0</v>
      </c>
      <c r="T8" s="274">
        <v>0</v>
      </c>
      <c r="U8" s="274">
        <v>0</v>
      </c>
      <c r="V8" s="274">
        <v>0</v>
      </c>
      <c r="W8" s="274">
        <v>0</v>
      </c>
      <c r="X8" s="274">
        <v>0</v>
      </c>
      <c r="Y8" s="274">
        <v>0</v>
      </c>
      <c r="Z8" s="274">
        <v>0</v>
      </c>
      <c r="AA8" s="274">
        <v>0</v>
      </c>
      <c r="AB8" s="274">
        <v>0</v>
      </c>
      <c r="AC8" s="274">
        <v>0</v>
      </c>
      <c r="AD8" s="274">
        <v>0</v>
      </c>
      <c r="AE8" s="274">
        <v>0</v>
      </c>
      <c r="AF8" s="274">
        <v>0</v>
      </c>
      <c r="AG8" s="274">
        <v>0</v>
      </c>
      <c r="AH8" s="274">
        <v>0</v>
      </c>
      <c r="AI8" s="274">
        <v>0</v>
      </c>
      <c r="AJ8" s="274">
        <v>0</v>
      </c>
      <c r="AK8" s="274">
        <v>0</v>
      </c>
      <c r="AL8" s="274">
        <v>0</v>
      </c>
      <c r="AM8" s="274">
        <v>0</v>
      </c>
      <c r="AN8" s="274">
        <v>0</v>
      </c>
      <c r="AO8" s="274">
        <v>0</v>
      </c>
      <c r="AP8" s="274">
        <v>0</v>
      </c>
      <c r="AQ8" s="274">
        <v>0</v>
      </c>
      <c r="AR8" s="274">
        <v>0</v>
      </c>
      <c r="AS8" s="275"/>
      <c r="AT8" s="276">
        <f t="shared" ref="AT8:AU31" si="20">SUM(D8)</f>
        <v>0</v>
      </c>
      <c r="AU8" s="276">
        <f t="shared" si="20"/>
        <v>4</v>
      </c>
      <c r="AV8" s="276">
        <f t="shared" ref="AV8:AV31" si="21">+SUM(F8:O8)</f>
        <v>0</v>
      </c>
      <c r="AW8" s="276">
        <f t="shared" ref="AW8:AW31" si="22">+SUM(P8:R8)</f>
        <v>0</v>
      </c>
      <c r="AX8" s="276">
        <f t="shared" si="13"/>
        <v>0</v>
      </c>
      <c r="AY8" s="276">
        <f t="shared" si="14"/>
        <v>0</v>
      </c>
      <c r="AZ8" s="276">
        <f t="shared" si="15"/>
        <v>0</v>
      </c>
      <c r="BA8" s="276">
        <f t="shared" si="16"/>
        <v>0</v>
      </c>
      <c r="BB8" s="276">
        <f t="shared" si="17"/>
        <v>0</v>
      </c>
      <c r="BC8" s="276">
        <f t="shared" si="18"/>
        <v>0</v>
      </c>
      <c r="BD8" s="277">
        <f t="shared" si="19"/>
        <v>4</v>
      </c>
    </row>
    <row r="9" spans="1:64" ht="30" x14ac:dyDescent="0.25">
      <c r="A9" s="273">
        <f>+JUN!A9</f>
        <v>6</v>
      </c>
      <c r="B9" s="273" t="str">
        <f>+JUN!B9</f>
        <v xml:space="preserve">6-Tratamiento ambulatorio de personas con depresion </v>
      </c>
      <c r="C9" s="273" t="str">
        <f>+JUN!C9</f>
        <v>SALUD MENTAL CSMC</v>
      </c>
      <c r="D9" s="274">
        <v>0</v>
      </c>
      <c r="E9" s="274">
        <v>0</v>
      </c>
      <c r="F9" s="274">
        <v>0</v>
      </c>
      <c r="G9" s="274">
        <v>0</v>
      </c>
      <c r="H9" s="274">
        <v>0</v>
      </c>
      <c r="I9" s="274">
        <v>0</v>
      </c>
      <c r="J9" s="274">
        <v>0</v>
      </c>
      <c r="K9" s="274">
        <v>0</v>
      </c>
      <c r="L9" s="274">
        <v>0</v>
      </c>
      <c r="M9" s="274">
        <v>0</v>
      </c>
      <c r="N9" s="274">
        <v>0</v>
      </c>
      <c r="O9" s="274">
        <v>0</v>
      </c>
      <c r="P9" s="274">
        <v>0</v>
      </c>
      <c r="Q9" s="274">
        <v>0</v>
      </c>
      <c r="R9" s="274">
        <v>0</v>
      </c>
      <c r="S9" s="274">
        <v>0</v>
      </c>
      <c r="T9" s="274">
        <v>0</v>
      </c>
      <c r="U9" s="274">
        <v>0</v>
      </c>
      <c r="V9" s="274">
        <v>0</v>
      </c>
      <c r="W9" s="274">
        <v>0</v>
      </c>
      <c r="X9" s="274">
        <v>0</v>
      </c>
      <c r="Y9" s="274">
        <v>0</v>
      </c>
      <c r="Z9" s="274">
        <v>0</v>
      </c>
      <c r="AA9" s="274">
        <v>0</v>
      </c>
      <c r="AB9" s="274">
        <v>0</v>
      </c>
      <c r="AC9" s="274">
        <v>0</v>
      </c>
      <c r="AD9" s="274">
        <v>0</v>
      </c>
      <c r="AE9" s="274">
        <v>0</v>
      </c>
      <c r="AF9" s="274">
        <v>0</v>
      </c>
      <c r="AG9" s="274">
        <v>0</v>
      </c>
      <c r="AH9" s="274">
        <v>0</v>
      </c>
      <c r="AI9" s="274">
        <v>0</v>
      </c>
      <c r="AJ9" s="274">
        <v>0</v>
      </c>
      <c r="AK9" s="274">
        <v>0</v>
      </c>
      <c r="AL9" s="274">
        <v>0</v>
      </c>
      <c r="AM9" s="274">
        <v>0</v>
      </c>
      <c r="AN9" s="274">
        <v>0</v>
      </c>
      <c r="AO9" s="274">
        <v>0</v>
      </c>
      <c r="AP9" s="274">
        <v>0</v>
      </c>
      <c r="AQ9" s="274">
        <v>0</v>
      </c>
      <c r="AR9" s="274">
        <v>0</v>
      </c>
      <c r="AS9" s="275"/>
      <c r="AT9" s="276">
        <f t="shared" si="20"/>
        <v>0</v>
      </c>
      <c r="AU9" s="276">
        <f t="shared" si="20"/>
        <v>0</v>
      </c>
      <c r="AV9" s="276">
        <f t="shared" si="21"/>
        <v>0</v>
      </c>
      <c r="AW9" s="276">
        <f t="shared" si="22"/>
        <v>0</v>
      </c>
      <c r="AX9" s="276">
        <f t="shared" si="13"/>
        <v>0</v>
      </c>
      <c r="AY9" s="276">
        <f t="shared" si="14"/>
        <v>0</v>
      </c>
      <c r="AZ9" s="276">
        <f t="shared" si="15"/>
        <v>0</v>
      </c>
      <c r="BA9" s="276">
        <f t="shared" si="16"/>
        <v>0</v>
      </c>
      <c r="BB9" s="276">
        <f t="shared" si="17"/>
        <v>0</v>
      </c>
      <c r="BC9" s="276">
        <f t="shared" si="18"/>
        <v>0</v>
      </c>
      <c r="BD9" s="277">
        <f t="shared" si="19"/>
        <v>0</v>
      </c>
    </row>
    <row r="10" spans="1:64" ht="30" x14ac:dyDescent="0.25">
      <c r="A10" s="273">
        <f>+JUN!A10</f>
        <v>7</v>
      </c>
      <c r="B10" s="273" t="str">
        <f>+JUN!B10</f>
        <v xml:space="preserve">7-Tratamiento ambulatorio de personas con conducta suicida </v>
      </c>
      <c r="C10" s="273" t="str">
        <f>+JUN!C10</f>
        <v>SALUD MENTAL CSMC</v>
      </c>
      <c r="D10" s="274">
        <v>0</v>
      </c>
      <c r="E10" s="274">
        <v>0</v>
      </c>
      <c r="F10" s="274">
        <v>0</v>
      </c>
      <c r="G10" s="274">
        <v>0</v>
      </c>
      <c r="H10" s="274">
        <v>0</v>
      </c>
      <c r="I10" s="274">
        <v>0</v>
      </c>
      <c r="J10" s="274">
        <v>0</v>
      </c>
      <c r="K10" s="274">
        <v>0</v>
      </c>
      <c r="L10" s="274">
        <v>0</v>
      </c>
      <c r="M10" s="274">
        <v>0</v>
      </c>
      <c r="N10" s="274">
        <v>0</v>
      </c>
      <c r="O10" s="274">
        <v>0</v>
      </c>
      <c r="P10" s="274">
        <v>0</v>
      </c>
      <c r="Q10" s="274">
        <v>0</v>
      </c>
      <c r="R10" s="274">
        <v>0</v>
      </c>
      <c r="S10" s="274">
        <v>0</v>
      </c>
      <c r="T10" s="274">
        <v>0</v>
      </c>
      <c r="U10" s="274">
        <v>0</v>
      </c>
      <c r="V10" s="274">
        <v>0</v>
      </c>
      <c r="W10" s="274">
        <v>0</v>
      </c>
      <c r="X10" s="274">
        <v>0</v>
      </c>
      <c r="Y10" s="274">
        <v>0</v>
      </c>
      <c r="Z10" s="274">
        <v>0</v>
      </c>
      <c r="AA10" s="274">
        <v>0</v>
      </c>
      <c r="AB10" s="274">
        <v>0</v>
      </c>
      <c r="AC10" s="274">
        <v>0</v>
      </c>
      <c r="AD10" s="274">
        <v>0</v>
      </c>
      <c r="AE10" s="274">
        <v>0</v>
      </c>
      <c r="AF10" s="274">
        <v>0</v>
      </c>
      <c r="AG10" s="274">
        <v>0</v>
      </c>
      <c r="AH10" s="274">
        <v>0</v>
      </c>
      <c r="AI10" s="274">
        <v>0</v>
      </c>
      <c r="AJ10" s="274">
        <v>0</v>
      </c>
      <c r="AK10" s="274">
        <v>0</v>
      </c>
      <c r="AL10" s="274">
        <v>0</v>
      </c>
      <c r="AM10" s="274">
        <v>0</v>
      </c>
      <c r="AN10" s="274">
        <v>0</v>
      </c>
      <c r="AO10" s="274">
        <v>0</v>
      </c>
      <c r="AP10" s="274">
        <v>0</v>
      </c>
      <c r="AQ10" s="274">
        <v>0</v>
      </c>
      <c r="AR10" s="274">
        <v>0</v>
      </c>
      <c r="AS10" s="275"/>
      <c r="AT10" s="276">
        <f t="shared" si="20"/>
        <v>0</v>
      </c>
      <c r="AU10" s="276">
        <f t="shared" si="20"/>
        <v>0</v>
      </c>
      <c r="AV10" s="276">
        <f t="shared" si="21"/>
        <v>0</v>
      </c>
      <c r="AW10" s="276">
        <f t="shared" si="22"/>
        <v>0</v>
      </c>
      <c r="AX10" s="276">
        <f t="shared" si="13"/>
        <v>0</v>
      </c>
      <c r="AY10" s="276">
        <f t="shared" si="14"/>
        <v>0</v>
      </c>
      <c r="AZ10" s="276">
        <f t="shared" si="15"/>
        <v>0</v>
      </c>
      <c r="BA10" s="276">
        <f t="shared" si="16"/>
        <v>0</v>
      </c>
      <c r="BB10" s="276">
        <f t="shared" si="17"/>
        <v>0</v>
      </c>
      <c r="BC10" s="276">
        <f t="shared" si="18"/>
        <v>0</v>
      </c>
      <c r="BD10" s="277">
        <f t="shared" si="19"/>
        <v>0</v>
      </c>
    </row>
    <row r="11" spans="1:64" ht="30" x14ac:dyDescent="0.25">
      <c r="A11" s="273">
        <f>+JUN!A11</f>
        <v>8</v>
      </c>
      <c r="B11" s="273" t="str">
        <f>+JUN!B11</f>
        <v xml:space="preserve">8-Tratamiento ambulatorio de personas con ansiedad </v>
      </c>
      <c r="C11" s="273" t="str">
        <f>+JUN!C11</f>
        <v>SALUD MENTAL CSMC</v>
      </c>
      <c r="D11" s="274">
        <v>0</v>
      </c>
      <c r="E11" s="274">
        <v>2</v>
      </c>
      <c r="F11" s="274">
        <v>0</v>
      </c>
      <c r="G11" s="274">
        <v>0</v>
      </c>
      <c r="H11" s="274">
        <v>0</v>
      </c>
      <c r="I11" s="274">
        <v>0</v>
      </c>
      <c r="J11" s="274">
        <v>0</v>
      </c>
      <c r="K11" s="274">
        <v>0</v>
      </c>
      <c r="L11" s="274">
        <v>0</v>
      </c>
      <c r="M11" s="274">
        <v>0</v>
      </c>
      <c r="N11" s="274">
        <v>0</v>
      </c>
      <c r="O11" s="274">
        <v>0</v>
      </c>
      <c r="P11" s="274">
        <v>0</v>
      </c>
      <c r="Q11" s="274">
        <v>0</v>
      </c>
      <c r="R11" s="274">
        <v>0</v>
      </c>
      <c r="S11" s="274">
        <v>0</v>
      </c>
      <c r="T11" s="274">
        <v>0</v>
      </c>
      <c r="U11" s="274">
        <v>0</v>
      </c>
      <c r="V11" s="274">
        <v>0</v>
      </c>
      <c r="W11" s="274">
        <v>0</v>
      </c>
      <c r="X11" s="274">
        <v>0</v>
      </c>
      <c r="Y11" s="274">
        <v>0</v>
      </c>
      <c r="Z11" s="274">
        <v>0</v>
      </c>
      <c r="AA11" s="274">
        <v>0</v>
      </c>
      <c r="AB11" s="274">
        <v>0</v>
      </c>
      <c r="AC11" s="274">
        <v>0</v>
      </c>
      <c r="AD11" s="274">
        <v>0</v>
      </c>
      <c r="AE11" s="274">
        <v>0</v>
      </c>
      <c r="AF11" s="274">
        <v>0</v>
      </c>
      <c r="AG11" s="274">
        <v>0</v>
      </c>
      <c r="AH11" s="274">
        <v>0</v>
      </c>
      <c r="AI11" s="274">
        <v>0</v>
      </c>
      <c r="AJ11" s="274">
        <v>0</v>
      </c>
      <c r="AK11" s="274">
        <v>0</v>
      </c>
      <c r="AL11" s="274">
        <v>0</v>
      </c>
      <c r="AM11" s="274">
        <v>0</v>
      </c>
      <c r="AN11" s="274">
        <v>0</v>
      </c>
      <c r="AO11" s="274">
        <v>0</v>
      </c>
      <c r="AP11" s="274">
        <v>0</v>
      </c>
      <c r="AQ11" s="274">
        <v>0</v>
      </c>
      <c r="AR11" s="274">
        <v>0</v>
      </c>
      <c r="AS11" s="275"/>
      <c r="AT11" s="276">
        <f t="shared" si="20"/>
        <v>0</v>
      </c>
      <c r="AU11" s="276">
        <f t="shared" si="20"/>
        <v>2</v>
      </c>
      <c r="AV11" s="276">
        <f t="shared" si="21"/>
        <v>0</v>
      </c>
      <c r="AW11" s="276">
        <f t="shared" si="22"/>
        <v>0</v>
      </c>
      <c r="AX11" s="276">
        <f t="shared" si="13"/>
        <v>0</v>
      </c>
      <c r="AY11" s="276">
        <f t="shared" si="14"/>
        <v>0</v>
      </c>
      <c r="AZ11" s="276">
        <f t="shared" si="15"/>
        <v>0</v>
      </c>
      <c r="BA11" s="276">
        <f t="shared" si="16"/>
        <v>0</v>
      </c>
      <c r="BB11" s="276">
        <f t="shared" si="17"/>
        <v>0</v>
      </c>
      <c r="BC11" s="276">
        <f t="shared" si="18"/>
        <v>0</v>
      </c>
      <c r="BD11" s="277">
        <f t="shared" si="19"/>
        <v>2</v>
      </c>
    </row>
    <row r="12" spans="1:64" ht="30" x14ac:dyDescent="0.25">
      <c r="A12" s="273">
        <f>+JUN!A12</f>
        <v>9</v>
      </c>
      <c r="B12" s="273" t="str">
        <f>+JUN!B12</f>
        <v>9-Intervenciones breves motivacionales para personas con consumo perjudicial del alcohol y tabaco</v>
      </c>
      <c r="C12" s="273" t="str">
        <f>+JUN!C12</f>
        <v>SALUD MENTAL CSMC</v>
      </c>
      <c r="D12" s="274">
        <v>0</v>
      </c>
      <c r="E12" s="274">
        <v>11</v>
      </c>
      <c r="F12" s="274">
        <v>0</v>
      </c>
      <c r="G12" s="274">
        <v>0</v>
      </c>
      <c r="H12" s="274">
        <v>0</v>
      </c>
      <c r="I12" s="274">
        <v>0</v>
      </c>
      <c r="J12" s="274">
        <v>0</v>
      </c>
      <c r="K12" s="274">
        <v>0</v>
      </c>
      <c r="L12" s="274">
        <v>0</v>
      </c>
      <c r="M12" s="274">
        <v>0</v>
      </c>
      <c r="N12" s="274">
        <v>0</v>
      </c>
      <c r="O12" s="274">
        <v>0</v>
      </c>
      <c r="P12" s="274">
        <v>0</v>
      </c>
      <c r="Q12" s="274">
        <v>0</v>
      </c>
      <c r="R12" s="274">
        <v>0</v>
      </c>
      <c r="S12" s="274">
        <v>0</v>
      </c>
      <c r="T12" s="274">
        <v>0</v>
      </c>
      <c r="U12" s="274">
        <v>0</v>
      </c>
      <c r="V12" s="274">
        <v>0</v>
      </c>
      <c r="W12" s="274">
        <v>0</v>
      </c>
      <c r="X12" s="274">
        <v>0</v>
      </c>
      <c r="Y12" s="274">
        <v>0</v>
      </c>
      <c r="Z12" s="274">
        <v>0</v>
      </c>
      <c r="AA12" s="274">
        <v>0</v>
      </c>
      <c r="AB12" s="274">
        <v>0</v>
      </c>
      <c r="AC12" s="274">
        <v>0</v>
      </c>
      <c r="AD12" s="274">
        <v>0</v>
      </c>
      <c r="AE12" s="274">
        <v>0</v>
      </c>
      <c r="AF12" s="274">
        <v>0</v>
      </c>
      <c r="AG12" s="274">
        <v>0</v>
      </c>
      <c r="AH12" s="274">
        <v>0</v>
      </c>
      <c r="AI12" s="274">
        <v>0</v>
      </c>
      <c r="AJ12" s="274">
        <v>0</v>
      </c>
      <c r="AK12" s="274">
        <v>0</v>
      </c>
      <c r="AL12" s="274">
        <v>0</v>
      </c>
      <c r="AM12" s="274">
        <v>0</v>
      </c>
      <c r="AN12" s="274">
        <v>0</v>
      </c>
      <c r="AO12" s="274">
        <v>0</v>
      </c>
      <c r="AP12" s="274">
        <v>0</v>
      </c>
      <c r="AQ12" s="274">
        <v>0</v>
      </c>
      <c r="AR12" s="274">
        <v>0</v>
      </c>
      <c r="AS12" s="275"/>
      <c r="AT12" s="276">
        <f t="shared" si="20"/>
        <v>0</v>
      </c>
      <c r="AU12" s="276">
        <f t="shared" si="20"/>
        <v>11</v>
      </c>
      <c r="AV12" s="276">
        <f t="shared" si="21"/>
        <v>0</v>
      </c>
      <c r="AW12" s="276">
        <f t="shared" si="22"/>
        <v>0</v>
      </c>
      <c r="AX12" s="276">
        <f t="shared" si="13"/>
        <v>0</v>
      </c>
      <c r="AY12" s="276">
        <f t="shared" si="14"/>
        <v>0</v>
      </c>
      <c r="AZ12" s="276">
        <f t="shared" si="15"/>
        <v>0</v>
      </c>
      <c r="BA12" s="276">
        <f t="shared" si="16"/>
        <v>0</v>
      </c>
      <c r="BB12" s="276">
        <f t="shared" si="17"/>
        <v>0</v>
      </c>
      <c r="BC12" s="276">
        <f t="shared" si="18"/>
        <v>0</v>
      </c>
      <c r="BD12" s="277">
        <f t="shared" si="19"/>
        <v>11</v>
      </c>
    </row>
    <row r="13" spans="1:64" ht="30" x14ac:dyDescent="0.25">
      <c r="A13" s="273">
        <f>+JUN!A13</f>
        <v>10</v>
      </c>
      <c r="B13" s="273" t="str">
        <f>+JUN!B13</f>
        <v xml:space="preserve">10-intervencion para personas con dependencia del alcohol y tabaco </v>
      </c>
      <c r="C13" s="273" t="str">
        <f>+JUN!C13</f>
        <v>SALUD MENTAL CSMC</v>
      </c>
      <c r="D13" s="274">
        <v>0</v>
      </c>
      <c r="E13" s="274">
        <v>0</v>
      </c>
      <c r="F13" s="274">
        <v>0</v>
      </c>
      <c r="G13" s="274">
        <v>0</v>
      </c>
      <c r="H13" s="274">
        <v>0</v>
      </c>
      <c r="I13" s="274">
        <v>0</v>
      </c>
      <c r="J13" s="274">
        <v>0</v>
      </c>
      <c r="K13" s="274">
        <v>0</v>
      </c>
      <c r="L13" s="274">
        <v>0</v>
      </c>
      <c r="M13" s="274">
        <v>0</v>
      </c>
      <c r="N13" s="274">
        <v>0</v>
      </c>
      <c r="O13" s="274">
        <v>0</v>
      </c>
      <c r="P13" s="274">
        <v>0</v>
      </c>
      <c r="Q13" s="274">
        <v>0</v>
      </c>
      <c r="R13" s="274">
        <v>0</v>
      </c>
      <c r="S13" s="274">
        <v>0</v>
      </c>
      <c r="T13" s="274">
        <v>0</v>
      </c>
      <c r="U13" s="274">
        <v>0</v>
      </c>
      <c r="V13" s="274">
        <v>0</v>
      </c>
      <c r="W13" s="274">
        <v>0</v>
      </c>
      <c r="X13" s="274">
        <v>0</v>
      </c>
      <c r="Y13" s="274">
        <v>0</v>
      </c>
      <c r="Z13" s="274">
        <v>0</v>
      </c>
      <c r="AA13" s="274">
        <v>0</v>
      </c>
      <c r="AB13" s="274">
        <v>0</v>
      </c>
      <c r="AC13" s="274">
        <v>0</v>
      </c>
      <c r="AD13" s="274">
        <v>0</v>
      </c>
      <c r="AE13" s="274">
        <v>0</v>
      </c>
      <c r="AF13" s="274">
        <v>0</v>
      </c>
      <c r="AG13" s="274">
        <v>0</v>
      </c>
      <c r="AH13" s="274">
        <v>0</v>
      </c>
      <c r="AI13" s="274">
        <v>0</v>
      </c>
      <c r="AJ13" s="274">
        <v>0</v>
      </c>
      <c r="AK13" s="274">
        <v>0</v>
      </c>
      <c r="AL13" s="274">
        <v>0</v>
      </c>
      <c r="AM13" s="274">
        <v>0</v>
      </c>
      <c r="AN13" s="274">
        <v>0</v>
      </c>
      <c r="AO13" s="274">
        <v>0</v>
      </c>
      <c r="AP13" s="274">
        <v>0</v>
      </c>
      <c r="AQ13" s="274">
        <v>0</v>
      </c>
      <c r="AR13" s="274">
        <v>0</v>
      </c>
      <c r="AS13" s="275"/>
      <c r="AT13" s="276">
        <f t="shared" si="20"/>
        <v>0</v>
      </c>
      <c r="AU13" s="276">
        <f t="shared" si="20"/>
        <v>0</v>
      </c>
      <c r="AV13" s="276">
        <f t="shared" si="21"/>
        <v>0</v>
      </c>
      <c r="AW13" s="276">
        <f t="shared" si="22"/>
        <v>0</v>
      </c>
      <c r="AX13" s="276">
        <f t="shared" si="13"/>
        <v>0</v>
      </c>
      <c r="AY13" s="276">
        <f t="shared" si="14"/>
        <v>0</v>
      </c>
      <c r="AZ13" s="276">
        <f t="shared" si="15"/>
        <v>0</v>
      </c>
      <c r="BA13" s="276">
        <f t="shared" si="16"/>
        <v>0</v>
      </c>
      <c r="BB13" s="276">
        <f t="shared" si="17"/>
        <v>0</v>
      </c>
      <c r="BC13" s="276">
        <f t="shared" si="18"/>
        <v>0</v>
      </c>
      <c r="BD13" s="277">
        <f t="shared" si="19"/>
        <v>0</v>
      </c>
    </row>
    <row r="14" spans="1:64" ht="30" x14ac:dyDescent="0.25">
      <c r="A14" s="273">
        <f>+JUN!A14</f>
        <v>11</v>
      </c>
      <c r="B14" s="273" t="str">
        <f>+JUN!B14</f>
        <v xml:space="preserve">11-Tratamiento ambulatorio a personas con sindrome psicotico o trastorno del espectro de la esquizofrenia </v>
      </c>
      <c r="C14" s="273" t="str">
        <f>+JUN!C14</f>
        <v>SALUD MENTAL CSMC</v>
      </c>
      <c r="D14" s="274">
        <v>0</v>
      </c>
      <c r="E14" s="274">
        <v>4</v>
      </c>
      <c r="F14" s="274">
        <v>0</v>
      </c>
      <c r="G14" s="274">
        <v>0</v>
      </c>
      <c r="H14" s="274">
        <v>0</v>
      </c>
      <c r="I14" s="274">
        <v>0</v>
      </c>
      <c r="J14" s="274">
        <v>0</v>
      </c>
      <c r="K14" s="274">
        <v>0</v>
      </c>
      <c r="L14" s="274">
        <v>0</v>
      </c>
      <c r="M14" s="274">
        <v>0</v>
      </c>
      <c r="N14" s="274">
        <v>0</v>
      </c>
      <c r="O14" s="274">
        <v>0</v>
      </c>
      <c r="P14" s="274">
        <v>0</v>
      </c>
      <c r="Q14" s="274">
        <v>0</v>
      </c>
      <c r="R14" s="274">
        <v>0</v>
      </c>
      <c r="S14" s="274">
        <v>0</v>
      </c>
      <c r="T14" s="274">
        <v>0</v>
      </c>
      <c r="U14" s="274">
        <v>0</v>
      </c>
      <c r="V14" s="274">
        <v>0</v>
      </c>
      <c r="W14" s="274">
        <v>0</v>
      </c>
      <c r="X14" s="274">
        <v>0</v>
      </c>
      <c r="Y14" s="274">
        <v>0</v>
      </c>
      <c r="Z14" s="274">
        <v>0</v>
      </c>
      <c r="AA14" s="274">
        <v>0</v>
      </c>
      <c r="AB14" s="274">
        <v>0</v>
      </c>
      <c r="AC14" s="274">
        <v>0</v>
      </c>
      <c r="AD14" s="274">
        <v>0</v>
      </c>
      <c r="AE14" s="274">
        <v>0</v>
      </c>
      <c r="AF14" s="274">
        <v>0</v>
      </c>
      <c r="AG14" s="274">
        <v>0</v>
      </c>
      <c r="AH14" s="274">
        <v>0</v>
      </c>
      <c r="AI14" s="274">
        <v>0</v>
      </c>
      <c r="AJ14" s="274">
        <v>0</v>
      </c>
      <c r="AK14" s="274">
        <v>0</v>
      </c>
      <c r="AL14" s="274">
        <v>0</v>
      </c>
      <c r="AM14" s="274">
        <v>0</v>
      </c>
      <c r="AN14" s="274">
        <v>0</v>
      </c>
      <c r="AO14" s="274">
        <v>0</v>
      </c>
      <c r="AP14" s="274">
        <v>0</v>
      </c>
      <c r="AQ14" s="274">
        <v>0</v>
      </c>
      <c r="AR14" s="274">
        <v>0</v>
      </c>
      <c r="AS14" s="275"/>
      <c r="AT14" s="276">
        <f t="shared" si="20"/>
        <v>0</v>
      </c>
      <c r="AU14" s="276">
        <f t="shared" si="20"/>
        <v>4</v>
      </c>
      <c r="AV14" s="276">
        <f t="shared" si="21"/>
        <v>0</v>
      </c>
      <c r="AW14" s="276">
        <f t="shared" si="22"/>
        <v>0</v>
      </c>
      <c r="AX14" s="276">
        <f t="shared" si="13"/>
        <v>0</v>
      </c>
      <c r="AY14" s="276">
        <f t="shared" si="14"/>
        <v>0</v>
      </c>
      <c r="AZ14" s="276">
        <f t="shared" si="15"/>
        <v>0</v>
      </c>
      <c r="BA14" s="276">
        <f t="shared" si="16"/>
        <v>0</v>
      </c>
      <c r="BB14" s="276">
        <f t="shared" si="17"/>
        <v>0</v>
      </c>
      <c r="BC14" s="276">
        <f t="shared" si="18"/>
        <v>0</v>
      </c>
      <c r="BD14" s="277">
        <f t="shared" si="19"/>
        <v>4</v>
      </c>
    </row>
    <row r="15" spans="1:64" ht="30" x14ac:dyDescent="0.25">
      <c r="A15" s="273">
        <f>+JUN!A15</f>
        <v>12</v>
      </c>
      <c r="B15" s="273" t="str">
        <f>+JUN!B15</f>
        <v xml:space="preserve">12-Tratamiento ambulatorio de personas con primer episodio psicotico </v>
      </c>
      <c r="C15" s="273" t="str">
        <f>+JUN!C15</f>
        <v>SALUD MENTAL CSMC</v>
      </c>
      <c r="D15" s="274">
        <v>0</v>
      </c>
      <c r="E15" s="274">
        <v>0</v>
      </c>
      <c r="F15" s="274">
        <v>0</v>
      </c>
      <c r="G15" s="274">
        <v>0</v>
      </c>
      <c r="H15" s="274">
        <v>0</v>
      </c>
      <c r="I15" s="274">
        <v>0</v>
      </c>
      <c r="J15" s="274">
        <v>0</v>
      </c>
      <c r="K15" s="274">
        <v>0</v>
      </c>
      <c r="L15" s="274">
        <v>0</v>
      </c>
      <c r="M15" s="274">
        <v>0</v>
      </c>
      <c r="N15" s="274">
        <v>0</v>
      </c>
      <c r="O15" s="274">
        <v>0</v>
      </c>
      <c r="P15" s="274">
        <v>0</v>
      </c>
      <c r="Q15" s="274">
        <v>0</v>
      </c>
      <c r="R15" s="274">
        <v>0</v>
      </c>
      <c r="S15" s="274">
        <v>0</v>
      </c>
      <c r="T15" s="274">
        <v>0</v>
      </c>
      <c r="U15" s="274">
        <v>0</v>
      </c>
      <c r="V15" s="274">
        <v>0</v>
      </c>
      <c r="W15" s="274">
        <v>0</v>
      </c>
      <c r="X15" s="274">
        <v>0</v>
      </c>
      <c r="Y15" s="274">
        <v>0</v>
      </c>
      <c r="Z15" s="274">
        <v>0</v>
      </c>
      <c r="AA15" s="274">
        <v>0</v>
      </c>
      <c r="AB15" s="274">
        <v>0</v>
      </c>
      <c r="AC15" s="274">
        <v>0</v>
      </c>
      <c r="AD15" s="274">
        <v>0</v>
      </c>
      <c r="AE15" s="274">
        <v>0</v>
      </c>
      <c r="AF15" s="274">
        <v>0</v>
      </c>
      <c r="AG15" s="274">
        <v>0</v>
      </c>
      <c r="AH15" s="274">
        <v>0</v>
      </c>
      <c r="AI15" s="274">
        <v>0</v>
      </c>
      <c r="AJ15" s="274">
        <v>0</v>
      </c>
      <c r="AK15" s="274">
        <v>0</v>
      </c>
      <c r="AL15" s="274">
        <v>0</v>
      </c>
      <c r="AM15" s="274">
        <v>0</v>
      </c>
      <c r="AN15" s="274">
        <v>0</v>
      </c>
      <c r="AO15" s="274">
        <v>0</v>
      </c>
      <c r="AP15" s="274">
        <v>0</v>
      </c>
      <c r="AQ15" s="274">
        <v>0</v>
      </c>
      <c r="AR15" s="274">
        <v>0</v>
      </c>
      <c r="AS15" s="275"/>
      <c r="AT15" s="276">
        <f t="shared" si="20"/>
        <v>0</v>
      </c>
      <c r="AU15" s="276">
        <f t="shared" si="20"/>
        <v>0</v>
      </c>
      <c r="AV15" s="276">
        <f t="shared" si="21"/>
        <v>0</v>
      </c>
      <c r="AW15" s="276">
        <f t="shared" si="22"/>
        <v>0</v>
      </c>
      <c r="AX15" s="276">
        <f t="shared" si="13"/>
        <v>0</v>
      </c>
      <c r="AY15" s="276">
        <f t="shared" si="14"/>
        <v>0</v>
      </c>
      <c r="AZ15" s="276">
        <f t="shared" si="15"/>
        <v>0</v>
      </c>
      <c r="BA15" s="276">
        <f t="shared" si="16"/>
        <v>0</v>
      </c>
      <c r="BB15" s="276">
        <f t="shared" si="17"/>
        <v>0</v>
      </c>
      <c r="BC15" s="276">
        <f t="shared" si="18"/>
        <v>0</v>
      </c>
      <c r="BD15" s="277">
        <f t="shared" si="19"/>
        <v>0</v>
      </c>
    </row>
    <row r="16" spans="1:64" ht="30" x14ac:dyDescent="0.25">
      <c r="A16" s="273">
        <f>+JUN!A16</f>
        <v>13</v>
      </c>
      <c r="B16" s="273" t="str">
        <f>+JUN!B16</f>
        <v xml:space="preserve">13-Rehabilitacion psicosocial </v>
      </c>
      <c r="C16" s="273" t="str">
        <f>+JUN!C16</f>
        <v>SALUD MENTAL CSMC</v>
      </c>
      <c r="D16" s="274">
        <v>0</v>
      </c>
      <c r="E16" s="274">
        <v>0</v>
      </c>
      <c r="F16" s="274">
        <v>0</v>
      </c>
      <c r="G16" s="274">
        <v>0</v>
      </c>
      <c r="H16" s="274">
        <v>0</v>
      </c>
      <c r="I16" s="274">
        <v>0</v>
      </c>
      <c r="J16" s="274">
        <v>0</v>
      </c>
      <c r="K16" s="274">
        <v>0</v>
      </c>
      <c r="L16" s="274">
        <v>0</v>
      </c>
      <c r="M16" s="274">
        <v>0</v>
      </c>
      <c r="N16" s="274">
        <v>0</v>
      </c>
      <c r="O16" s="274">
        <v>0</v>
      </c>
      <c r="P16" s="274">
        <v>0</v>
      </c>
      <c r="Q16" s="274">
        <v>0</v>
      </c>
      <c r="R16" s="274">
        <v>0</v>
      </c>
      <c r="S16" s="274">
        <v>0</v>
      </c>
      <c r="T16" s="274">
        <v>0</v>
      </c>
      <c r="U16" s="274">
        <v>0</v>
      </c>
      <c r="V16" s="274">
        <v>0</v>
      </c>
      <c r="W16" s="274">
        <v>0</v>
      </c>
      <c r="X16" s="274">
        <v>0</v>
      </c>
      <c r="Y16" s="274">
        <v>0</v>
      </c>
      <c r="Z16" s="274">
        <v>0</v>
      </c>
      <c r="AA16" s="274">
        <v>0</v>
      </c>
      <c r="AB16" s="274">
        <v>0</v>
      </c>
      <c r="AC16" s="274">
        <v>0</v>
      </c>
      <c r="AD16" s="274">
        <v>0</v>
      </c>
      <c r="AE16" s="274">
        <v>0</v>
      </c>
      <c r="AF16" s="274">
        <v>0</v>
      </c>
      <c r="AG16" s="274">
        <v>0</v>
      </c>
      <c r="AH16" s="274">
        <v>0</v>
      </c>
      <c r="AI16" s="274">
        <v>0</v>
      </c>
      <c r="AJ16" s="274">
        <v>0</v>
      </c>
      <c r="AK16" s="274">
        <v>0</v>
      </c>
      <c r="AL16" s="274">
        <v>0</v>
      </c>
      <c r="AM16" s="274">
        <v>0</v>
      </c>
      <c r="AN16" s="274">
        <v>0</v>
      </c>
      <c r="AO16" s="274">
        <v>0</v>
      </c>
      <c r="AP16" s="274">
        <v>0</v>
      </c>
      <c r="AQ16" s="274">
        <v>0</v>
      </c>
      <c r="AR16" s="274">
        <v>0</v>
      </c>
      <c r="AS16" s="275"/>
      <c r="AT16" s="276">
        <f t="shared" si="20"/>
        <v>0</v>
      </c>
      <c r="AU16" s="276">
        <f t="shared" si="20"/>
        <v>0</v>
      </c>
      <c r="AV16" s="276">
        <f t="shared" si="21"/>
        <v>0</v>
      </c>
      <c r="AW16" s="276">
        <f t="shared" si="22"/>
        <v>0</v>
      </c>
      <c r="AX16" s="276">
        <f t="shared" si="13"/>
        <v>0</v>
      </c>
      <c r="AY16" s="276">
        <f t="shared" si="14"/>
        <v>0</v>
      </c>
      <c r="AZ16" s="276">
        <f t="shared" si="15"/>
        <v>0</v>
      </c>
      <c r="BA16" s="276">
        <f t="shared" si="16"/>
        <v>0</v>
      </c>
      <c r="BB16" s="276">
        <f t="shared" si="17"/>
        <v>0</v>
      </c>
      <c r="BC16" s="276">
        <f t="shared" si="18"/>
        <v>0</v>
      </c>
      <c r="BD16" s="277">
        <f t="shared" si="19"/>
        <v>0</v>
      </c>
    </row>
    <row r="17" spans="1:56" ht="30" x14ac:dyDescent="0.25">
      <c r="A17" s="273">
        <f>+JUN!A17</f>
        <v>14</v>
      </c>
      <c r="B17" s="273" t="str">
        <f>+JUN!B17</f>
        <v xml:space="preserve">14-Rehabilitacion laboral </v>
      </c>
      <c r="C17" s="273" t="str">
        <f>+JUN!C17</f>
        <v>SALUD MENTAL CSMC</v>
      </c>
      <c r="D17" s="274">
        <v>0</v>
      </c>
      <c r="E17" s="274">
        <v>1</v>
      </c>
      <c r="F17" s="274">
        <v>0</v>
      </c>
      <c r="G17" s="274">
        <v>0</v>
      </c>
      <c r="H17" s="274">
        <v>0</v>
      </c>
      <c r="I17" s="274">
        <v>0</v>
      </c>
      <c r="J17" s="274">
        <v>0</v>
      </c>
      <c r="K17" s="274">
        <v>0</v>
      </c>
      <c r="L17" s="274">
        <v>0</v>
      </c>
      <c r="M17" s="274">
        <v>0</v>
      </c>
      <c r="N17" s="274">
        <v>0</v>
      </c>
      <c r="O17" s="274">
        <v>0</v>
      </c>
      <c r="P17" s="274">
        <v>0</v>
      </c>
      <c r="Q17" s="274">
        <v>0</v>
      </c>
      <c r="R17" s="274">
        <v>0</v>
      </c>
      <c r="S17" s="274">
        <v>0</v>
      </c>
      <c r="T17" s="274">
        <v>0</v>
      </c>
      <c r="U17" s="274">
        <v>0</v>
      </c>
      <c r="V17" s="274">
        <v>0</v>
      </c>
      <c r="W17" s="274">
        <v>0</v>
      </c>
      <c r="X17" s="274">
        <v>0</v>
      </c>
      <c r="Y17" s="274">
        <v>0</v>
      </c>
      <c r="Z17" s="274">
        <v>0</v>
      </c>
      <c r="AA17" s="274">
        <v>0</v>
      </c>
      <c r="AB17" s="274">
        <v>0</v>
      </c>
      <c r="AC17" s="274">
        <v>0</v>
      </c>
      <c r="AD17" s="274">
        <v>0</v>
      </c>
      <c r="AE17" s="274">
        <v>0</v>
      </c>
      <c r="AF17" s="274">
        <v>0</v>
      </c>
      <c r="AG17" s="274">
        <v>0</v>
      </c>
      <c r="AH17" s="274">
        <v>0</v>
      </c>
      <c r="AI17" s="274">
        <v>0</v>
      </c>
      <c r="AJ17" s="274">
        <v>0</v>
      </c>
      <c r="AK17" s="274">
        <v>0</v>
      </c>
      <c r="AL17" s="274">
        <v>0</v>
      </c>
      <c r="AM17" s="274">
        <v>0</v>
      </c>
      <c r="AN17" s="274">
        <v>0</v>
      </c>
      <c r="AO17" s="274">
        <v>0</v>
      </c>
      <c r="AP17" s="274">
        <v>0</v>
      </c>
      <c r="AQ17" s="274">
        <v>0</v>
      </c>
      <c r="AR17" s="274">
        <v>0</v>
      </c>
      <c r="AS17" s="275"/>
      <c r="AT17" s="274">
        <f t="shared" si="20"/>
        <v>0</v>
      </c>
      <c r="AU17" s="274">
        <f t="shared" si="20"/>
        <v>1</v>
      </c>
      <c r="AV17" s="274">
        <f t="shared" si="21"/>
        <v>0</v>
      </c>
      <c r="AW17" s="274">
        <f t="shared" si="22"/>
        <v>0</v>
      </c>
      <c r="AX17" s="274">
        <f t="shared" si="13"/>
        <v>0</v>
      </c>
      <c r="AY17" s="274">
        <f t="shared" si="14"/>
        <v>0</v>
      </c>
      <c r="AZ17" s="274">
        <f t="shared" si="15"/>
        <v>0</v>
      </c>
      <c r="BA17" s="274">
        <f t="shared" si="16"/>
        <v>0</v>
      </c>
      <c r="BB17" s="274">
        <f t="shared" si="17"/>
        <v>0</v>
      </c>
      <c r="BC17" s="274">
        <f t="shared" si="18"/>
        <v>0</v>
      </c>
      <c r="BD17" s="274">
        <f t="shared" si="19"/>
        <v>1</v>
      </c>
    </row>
    <row r="18" spans="1:56" ht="30" x14ac:dyDescent="0.25">
      <c r="A18" s="273">
        <f>+JUN!A18</f>
        <v>15</v>
      </c>
      <c r="B18" s="273" t="str">
        <f>+JUN!B18</f>
        <v xml:space="preserve">15-Primeros auxilios psicologicos en situaciones de crisis y emergencias humanitarias </v>
      </c>
      <c r="C18" s="273" t="str">
        <f>+JUN!C18</f>
        <v>SALUD MENTAL CSMC</v>
      </c>
      <c r="D18" s="274">
        <v>0</v>
      </c>
      <c r="E18" s="274">
        <v>0</v>
      </c>
      <c r="F18" s="274">
        <v>0</v>
      </c>
      <c r="G18" s="274">
        <v>0</v>
      </c>
      <c r="H18" s="274">
        <v>0</v>
      </c>
      <c r="I18" s="274">
        <v>0</v>
      </c>
      <c r="J18" s="274">
        <v>0</v>
      </c>
      <c r="K18" s="274">
        <v>0</v>
      </c>
      <c r="L18" s="274">
        <v>0</v>
      </c>
      <c r="M18" s="274">
        <v>0</v>
      </c>
      <c r="N18" s="274">
        <v>0</v>
      </c>
      <c r="O18" s="274">
        <v>0</v>
      </c>
      <c r="P18" s="274">
        <v>0</v>
      </c>
      <c r="Q18" s="274">
        <v>0</v>
      </c>
      <c r="R18" s="274">
        <v>0</v>
      </c>
      <c r="S18" s="274">
        <v>0</v>
      </c>
      <c r="T18" s="274">
        <v>0</v>
      </c>
      <c r="U18" s="274">
        <v>0</v>
      </c>
      <c r="V18" s="274">
        <v>0</v>
      </c>
      <c r="W18" s="274">
        <v>0</v>
      </c>
      <c r="X18" s="274">
        <v>0</v>
      </c>
      <c r="Y18" s="274">
        <v>0</v>
      </c>
      <c r="Z18" s="274">
        <v>0</v>
      </c>
      <c r="AA18" s="274">
        <v>0</v>
      </c>
      <c r="AB18" s="274">
        <v>0</v>
      </c>
      <c r="AC18" s="274">
        <v>0</v>
      </c>
      <c r="AD18" s="274">
        <v>0</v>
      </c>
      <c r="AE18" s="274">
        <v>0</v>
      </c>
      <c r="AF18" s="274">
        <v>0</v>
      </c>
      <c r="AG18" s="274">
        <v>0</v>
      </c>
      <c r="AH18" s="274">
        <v>0</v>
      </c>
      <c r="AI18" s="274">
        <v>0</v>
      </c>
      <c r="AJ18" s="274">
        <v>0</v>
      </c>
      <c r="AK18" s="274">
        <v>0</v>
      </c>
      <c r="AL18" s="274">
        <v>0</v>
      </c>
      <c r="AM18" s="274">
        <v>0</v>
      </c>
      <c r="AN18" s="274">
        <v>0</v>
      </c>
      <c r="AO18" s="274">
        <v>0</v>
      </c>
      <c r="AP18" s="274">
        <v>0</v>
      </c>
      <c r="AQ18" s="274">
        <v>0</v>
      </c>
      <c r="AR18" s="274">
        <v>0</v>
      </c>
      <c r="AS18" s="275"/>
      <c r="AT18" s="274">
        <f t="shared" si="20"/>
        <v>0</v>
      </c>
      <c r="AU18" s="274">
        <f t="shared" si="20"/>
        <v>0</v>
      </c>
      <c r="AV18" s="274">
        <f t="shared" si="21"/>
        <v>0</v>
      </c>
      <c r="AW18" s="274">
        <f t="shared" si="22"/>
        <v>0</v>
      </c>
      <c r="AX18" s="274">
        <f t="shared" si="13"/>
        <v>0</v>
      </c>
      <c r="AY18" s="274">
        <f t="shared" si="14"/>
        <v>0</v>
      </c>
      <c r="AZ18" s="274">
        <f t="shared" si="15"/>
        <v>0</v>
      </c>
      <c r="BA18" s="274">
        <f t="shared" si="16"/>
        <v>0</v>
      </c>
      <c r="BB18" s="274">
        <f t="shared" si="17"/>
        <v>0</v>
      </c>
      <c r="BC18" s="274">
        <f t="shared" si="18"/>
        <v>0</v>
      </c>
      <c r="BD18" s="274">
        <f t="shared" si="19"/>
        <v>0</v>
      </c>
    </row>
    <row r="19" spans="1:56" ht="30" x14ac:dyDescent="0.25">
      <c r="A19" s="273">
        <f>+JUN!A19</f>
        <v>16</v>
      </c>
      <c r="B19" s="273" t="str">
        <f>+JUN!B19</f>
        <v xml:space="preserve">16-Parejas con consejeria en promocion de una convivencia saludable </v>
      </c>
      <c r="C19" s="273" t="str">
        <f>+JUN!C19</f>
        <v>SALUD MENTAL CSMC</v>
      </c>
      <c r="D19" s="274">
        <v>0</v>
      </c>
      <c r="E19" s="274">
        <v>0</v>
      </c>
      <c r="F19" s="274">
        <v>0</v>
      </c>
      <c r="G19" s="274">
        <v>0</v>
      </c>
      <c r="H19" s="274">
        <v>0</v>
      </c>
      <c r="I19" s="274">
        <v>0</v>
      </c>
      <c r="J19" s="274">
        <v>0</v>
      </c>
      <c r="K19" s="274">
        <v>0</v>
      </c>
      <c r="L19" s="274">
        <v>0</v>
      </c>
      <c r="M19" s="274">
        <v>0</v>
      </c>
      <c r="N19" s="274">
        <v>0</v>
      </c>
      <c r="O19" s="274">
        <v>0</v>
      </c>
      <c r="P19" s="274">
        <v>0</v>
      </c>
      <c r="Q19" s="274">
        <v>0</v>
      </c>
      <c r="R19" s="274">
        <v>0</v>
      </c>
      <c r="S19" s="274">
        <v>0</v>
      </c>
      <c r="T19" s="274">
        <v>0</v>
      </c>
      <c r="U19" s="274">
        <v>0</v>
      </c>
      <c r="V19" s="274">
        <v>0</v>
      </c>
      <c r="W19" s="274">
        <v>0</v>
      </c>
      <c r="X19" s="274">
        <v>0</v>
      </c>
      <c r="Y19" s="274">
        <v>0</v>
      </c>
      <c r="Z19" s="274">
        <v>0</v>
      </c>
      <c r="AA19" s="274">
        <v>0</v>
      </c>
      <c r="AB19" s="274">
        <v>0</v>
      </c>
      <c r="AC19" s="274">
        <v>0</v>
      </c>
      <c r="AD19" s="274">
        <v>0</v>
      </c>
      <c r="AE19" s="274">
        <v>0</v>
      </c>
      <c r="AF19" s="274">
        <v>0</v>
      </c>
      <c r="AG19" s="274">
        <v>0</v>
      </c>
      <c r="AH19" s="274">
        <v>0</v>
      </c>
      <c r="AI19" s="274">
        <v>0</v>
      </c>
      <c r="AJ19" s="274">
        <v>0</v>
      </c>
      <c r="AK19" s="274">
        <v>0</v>
      </c>
      <c r="AL19" s="274">
        <v>0</v>
      </c>
      <c r="AM19" s="274">
        <v>0</v>
      </c>
      <c r="AN19" s="274">
        <v>0</v>
      </c>
      <c r="AO19" s="274">
        <v>0</v>
      </c>
      <c r="AP19" s="274">
        <v>0</v>
      </c>
      <c r="AQ19" s="274">
        <v>0</v>
      </c>
      <c r="AR19" s="274">
        <v>0</v>
      </c>
      <c r="AS19" s="275"/>
      <c r="AT19" s="274">
        <f t="shared" si="20"/>
        <v>0</v>
      </c>
      <c r="AU19" s="274">
        <f t="shared" si="20"/>
        <v>0</v>
      </c>
      <c r="AV19" s="274">
        <f t="shared" si="21"/>
        <v>0</v>
      </c>
      <c r="AW19" s="274">
        <f t="shared" si="22"/>
        <v>0</v>
      </c>
      <c r="AX19" s="274">
        <f t="shared" si="13"/>
        <v>0</v>
      </c>
      <c r="AY19" s="274">
        <f t="shared" si="14"/>
        <v>0</v>
      </c>
      <c r="AZ19" s="274">
        <f t="shared" si="15"/>
        <v>0</v>
      </c>
      <c r="BA19" s="274">
        <f t="shared" si="16"/>
        <v>0</v>
      </c>
      <c r="BB19" s="274">
        <f t="shared" si="17"/>
        <v>0</v>
      </c>
      <c r="BC19" s="274">
        <f t="shared" si="18"/>
        <v>0</v>
      </c>
      <c r="BD19" s="274">
        <f t="shared" si="19"/>
        <v>0</v>
      </c>
    </row>
    <row r="20" spans="1:56" ht="30" x14ac:dyDescent="0.25">
      <c r="A20" s="273">
        <f>+JUN!A20</f>
        <v>17</v>
      </c>
      <c r="B20" s="273" t="str">
        <f>+JUN!B20</f>
        <v xml:space="preserve">17-Agentes comunitarios de salud realizan vigilancia ciudadana para reducir la violencia fisica causada por la pareja </v>
      </c>
      <c r="C20" s="273" t="str">
        <f>+JUN!C20</f>
        <v>SALUD MENTAL CSMC</v>
      </c>
      <c r="D20" s="274">
        <v>0</v>
      </c>
      <c r="E20" s="274">
        <v>0</v>
      </c>
      <c r="F20" s="274">
        <v>0</v>
      </c>
      <c r="G20" s="274">
        <v>0</v>
      </c>
      <c r="H20" s="274">
        <v>0</v>
      </c>
      <c r="I20" s="274">
        <v>0</v>
      </c>
      <c r="J20" s="274">
        <v>0</v>
      </c>
      <c r="K20" s="274">
        <v>0</v>
      </c>
      <c r="L20" s="274">
        <v>0</v>
      </c>
      <c r="M20" s="274">
        <v>0</v>
      </c>
      <c r="N20" s="274">
        <v>0</v>
      </c>
      <c r="O20" s="274">
        <v>0</v>
      </c>
      <c r="P20" s="274">
        <v>0</v>
      </c>
      <c r="Q20" s="274">
        <v>0</v>
      </c>
      <c r="R20" s="274">
        <v>0</v>
      </c>
      <c r="S20" s="274">
        <v>0</v>
      </c>
      <c r="T20" s="274">
        <v>0</v>
      </c>
      <c r="U20" s="274">
        <v>0</v>
      </c>
      <c r="V20" s="274">
        <v>0</v>
      </c>
      <c r="W20" s="274">
        <v>0</v>
      </c>
      <c r="X20" s="274">
        <v>0</v>
      </c>
      <c r="Y20" s="274">
        <v>0</v>
      </c>
      <c r="Z20" s="274">
        <v>0</v>
      </c>
      <c r="AA20" s="274">
        <v>0</v>
      </c>
      <c r="AB20" s="274">
        <v>0</v>
      </c>
      <c r="AC20" s="274">
        <v>0</v>
      </c>
      <c r="AD20" s="274">
        <v>0</v>
      </c>
      <c r="AE20" s="274">
        <v>0</v>
      </c>
      <c r="AF20" s="274">
        <v>0</v>
      </c>
      <c r="AG20" s="274">
        <v>0</v>
      </c>
      <c r="AH20" s="274">
        <v>0</v>
      </c>
      <c r="AI20" s="274">
        <v>0</v>
      </c>
      <c r="AJ20" s="274">
        <v>0</v>
      </c>
      <c r="AK20" s="274">
        <v>0</v>
      </c>
      <c r="AL20" s="274">
        <v>0</v>
      </c>
      <c r="AM20" s="274">
        <v>0</v>
      </c>
      <c r="AN20" s="274">
        <v>0</v>
      </c>
      <c r="AO20" s="274">
        <v>0</v>
      </c>
      <c r="AP20" s="274">
        <v>0</v>
      </c>
      <c r="AQ20" s="274">
        <v>0</v>
      </c>
      <c r="AR20" s="274">
        <v>0</v>
      </c>
      <c r="AS20" s="275"/>
      <c r="AT20" s="274">
        <f t="shared" si="20"/>
        <v>0</v>
      </c>
      <c r="AU20" s="274">
        <f t="shared" si="20"/>
        <v>0</v>
      </c>
      <c r="AV20" s="274">
        <f t="shared" si="21"/>
        <v>0</v>
      </c>
      <c r="AW20" s="274">
        <f t="shared" si="22"/>
        <v>0</v>
      </c>
      <c r="AX20" s="274">
        <f t="shared" si="13"/>
        <v>0</v>
      </c>
      <c r="AY20" s="274">
        <f t="shared" si="14"/>
        <v>0</v>
      </c>
      <c r="AZ20" s="274">
        <f t="shared" si="15"/>
        <v>0</v>
      </c>
      <c r="BA20" s="274">
        <f t="shared" si="16"/>
        <v>0</v>
      </c>
      <c r="BB20" s="274">
        <f t="shared" si="17"/>
        <v>0</v>
      </c>
      <c r="BC20" s="274">
        <f t="shared" si="18"/>
        <v>0</v>
      </c>
      <c r="BD20" s="274">
        <f t="shared" si="19"/>
        <v>0</v>
      </c>
    </row>
    <row r="21" spans="1:56" ht="30" x14ac:dyDescent="0.25">
      <c r="A21" s="273">
        <f>+JUN!A21</f>
        <v>18</v>
      </c>
      <c r="B21" s="273" t="str">
        <f>+JUN!B21</f>
        <v xml:space="preserve">18-Tratamiento en violencia familiar en el primer nivel de atención no especializado. </v>
      </c>
      <c r="C21" s="273" t="str">
        <f>+JUN!C21</f>
        <v>SALUD MENTAL I-1 A I-4</v>
      </c>
      <c r="D21" s="274">
        <v>0</v>
      </c>
      <c r="E21" s="274">
        <v>0</v>
      </c>
      <c r="F21" s="274">
        <v>1</v>
      </c>
      <c r="G21" s="274">
        <v>0</v>
      </c>
      <c r="H21" s="274">
        <v>0</v>
      </c>
      <c r="I21" s="274">
        <v>0</v>
      </c>
      <c r="J21" s="274">
        <v>0</v>
      </c>
      <c r="K21" s="274">
        <v>0</v>
      </c>
      <c r="L21" s="274">
        <v>0</v>
      </c>
      <c r="M21" s="274">
        <v>0</v>
      </c>
      <c r="N21" s="274">
        <v>0</v>
      </c>
      <c r="O21" s="274">
        <v>2</v>
      </c>
      <c r="P21" s="274">
        <v>0</v>
      </c>
      <c r="Q21" s="274">
        <v>0</v>
      </c>
      <c r="R21" s="274">
        <v>0</v>
      </c>
      <c r="S21" s="274">
        <v>0</v>
      </c>
      <c r="T21" s="274">
        <v>0</v>
      </c>
      <c r="U21" s="274">
        <v>0</v>
      </c>
      <c r="V21" s="274">
        <v>0</v>
      </c>
      <c r="W21" s="274">
        <v>7</v>
      </c>
      <c r="X21" s="274">
        <v>3</v>
      </c>
      <c r="Y21" s="274">
        <v>0</v>
      </c>
      <c r="Z21" s="274">
        <v>0</v>
      </c>
      <c r="AA21" s="274">
        <v>0</v>
      </c>
      <c r="AB21" s="274">
        <v>0</v>
      </c>
      <c r="AC21" s="274">
        <v>1</v>
      </c>
      <c r="AD21" s="274">
        <v>0</v>
      </c>
      <c r="AE21" s="274">
        <v>0</v>
      </c>
      <c r="AF21" s="274">
        <v>0</v>
      </c>
      <c r="AG21" s="274">
        <v>0</v>
      </c>
      <c r="AH21" s="274">
        <v>0</v>
      </c>
      <c r="AI21" s="274">
        <v>0</v>
      </c>
      <c r="AJ21" s="274">
        <v>0</v>
      </c>
      <c r="AK21" s="274">
        <v>0</v>
      </c>
      <c r="AL21" s="274">
        <v>0</v>
      </c>
      <c r="AM21" s="274">
        <v>0</v>
      </c>
      <c r="AN21" s="274">
        <v>0</v>
      </c>
      <c r="AO21" s="274">
        <v>0</v>
      </c>
      <c r="AP21" s="274">
        <v>0</v>
      </c>
      <c r="AQ21" s="274">
        <v>0</v>
      </c>
      <c r="AR21" s="274">
        <v>0</v>
      </c>
      <c r="AS21" s="275"/>
      <c r="AT21" s="274">
        <f t="shared" si="20"/>
        <v>0</v>
      </c>
      <c r="AU21" s="274">
        <f t="shared" si="20"/>
        <v>0</v>
      </c>
      <c r="AV21" s="274">
        <f t="shared" si="21"/>
        <v>3</v>
      </c>
      <c r="AW21" s="274">
        <f t="shared" si="22"/>
        <v>0</v>
      </c>
      <c r="AX21" s="274">
        <f t="shared" si="13"/>
        <v>0</v>
      </c>
      <c r="AY21" s="274">
        <f t="shared" si="14"/>
        <v>10</v>
      </c>
      <c r="AZ21" s="274">
        <f t="shared" si="15"/>
        <v>1</v>
      </c>
      <c r="BA21" s="274">
        <f t="shared" si="16"/>
        <v>0</v>
      </c>
      <c r="BB21" s="274">
        <f t="shared" si="17"/>
        <v>0</v>
      </c>
      <c r="BC21" s="274">
        <f t="shared" si="18"/>
        <v>0</v>
      </c>
      <c r="BD21" s="274">
        <f t="shared" si="19"/>
        <v>14</v>
      </c>
    </row>
    <row r="22" spans="1:56" ht="30" x14ac:dyDescent="0.25">
      <c r="A22" s="273">
        <f>+JUN!A22</f>
        <v>19</v>
      </c>
      <c r="B22" s="273" t="str">
        <f>+JUN!B22</f>
        <v>19-Tratamiento a Niños, Niñas y Adolescentes Afectados por Violencia Infantil</v>
      </c>
      <c r="C22" s="273" t="str">
        <f>+JUN!C22</f>
        <v>SALUD MENTAL I-1 A I-4</v>
      </c>
      <c r="D22" s="274">
        <v>0</v>
      </c>
      <c r="E22" s="274">
        <v>0</v>
      </c>
      <c r="F22" s="274">
        <v>5</v>
      </c>
      <c r="G22" s="274">
        <v>0</v>
      </c>
      <c r="H22" s="274">
        <v>0</v>
      </c>
      <c r="I22" s="274">
        <v>0</v>
      </c>
      <c r="J22" s="274">
        <v>0</v>
      </c>
      <c r="K22" s="274">
        <v>0</v>
      </c>
      <c r="L22" s="274">
        <v>0</v>
      </c>
      <c r="M22" s="274">
        <v>0</v>
      </c>
      <c r="N22" s="274">
        <v>0</v>
      </c>
      <c r="O22" s="274">
        <v>6</v>
      </c>
      <c r="P22" s="274">
        <v>0</v>
      </c>
      <c r="Q22" s="274">
        <v>0</v>
      </c>
      <c r="R22" s="274">
        <v>0</v>
      </c>
      <c r="S22" s="274">
        <v>0</v>
      </c>
      <c r="T22" s="274">
        <v>0</v>
      </c>
      <c r="U22" s="274">
        <v>0</v>
      </c>
      <c r="V22" s="274">
        <v>0</v>
      </c>
      <c r="W22" s="274">
        <v>2</v>
      </c>
      <c r="X22" s="274">
        <v>2</v>
      </c>
      <c r="Y22" s="274">
        <v>0</v>
      </c>
      <c r="Z22" s="274">
        <v>0</v>
      </c>
      <c r="AA22" s="274">
        <v>0</v>
      </c>
      <c r="AB22" s="274">
        <v>0</v>
      </c>
      <c r="AC22" s="274">
        <v>2</v>
      </c>
      <c r="AD22" s="274">
        <v>0</v>
      </c>
      <c r="AE22" s="274">
        <v>0</v>
      </c>
      <c r="AF22" s="274">
        <v>0</v>
      </c>
      <c r="AG22" s="274">
        <v>0</v>
      </c>
      <c r="AH22" s="274">
        <v>0</v>
      </c>
      <c r="AI22" s="274">
        <v>0</v>
      </c>
      <c r="AJ22" s="274">
        <v>0</v>
      </c>
      <c r="AK22" s="274">
        <v>1</v>
      </c>
      <c r="AL22" s="274">
        <v>0</v>
      </c>
      <c r="AM22" s="274">
        <v>0</v>
      </c>
      <c r="AN22" s="274">
        <v>0</v>
      </c>
      <c r="AO22" s="274">
        <v>1</v>
      </c>
      <c r="AP22" s="274">
        <v>0</v>
      </c>
      <c r="AQ22" s="274">
        <v>0</v>
      </c>
      <c r="AR22" s="274">
        <v>0</v>
      </c>
      <c r="AS22" s="275"/>
      <c r="AT22" s="274">
        <f t="shared" si="20"/>
        <v>0</v>
      </c>
      <c r="AU22" s="274">
        <f t="shared" si="20"/>
        <v>0</v>
      </c>
      <c r="AV22" s="274">
        <f t="shared" si="21"/>
        <v>11</v>
      </c>
      <c r="AW22" s="274">
        <f t="shared" si="22"/>
        <v>0</v>
      </c>
      <c r="AX22" s="274">
        <f t="shared" si="13"/>
        <v>0</v>
      </c>
      <c r="AY22" s="274">
        <f t="shared" si="14"/>
        <v>4</v>
      </c>
      <c r="AZ22" s="274">
        <f t="shared" si="15"/>
        <v>2</v>
      </c>
      <c r="BA22" s="274">
        <f t="shared" si="16"/>
        <v>0</v>
      </c>
      <c r="BB22" s="274">
        <f t="shared" si="17"/>
        <v>1</v>
      </c>
      <c r="BC22" s="274">
        <f t="shared" si="18"/>
        <v>1</v>
      </c>
      <c r="BD22" s="274">
        <f t="shared" si="19"/>
        <v>19</v>
      </c>
    </row>
    <row r="23" spans="1:56" ht="30" x14ac:dyDescent="0.25">
      <c r="A23" s="273">
        <f>+JUN!A23</f>
        <v>20</v>
      </c>
      <c r="B23" s="273" t="str">
        <f>+JUN!B23</f>
        <v xml:space="preserve">20-Tratamiento ambulatorio de Niños, Niñas de 0 a 17 años con trastornos  del aspectro autista </v>
      </c>
      <c r="C23" s="273" t="str">
        <f>+JUN!C23</f>
        <v>SALUD MENTAL I-1 A I-4</v>
      </c>
      <c r="D23" s="274">
        <v>0</v>
      </c>
      <c r="E23" s="274">
        <v>0</v>
      </c>
      <c r="F23" s="274">
        <v>0</v>
      </c>
      <c r="G23" s="274">
        <v>0</v>
      </c>
      <c r="H23" s="274">
        <v>0</v>
      </c>
      <c r="I23" s="274">
        <v>0</v>
      </c>
      <c r="J23" s="274">
        <v>0</v>
      </c>
      <c r="K23" s="274">
        <v>0</v>
      </c>
      <c r="L23" s="274">
        <v>0</v>
      </c>
      <c r="M23" s="274">
        <v>0</v>
      </c>
      <c r="N23" s="274">
        <v>0</v>
      </c>
      <c r="O23" s="274">
        <v>0</v>
      </c>
      <c r="P23" s="274">
        <v>0</v>
      </c>
      <c r="Q23" s="274">
        <v>0</v>
      </c>
      <c r="R23" s="274">
        <v>0</v>
      </c>
      <c r="S23" s="274">
        <v>0</v>
      </c>
      <c r="T23" s="274">
        <v>0</v>
      </c>
      <c r="U23" s="274">
        <v>0</v>
      </c>
      <c r="V23" s="274">
        <v>0</v>
      </c>
      <c r="W23" s="274">
        <v>0</v>
      </c>
      <c r="X23" s="274">
        <v>0</v>
      </c>
      <c r="Y23" s="274">
        <v>0</v>
      </c>
      <c r="Z23" s="274">
        <v>0</v>
      </c>
      <c r="AA23" s="274">
        <v>0</v>
      </c>
      <c r="AB23" s="274">
        <v>0</v>
      </c>
      <c r="AC23" s="274">
        <v>0</v>
      </c>
      <c r="AD23" s="274">
        <v>0</v>
      </c>
      <c r="AE23" s="274">
        <v>0</v>
      </c>
      <c r="AF23" s="274">
        <v>0</v>
      </c>
      <c r="AG23" s="274">
        <v>0</v>
      </c>
      <c r="AH23" s="274">
        <v>0</v>
      </c>
      <c r="AI23" s="274">
        <v>0</v>
      </c>
      <c r="AJ23" s="274">
        <v>0</v>
      </c>
      <c r="AK23" s="274">
        <v>0</v>
      </c>
      <c r="AL23" s="274">
        <v>0</v>
      </c>
      <c r="AM23" s="274">
        <v>0</v>
      </c>
      <c r="AN23" s="274">
        <v>0</v>
      </c>
      <c r="AO23" s="274">
        <v>0</v>
      </c>
      <c r="AP23" s="274">
        <v>0</v>
      </c>
      <c r="AQ23" s="274">
        <v>0</v>
      </c>
      <c r="AR23" s="274">
        <v>0</v>
      </c>
      <c r="AS23" s="275"/>
      <c r="AT23" s="274">
        <f t="shared" si="20"/>
        <v>0</v>
      </c>
      <c r="AU23" s="274">
        <f t="shared" si="20"/>
        <v>0</v>
      </c>
      <c r="AV23" s="274">
        <f t="shared" si="21"/>
        <v>0</v>
      </c>
      <c r="AW23" s="274">
        <f t="shared" si="22"/>
        <v>0</v>
      </c>
      <c r="AX23" s="274">
        <f t="shared" si="13"/>
        <v>0</v>
      </c>
      <c r="AY23" s="274">
        <f t="shared" si="14"/>
        <v>0</v>
      </c>
      <c r="AZ23" s="274">
        <f t="shared" si="15"/>
        <v>0</v>
      </c>
      <c r="BA23" s="274">
        <f t="shared" si="16"/>
        <v>0</v>
      </c>
      <c r="BB23" s="274">
        <f t="shared" si="17"/>
        <v>0</v>
      </c>
      <c r="BC23" s="274">
        <f t="shared" si="18"/>
        <v>0</v>
      </c>
      <c r="BD23" s="274">
        <f t="shared" si="19"/>
        <v>0</v>
      </c>
    </row>
    <row r="24" spans="1:56" ht="30" x14ac:dyDescent="0.25">
      <c r="A24" s="273">
        <f>+JUN!A24</f>
        <v>21</v>
      </c>
      <c r="B24" s="273" t="str">
        <f>+JUN!B24</f>
        <v>21-Tratamiento ambulatorio de Niños, Niñas y adolescentes de 0 a 17 años por trastornos  mentales del comportamiento</v>
      </c>
      <c r="C24" s="273" t="str">
        <f>+JUN!C24</f>
        <v>SALUD MENTAL I-1 A I-4</v>
      </c>
      <c r="D24" s="274">
        <v>0</v>
      </c>
      <c r="E24" s="274">
        <v>0</v>
      </c>
      <c r="F24" s="274">
        <v>2</v>
      </c>
      <c r="G24" s="274">
        <v>0</v>
      </c>
      <c r="H24" s="274">
        <v>0</v>
      </c>
      <c r="I24" s="274">
        <v>0</v>
      </c>
      <c r="J24" s="274">
        <v>0</v>
      </c>
      <c r="K24" s="274">
        <v>0</v>
      </c>
      <c r="L24" s="274">
        <v>0</v>
      </c>
      <c r="M24" s="274">
        <v>0</v>
      </c>
      <c r="N24" s="274">
        <v>0</v>
      </c>
      <c r="O24" s="274">
        <v>0</v>
      </c>
      <c r="P24" s="274">
        <v>0</v>
      </c>
      <c r="Q24" s="274">
        <v>0</v>
      </c>
      <c r="R24" s="274">
        <v>0</v>
      </c>
      <c r="S24" s="274">
        <v>1</v>
      </c>
      <c r="T24" s="274">
        <v>0</v>
      </c>
      <c r="U24" s="274">
        <v>0</v>
      </c>
      <c r="V24" s="274">
        <v>0</v>
      </c>
      <c r="W24" s="274">
        <v>0</v>
      </c>
      <c r="X24" s="274">
        <v>0</v>
      </c>
      <c r="Y24" s="274">
        <v>0</v>
      </c>
      <c r="Z24" s="274">
        <v>0</v>
      </c>
      <c r="AA24" s="274">
        <v>0</v>
      </c>
      <c r="AB24" s="274">
        <v>0</v>
      </c>
      <c r="AC24" s="274">
        <v>1</v>
      </c>
      <c r="AD24" s="274">
        <v>0</v>
      </c>
      <c r="AE24" s="274">
        <v>0</v>
      </c>
      <c r="AF24" s="274">
        <v>0</v>
      </c>
      <c r="AG24" s="274">
        <v>0</v>
      </c>
      <c r="AH24" s="274">
        <v>0</v>
      </c>
      <c r="AI24" s="274">
        <v>0</v>
      </c>
      <c r="AJ24" s="274">
        <v>0</v>
      </c>
      <c r="AK24" s="274">
        <v>3</v>
      </c>
      <c r="AL24" s="274">
        <v>0</v>
      </c>
      <c r="AM24" s="274">
        <v>0</v>
      </c>
      <c r="AN24" s="274">
        <v>0</v>
      </c>
      <c r="AO24" s="274">
        <v>1</v>
      </c>
      <c r="AP24" s="274">
        <v>0</v>
      </c>
      <c r="AQ24" s="274">
        <v>0</v>
      </c>
      <c r="AR24" s="274">
        <v>0</v>
      </c>
      <c r="AS24" s="275"/>
      <c r="AT24" s="274">
        <f t="shared" si="20"/>
        <v>0</v>
      </c>
      <c r="AU24" s="274">
        <f t="shared" si="20"/>
        <v>0</v>
      </c>
      <c r="AV24" s="274">
        <f t="shared" si="21"/>
        <v>2</v>
      </c>
      <c r="AW24" s="274">
        <f t="shared" si="22"/>
        <v>0</v>
      </c>
      <c r="AX24" s="274">
        <f t="shared" si="13"/>
        <v>1</v>
      </c>
      <c r="AY24" s="274">
        <f t="shared" si="14"/>
        <v>0</v>
      </c>
      <c r="AZ24" s="274">
        <f t="shared" si="15"/>
        <v>1</v>
      </c>
      <c r="BA24" s="274">
        <f t="shared" si="16"/>
        <v>0</v>
      </c>
      <c r="BB24" s="274">
        <f t="shared" si="17"/>
        <v>3</v>
      </c>
      <c r="BC24" s="274">
        <f t="shared" si="18"/>
        <v>1</v>
      </c>
      <c r="BD24" s="274">
        <f t="shared" si="19"/>
        <v>8</v>
      </c>
    </row>
    <row r="25" spans="1:56" ht="30" x14ac:dyDescent="0.25">
      <c r="A25" s="273">
        <f>+JUN!A25</f>
        <v>22</v>
      </c>
      <c r="B25" s="273" t="str">
        <f>+JUN!B25</f>
        <v xml:space="preserve">22-Tratamiento ambulatorio de personas con depresion </v>
      </c>
      <c r="C25" s="273" t="str">
        <f>+JUN!C25</f>
        <v>SALUD MENTAL I-1 A I-4</v>
      </c>
      <c r="D25" s="274">
        <v>0</v>
      </c>
      <c r="E25" s="274">
        <v>0</v>
      </c>
      <c r="F25" s="274">
        <v>1</v>
      </c>
      <c r="G25" s="274">
        <v>0</v>
      </c>
      <c r="H25" s="274">
        <v>0</v>
      </c>
      <c r="I25" s="274">
        <v>0</v>
      </c>
      <c r="J25" s="274">
        <v>0</v>
      </c>
      <c r="K25" s="274">
        <v>0</v>
      </c>
      <c r="L25" s="274">
        <v>0</v>
      </c>
      <c r="M25" s="274">
        <v>0</v>
      </c>
      <c r="N25" s="274">
        <v>0</v>
      </c>
      <c r="O25" s="274">
        <v>0</v>
      </c>
      <c r="P25" s="274">
        <v>0</v>
      </c>
      <c r="Q25" s="274">
        <v>0</v>
      </c>
      <c r="R25" s="274">
        <v>0</v>
      </c>
      <c r="S25" s="274">
        <v>1</v>
      </c>
      <c r="T25" s="274">
        <v>0</v>
      </c>
      <c r="U25" s="274">
        <v>0</v>
      </c>
      <c r="V25" s="274">
        <v>0</v>
      </c>
      <c r="W25" s="274">
        <v>0</v>
      </c>
      <c r="X25" s="274">
        <v>1</v>
      </c>
      <c r="Y25" s="274">
        <v>0</v>
      </c>
      <c r="Z25" s="274">
        <v>0</v>
      </c>
      <c r="AA25" s="274">
        <v>0</v>
      </c>
      <c r="AB25" s="274">
        <v>0</v>
      </c>
      <c r="AC25" s="274">
        <v>0</v>
      </c>
      <c r="AD25" s="274">
        <v>0</v>
      </c>
      <c r="AE25" s="274">
        <v>0</v>
      </c>
      <c r="AF25" s="274">
        <v>0</v>
      </c>
      <c r="AG25" s="274">
        <v>0</v>
      </c>
      <c r="AH25" s="274">
        <v>0</v>
      </c>
      <c r="AI25" s="274">
        <v>0</v>
      </c>
      <c r="AJ25" s="274">
        <v>0</v>
      </c>
      <c r="AK25" s="274">
        <v>0</v>
      </c>
      <c r="AL25" s="274">
        <v>0</v>
      </c>
      <c r="AM25" s="274">
        <v>0</v>
      </c>
      <c r="AN25" s="274">
        <v>0</v>
      </c>
      <c r="AO25" s="274">
        <v>0</v>
      </c>
      <c r="AP25" s="274">
        <v>0</v>
      </c>
      <c r="AQ25" s="274">
        <v>0</v>
      </c>
      <c r="AR25" s="274">
        <v>3</v>
      </c>
      <c r="AS25" s="275"/>
      <c r="AT25" s="274">
        <f t="shared" si="20"/>
        <v>0</v>
      </c>
      <c r="AU25" s="274">
        <f t="shared" si="20"/>
        <v>0</v>
      </c>
      <c r="AV25" s="274">
        <f t="shared" si="21"/>
        <v>1</v>
      </c>
      <c r="AW25" s="274">
        <f t="shared" si="22"/>
        <v>0</v>
      </c>
      <c r="AX25" s="274">
        <f t="shared" si="13"/>
        <v>1</v>
      </c>
      <c r="AY25" s="274">
        <f t="shared" si="14"/>
        <v>1</v>
      </c>
      <c r="AZ25" s="274">
        <f t="shared" si="15"/>
        <v>0</v>
      </c>
      <c r="BA25" s="274">
        <f t="shared" si="16"/>
        <v>0</v>
      </c>
      <c r="BB25" s="274">
        <f t="shared" si="17"/>
        <v>0</v>
      </c>
      <c r="BC25" s="274">
        <f t="shared" si="18"/>
        <v>3</v>
      </c>
      <c r="BD25" s="274">
        <f t="shared" si="19"/>
        <v>6</v>
      </c>
    </row>
    <row r="26" spans="1:56" ht="30" x14ac:dyDescent="0.25">
      <c r="A26" s="273">
        <f>+JUN!A26</f>
        <v>23</v>
      </c>
      <c r="B26" s="273" t="str">
        <f>+JUN!B26</f>
        <v xml:space="preserve">23-Tratamiento ambulatorio de personas con conducta suicida </v>
      </c>
      <c r="C26" s="273" t="str">
        <f>+JUN!C26</f>
        <v>SALUD MENTAL I-1 A I-4</v>
      </c>
      <c r="D26" s="274">
        <v>0</v>
      </c>
      <c r="E26" s="274">
        <v>0</v>
      </c>
      <c r="F26" s="274">
        <v>0</v>
      </c>
      <c r="G26" s="274">
        <v>0</v>
      </c>
      <c r="H26" s="274">
        <v>0</v>
      </c>
      <c r="I26" s="274">
        <v>0</v>
      </c>
      <c r="J26" s="274">
        <v>0</v>
      </c>
      <c r="K26" s="274">
        <v>0</v>
      </c>
      <c r="L26" s="274">
        <v>0</v>
      </c>
      <c r="M26" s="274">
        <v>0</v>
      </c>
      <c r="N26" s="274">
        <v>0</v>
      </c>
      <c r="O26" s="274">
        <v>0</v>
      </c>
      <c r="P26" s="274">
        <v>0</v>
      </c>
      <c r="Q26" s="274">
        <v>0</v>
      </c>
      <c r="R26" s="274">
        <v>0</v>
      </c>
      <c r="S26" s="274">
        <v>0</v>
      </c>
      <c r="T26" s="274">
        <v>0</v>
      </c>
      <c r="U26" s="274">
        <v>0</v>
      </c>
      <c r="V26" s="274">
        <v>0</v>
      </c>
      <c r="W26" s="274">
        <v>0</v>
      </c>
      <c r="X26" s="274">
        <v>0</v>
      </c>
      <c r="Y26" s="274">
        <v>0</v>
      </c>
      <c r="Z26" s="274">
        <v>0</v>
      </c>
      <c r="AA26" s="274">
        <v>0</v>
      </c>
      <c r="AB26" s="274">
        <v>0</v>
      </c>
      <c r="AC26" s="274">
        <v>0</v>
      </c>
      <c r="AD26" s="274">
        <v>0</v>
      </c>
      <c r="AE26" s="274">
        <v>0</v>
      </c>
      <c r="AF26" s="274">
        <v>0</v>
      </c>
      <c r="AG26" s="274">
        <v>0</v>
      </c>
      <c r="AH26" s="274">
        <v>0</v>
      </c>
      <c r="AI26" s="274">
        <v>0</v>
      </c>
      <c r="AJ26" s="274">
        <v>0</v>
      </c>
      <c r="AK26" s="274">
        <v>0</v>
      </c>
      <c r="AL26" s="274">
        <v>0</v>
      </c>
      <c r="AM26" s="274">
        <v>0</v>
      </c>
      <c r="AN26" s="274">
        <v>0</v>
      </c>
      <c r="AO26" s="274">
        <v>0</v>
      </c>
      <c r="AP26" s="274">
        <v>0</v>
      </c>
      <c r="AQ26" s="274">
        <v>0</v>
      </c>
      <c r="AR26" s="274">
        <v>0</v>
      </c>
      <c r="AS26" s="275"/>
      <c r="AT26" s="274">
        <f t="shared" si="20"/>
        <v>0</v>
      </c>
      <c r="AU26" s="274">
        <f t="shared" si="20"/>
        <v>0</v>
      </c>
      <c r="AV26" s="274">
        <f t="shared" si="21"/>
        <v>0</v>
      </c>
      <c r="AW26" s="274">
        <f t="shared" si="22"/>
        <v>0</v>
      </c>
      <c r="AX26" s="274">
        <f t="shared" si="13"/>
        <v>0</v>
      </c>
      <c r="AY26" s="274">
        <f t="shared" si="14"/>
        <v>0</v>
      </c>
      <c r="AZ26" s="274">
        <f t="shared" si="15"/>
        <v>0</v>
      </c>
      <c r="BA26" s="274">
        <f t="shared" si="16"/>
        <v>0</v>
      </c>
      <c r="BB26" s="274">
        <f t="shared" si="17"/>
        <v>0</v>
      </c>
      <c r="BC26" s="274">
        <f t="shared" si="18"/>
        <v>0</v>
      </c>
      <c r="BD26" s="274">
        <f t="shared" si="19"/>
        <v>0</v>
      </c>
    </row>
    <row r="27" spans="1:56" ht="30" x14ac:dyDescent="0.25">
      <c r="A27" s="273">
        <f>+JUN!A27</f>
        <v>24</v>
      </c>
      <c r="B27" s="273" t="str">
        <f>+JUN!B27</f>
        <v xml:space="preserve">24-Tratamiento ambulatorio de personas con ansiedad </v>
      </c>
      <c r="C27" s="273" t="str">
        <f>+JUN!C27</f>
        <v>SALUD MENTAL I-1 A I-4</v>
      </c>
      <c r="D27" s="274">
        <v>0</v>
      </c>
      <c r="E27" s="274">
        <v>0</v>
      </c>
      <c r="F27" s="274">
        <v>2</v>
      </c>
      <c r="G27" s="274">
        <v>0</v>
      </c>
      <c r="H27" s="274">
        <v>0</v>
      </c>
      <c r="I27" s="274">
        <v>0</v>
      </c>
      <c r="J27" s="274">
        <v>0</v>
      </c>
      <c r="K27" s="274">
        <v>0</v>
      </c>
      <c r="L27" s="274">
        <v>0</v>
      </c>
      <c r="M27" s="274">
        <v>0</v>
      </c>
      <c r="N27" s="274">
        <v>0</v>
      </c>
      <c r="O27" s="274">
        <v>0</v>
      </c>
      <c r="P27" s="274">
        <v>0</v>
      </c>
      <c r="Q27" s="274">
        <v>0</v>
      </c>
      <c r="R27" s="274">
        <v>0</v>
      </c>
      <c r="S27" s="274">
        <v>1</v>
      </c>
      <c r="T27" s="274">
        <v>0</v>
      </c>
      <c r="U27" s="274">
        <v>0</v>
      </c>
      <c r="V27" s="274">
        <v>0</v>
      </c>
      <c r="W27" s="274">
        <v>0</v>
      </c>
      <c r="X27" s="274">
        <v>0</v>
      </c>
      <c r="Y27" s="274">
        <v>0</v>
      </c>
      <c r="Z27" s="274">
        <v>0</v>
      </c>
      <c r="AA27" s="274">
        <v>0</v>
      </c>
      <c r="AB27" s="274">
        <v>0</v>
      </c>
      <c r="AC27" s="274">
        <v>1</v>
      </c>
      <c r="AD27" s="274">
        <v>0</v>
      </c>
      <c r="AE27" s="274">
        <v>0</v>
      </c>
      <c r="AF27" s="274">
        <v>0</v>
      </c>
      <c r="AG27" s="274">
        <v>0</v>
      </c>
      <c r="AH27" s="274">
        <v>0</v>
      </c>
      <c r="AI27" s="274">
        <v>0</v>
      </c>
      <c r="AJ27" s="274">
        <v>0</v>
      </c>
      <c r="AK27" s="274">
        <v>2</v>
      </c>
      <c r="AL27" s="274">
        <v>0</v>
      </c>
      <c r="AM27" s="274">
        <v>0</v>
      </c>
      <c r="AN27" s="274">
        <v>0</v>
      </c>
      <c r="AO27" s="274">
        <v>1</v>
      </c>
      <c r="AP27" s="274">
        <v>0</v>
      </c>
      <c r="AQ27" s="274">
        <v>0</v>
      </c>
      <c r="AR27" s="274">
        <v>0</v>
      </c>
      <c r="AS27" s="275"/>
      <c r="AT27" s="274">
        <f t="shared" si="20"/>
        <v>0</v>
      </c>
      <c r="AU27" s="274">
        <f t="shared" si="20"/>
        <v>0</v>
      </c>
      <c r="AV27" s="274">
        <f t="shared" si="21"/>
        <v>2</v>
      </c>
      <c r="AW27" s="274">
        <f t="shared" si="22"/>
        <v>0</v>
      </c>
      <c r="AX27" s="274">
        <f t="shared" si="13"/>
        <v>1</v>
      </c>
      <c r="AY27" s="274">
        <f t="shared" si="14"/>
        <v>0</v>
      </c>
      <c r="AZ27" s="274">
        <f t="shared" si="15"/>
        <v>1</v>
      </c>
      <c r="BA27" s="274">
        <f t="shared" si="16"/>
        <v>0</v>
      </c>
      <c r="BB27" s="274">
        <f t="shared" si="17"/>
        <v>2</v>
      </c>
      <c r="BC27" s="274">
        <f t="shared" si="18"/>
        <v>1</v>
      </c>
      <c r="BD27" s="274">
        <f t="shared" si="19"/>
        <v>7</v>
      </c>
    </row>
    <row r="28" spans="1:56" ht="45" x14ac:dyDescent="0.25">
      <c r="A28" s="273">
        <f>+JUN!A28</f>
        <v>25</v>
      </c>
      <c r="B28" s="273" t="str">
        <f>+JUN!B28</f>
        <v xml:space="preserve">25-Prevención familiar de conductas de riesgo en adolescentes familias fuertes: amor y limites
</v>
      </c>
      <c r="C28" s="273" t="str">
        <f>+JUN!C28</f>
        <v>SALUD MENTAL I-1 A I-4</v>
      </c>
      <c r="D28" s="274">
        <v>0</v>
      </c>
      <c r="E28" s="274">
        <v>0</v>
      </c>
      <c r="F28" s="274">
        <v>0</v>
      </c>
      <c r="G28" s="274">
        <v>0</v>
      </c>
      <c r="H28" s="274">
        <v>0</v>
      </c>
      <c r="I28" s="274">
        <v>0</v>
      </c>
      <c r="J28" s="274">
        <v>0</v>
      </c>
      <c r="K28" s="274">
        <v>0</v>
      </c>
      <c r="L28" s="274">
        <v>0</v>
      </c>
      <c r="M28" s="274">
        <v>0</v>
      </c>
      <c r="N28" s="274">
        <v>0</v>
      </c>
      <c r="O28" s="274">
        <v>0</v>
      </c>
      <c r="P28" s="274">
        <v>0</v>
      </c>
      <c r="Q28" s="274">
        <v>0</v>
      </c>
      <c r="R28" s="274">
        <v>0</v>
      </c>
      <c r="S28" s="274">
        <v>0</v>
      </c>
      <c r="T28" s="274">
        <v>0</v>
      </c>
      <c r="U28" s="274">
        <v>0</v>
      </c>
      <c r="V28" s="274">
        <v>0</v>
      </c>
      <c r="W28" s="274">
        <v>0</v>
      </c>
      <c r="X28" s="274">
        <v>0</v>
      </c>
      <c r="Y28" s="274">
        <v>0</v>
      </c>
      <c r="Z28" s="274">
        <v>0</v>
      </c>
      <c r="AA28" s="274">
        <v>0</v>
      </c>
      <c r="AB28" s="274">
        <v>0</v>
      </c>
      <c r="AC28" s="274">
        <v>0</v>
      </c>
      <c r="AD28" s="274">
        <v>0</v>
      </c>
      <c r="AE28" s="274">
        <v>0</v>
      </c>
      <c r="AF28" s="274">
        <v>0</v>
      </c>
      <c r="AG28" s="274">
        <v>0</v>
      </c>
      <c r="AH28" s="274">
        <v>0</v>
      </c>
      <c r="AI28" s="274">
        <v>0</v>
      </c>
      <c r="AJ28" s="274">
        <v>0</v>
      </c>
      <c r="AK28" s="274">
        <v>0</v>
      </c>
      <c r="AL28" s="274">
        <v>0</v>
      </c>
      <c r="AM28" s="274">
        <v>0</v>
      </c>
      <c r="AN28" s="274">
        <v>0</v>
      </c>
      <c r="AO28" s="274">
        <v>0</v>
      </c>
      <c r="AP28" s="274">
        <v>0</v>
      </c>
      <c r="AQ28" s="274">
        <v>0</v>
      </c>
      <c r="AR28" s="274">
        <v>0</v>
      </c>
      <c r="AS28" s="275"/>
      <c r="AT28" s="274">
        <f t="shared" si="20"/>
        <v>0</v>
      </c>
      <c r="AU28" s="274">
        <f t="shared" si="20"/>
        <v>0</v>
      </c>
      <c r="AV28" s="274">
        <f t="shared" si="21"/>
        <v>0</v>
      </c>
      <c r="AW28" s="274">
        <f t="shared" si="22"/>
        <v>0</v>
      </c>
      <c r="AX28" s="274">
        <f t="shared" si="13"/>
        <v>0</v>
      </c>
      <c r="AY28" s="274">
        <f t="shared" si="14"/>
        <v>0</v>
      </c>
      <c r="AZ28" s="274">
        <f t="shared" si="15"/>
        <v>0</v>
      </c>
      <c r="BA28" s="274">
        <f t="shared" si="16"/>
        <v>0</v>
      </c>
      <c r="BB28" s="274">
        <f t="shared" si="17"/>
        <v>0</v>
      </c>
      <c r="BC28" s="274">
        <f t="shared" si="18"/>
        <v>0</v>
      </c>
      <c r="BD28" s="274">
        <f t="shared" si="19"/>
        <v>0</v>
      </c>
    </row>
    <row r="29" spans="1:56" ht="30" x14ac:dyDescent="0.25">
      <c r="A29" s="273">
        <f>+JUN!A29</f>
        <v>26</v>
      </c>
      <c r="B29" s="273" t="str">
        <f>+JUN!B29</f>
        <v>26-Sesiones de entrenamiento en habilidades sociales para adolescentes, jóvenes y adultos</v>
      </c>
      <c r="C29" s="273" t="str">
        <f>+JUN!C29</f>
        <v>SALUD MENTAL I-1 A I-4</v>
      </c>
      <c r="D29" s="274">
        <v>0</v>
      </c>
      <c r="E29" s="274">
        <v>0</v>
      </c>
      <c r="F29" s="274">
        <v>0</v>
      </c>
      <c r="G29" s="274">
        <v>0</v>
      </c>
      <c r="H29" s="274">
        <v>0</v>
      </c>
      <c r="I29" s="274">
        <v>0</v>
      </c>
      <c r="J29" s="274">
        <v>0</v>
      </c>
      <c r="K29" s="274">
        <v>0</v>
      </c>
      <c r="L29" s="274">
        <v>0</v>
      </c>
      <c r="M29" s="274">
        <v>0</v>
      </c>
      <c r="N29" s="274">
        <v>0</v>
      </c>
      <c r="O29" s="274">
        <v>0</v>
      </c>
      <c r="P29" s="274">
        <v>0</v>
      </c>
      <c r="Q29" s="274">
        <v>0</v>
      </c>
      <c r="R29" s="274">
        <v>0</v>
      </c>
      <c r="S29" s="274">
        <v>28</v>
      </c>
      <c r="T29" s="274">
        <v>0</v>
      </c>
      <c r="U29" s="274">
        <v>0</v>
      </c>
      <c r="V29" s="274">
        <v>0</v>
      </c>
      <c r="W29" s="274">
        <v>0</v>
      </c>
      <c r="X29" s="274">
        <v>0</v>
      </c>
      <c r="Y29" s="274">
        <v>0</v>
      </c>
      <c r="Z29" s="274">
        <v>0</v>
      </c>
      <c r="AA29" s="274">
        <v>0</v>
      </c>
      <c r="AB29" s="274">
        <v>0</v>
      </c>
      <c r="AC29" s="274">
        <v>0</v>
      </c>
      <c r="AD29" s="274">
        <v>0</v>
      </c>
      <c r="AE29" s="274">
        <v>0</v>
      </c>
      <c r="AF29" s="274">
        <v>0</v>
      </c>
      <c r="AG29" s="274">
        <v>0</v>
      </c>
      <c r="AH29" s="274">
        <v>0</v>
      </c>
      <c r="AI29" s="274">
        <v>0</v>
      </c>
      <c r="AJ29" s="274">
        <v>0</v>
      </c>
      <c r="AK29" s="274">
        <v>78</v>
      </c>
      <c r="AL29" s="274">
        <v>0</v>
      </c>
      <c r="AM29" s="274">
        <v>0</v>
      </c>
      <c r="AN29" s="274">
        <v>0</v>
      </c>
      <c r="AO29" s="274">
        <v>30</v>
      </c>
      <c r="AP29" s="274">
        <v>0</v>
      </c>
      <c r="AQ29" s="274">
        <v>0</v>
      </c>
      <c r="AR29" s="274">
        <v>0</v>
      </c>
      <c r="AS29" s="275"/>
      <c r="AT29" s="274">
        <f t="shared" si="20"/>
        <v>0</v>
      </c>
      <c r="AU29" s="274">
        <f t="shared" si="20"/>
        <v>0</v>
      </c>
      <c r="AV29" s="274">
        <f t="shared" si="21"/>
        <v>0</v>
      </c>
      <c r="AW29" s="274">
        <f t="shared" si="22"/>
        <v>0</v>
      </c>
      <c r="AX29" s="274">
        <f t="shared" si="13"/>
        <v>28</v>
      </c>
      <c r="AY29" s="274">
        <f t="shared" si="14"/>
        <v>0</v>
      </c>
      <c r="AZ29" s="274">
        <f t="shared" si="15"/>
        <v>0</v>
      </c>
      <c r="BA29" s="274">
        <f t="shared" si="16"/>
        <v>0</v>
      </c>
      <c r="BB29" s="274">
        <f t="shared" si="17"/>
        <v>78</v>
      </c>
      <c r="BC29" s="274">
        <f t="shared" si="18"/>
        <v>30</v>
      </c>
      <c r="BD29" s="274">
        <f t="shared" si="19"/>
        <v>136</v>
      </c>
    </row>
    <row r="30" spans="1:56" ht="30" x14ac:dyDescent="0.25">
      <c r="A30" s="273">
        <f>+JUN!A30</f>
        <v>27</v>
      </c>
      <c r="B30" s="273" t="str">
        <f>+JUN!B30</f>
        <v>27-Madres, padres y cuidadores/as con apoyo en estrategias de crianza y conocimientos sobre el desarrollo infantil</v>
      </c>
      <c r="C30" s="273" t="str">
        <f>+JUN!C30</f>
        <v>SALUD MENTAL I-1 A I-4</v>
      </c>
      <c r="D30" s="274">
        <v>0</v>
      </c>
      <c r="E30" s="274">
        <v>0</v>
      </c>
      <c r="F30" s="274">
        <v>0</v>
      </c>
      <c r="G30" s="274">
        <v>0</v>
      </c>
      <c r="H30" s="274">
        <v>0</v>
      </c>
      <c r="I30" s="274">
        <v>0</v>
      </c>
      <c r="J30" s="274">
        <v>0</v>
      </c>
      <c r="K30" s="274">
        <v>0</v>
      </c>
      <c r="L30" s="274">
        <v>0</v>
      </c>
      <c r="M30" s="274">
        <v>0</v>
      </c>
      <c r="N30" s="274">
        <v>0</v>
      </c>
      <c r="O30" s="274">
        <v>0</v>
      </c>
      <c r="P30" s="274">
        <v>5</v>
      </c>
      <c r="Q30" s="274">
        <v>0</v>
      </c>
      <c r="R30" s="274">
        <v>0</v>
      </c>
      <c r="S30" s="274">
        <v>0</v>
      </c>
      <c r="T30" s="274">
        <v>0</v>
      </c>
      <c r="U30" s="274">
        <v>0</v>
      </c>
      <c r="V30" s="274">
        <v>0</v>
      </c>
      <c r="W30" s="274">
        <v>0</v>
      </c>
      <c r="X30" s="274">
        <v>0</v>
      </c>
      <c r="Y30" s="274">
        <v>0</v>
      </c>
      <c r="Z30" s="274">
        <v>0</v>
      </c>
      <c r="AA30" s="274">
        <v>0</v>
      </c>
      <c r="AB30" s="274">
        <v>0</v>
      </c>
      <c r="AC30" s="274">
        <v>0</v>
      </c>
      <c r="AD30" s="274">
        <v>0</v>
      </c>
      <c r="AE30" s="274">
        <v>0</v>
      </c>
      <c r="AF30" s="274">
        <v>0</v>
      </c>
      <c r="AG30" s="274">
        <v>0</v>
      </c>
      <c r="AH30" s="274">
        <v>0</v>
      </c>
      <c r="AI30" s="274">
        <v>0</v>
      </c>
      <c r="AJ30" s="274">
        <v>0</v>
      </c>
      <c r="AK30" s="274">
        <v>7</v>
      </c>
      <c r="AL30" s="274">
        <v>0</v>
      </c>
      <c r="AM30" s="274">
        <v>0</v>
      </c>
      <c r="AN30" s="274">
        <v>0</v>
      </c>
      <c r="AO30" s="274">
        <v>4</v>
      </c>
      <c r="AP30" s="274">
        <v>0</v>
      </c>
      <c r="AQ30" s="274">
        <v>0</v>
      </c>
      <c r="AR30" s="274">
        <v>0</v>
      </c>
      <c r="AS30" s="275"/>
      <c r="AT30" s="274">
        <f t="shared" si="20"/>
        <v>0</v>
      </c>
      <c r="AU30" s="274">
        <f t="shared" si="20"/>
        <v>0</v>
      </c>
      <c r="AV30" s="274">
        <f t="shared" si="21"/>
        <v>0</v>
      </c>
      <c r="AW30" s="274">
        <f t="shared" si="22"/>
        <v>5</v>
      </c>
      <c r="AX30" s="274">
        <f t="shared" si="13"/>
        <v>0</v>
      </c>
      <c r="AY30" s="274">
        <f t="shared" si="14"/>
        <v>0</v>
      </c>
      <c r="AZ30" s="274">
        <f t="shared" si="15"/>
        <v>0</v>
      </c>
      <c r="BA30" s="274">
        <f t="shared" si="16"/>
        <v>0</v>
      </c>
      <c r="BB30" s="274">
        <f t="shared" si="17"/>
        <v>7</v>
      </c>
      <c r="BC30" s="274">
        <f t="shared" si="18"/>
        <v>4</v>
      </c>
      <c r="BD30" s="274">
        <f t="shared" si="19"/>
        <v>16</v>
      </c>
    </row>
    <row r="31" spans="1:56" ht="30" x14ac:dyDescent="0.25">
      <c r="A31" s="273">
        <f>+JUN!A31</f>
        <v>28</v>
      </c>
      <c r="B31" s="273" t="str">
        <f>+JUN!B31</f>
        <v xml:space="preserve">28-Agentes comunitarios de salud realizan vigilancia ciudadana para reducir la violencia fisica causada por la pareja </v>
      </c>
      <c r="C31" s="273" t="str">
        <f>+JUN!C31</f>
        <v>SALUD MENTAL I-1 A I-4</v>
      </c>
      <c r="D31" s="274">
        <v>0</v>
      </c>
      <c r="E31" s="274">
        <v>0</v>
      </c>
      <c r="F31" s="274">
        <v>0</v>
      </c>
      <c r="G31" s="274">
        <v>0</v>
      </c>
      <c r="H31" s="274">
        <v>0</v>
      </c>
      <c r="I31" s="274">
        <v>0</v>
      </c>
      <c r="J31" s="274">
        <v>0</v>
      </c>
      <c r="K31" s="274">
        <v>0</v>
      </c>
      <c r="L31" s="274">
        <v>0</v>
      </c>
      <c r="M31" s="274">
        <v>0</v>
      </c>
      <c r="N31" s="274">
        <v>0</v>
      </c>
      <c r="O31" s="274">
        <v>0</v>
      </c>
      <c r="P31" s="274">
        <v>0</v>
      </c>
      <c r="Q31" s="274">
        <v>0</v>
      </c>
      <c r="R31" s="274">
        <v>0</v>
      </c>
      <c r="S31" s="274">
        <v>0</v>
      </c>
      <c r="T31" s="274">
        <v>0</v>
      </c>
      <c r="U31" s="274">
        <v>0</v>
      </c>
      <c r="V31" s="274">
        <v>0</v>
      </c>
      <c r="W31" s="274">
        <v>0</v>
      </c>
      <c r="X31" s="274">
        <v>0</v>
      </c>
      <c r="Y31" s="274">
        <v>0</v>
      </c>
      <c r="Z31" s="274">
        <v>0</v>
      </c>
      <c r="AA31" s="274">
        <v>0</v>
      </c>
      <c r="AB31" s="274">
        <v>0</v>
      </c>
      <c r="AC31" s="274">
        <v>0</v>
      </c>
      <c r="AD31" s="274">
        <v>0</v>
      </c>
      <c r="AE31" s="274">
        <v>0</v>
      </c>
      <c r="AF31" s="274">
        <v>0</v>
      </c>
      <c r="AG31" s="274">
        <v>0</v>
      </c>
      <c r="AH31" s="274">
        <v>0</v>
      </c>
      <c r="AI31" s="274">
        <v>0</v>
      </c>
      <c r="AJ31" s="274">
        <v>0</v>
      </c>
      <c r="AK31" s="274">
        <v>0</v>
      </c>
      <c r="AL31" s="274">
        <v>0</v>
      </c>
      <c r="AM31" s="274">
        <v>0</v>
      </c>
      <c r="AN31" s="274">
        <v>0</v>
      </c>
      <c r="AO31" s="274">
        <v>0</v>
      </c>
      <c r="AP31" s="274">
        <v>0</v>
      </c>
      <c r="AQ31" s="274">
        <v>0</v>
      </c>
      <c r="AR31" s="274">
        <v>0</v>
      </c>
      <c r="AS31" s="275"/>
      <c r="AT31" s="274">
        <f t="shared" si="20"/>
        <v>0</v>
      </c>
      <c r="AU31" s="274">
        <f t="shared" si="20"/>
        <v>0</v>
      </c>
      <c r="AV31" s="274">
        <f t="shared" si="21"/>
        <v>0</v>
      </c>
      <c r="AW31" s="274">
        <f t="shared" si="22"/>
        <v>0</v>
      </c>
      <c r="AX31" s="274">
        <f t="shared" si="13"/>
        <v>0</v>
      </c>
      <c r="AY31" s="274">
        <f t="shared" si="14"/>
        <v>0</v>
      </c>
      <c r="AZ31" s="274">
        <f t="shared" si="15"/>
        <v>0</v>
      </c>
      <c r="BA31" s="274">
        <f t="shared" si="16"/>
        <v>0</v>
      </c>
      <c r="BB31" s="274">
        <f t="shared" si="17"/>
        <v>0</v>
      </c>
      <c r="BC31" s="274">
        <f t="shared" si="18"/>
        <v>0</v>
      </c>
      <c r="BD31" s="274">
        <f t="shared" si="19"/>
        <v>0</v>
      </c>
    </row>
  </sheetData>
  <sheetProtection selectLockedCells="1"/>
  <autoFilter ref="A3:BV16" xr:uid="{00000000-0009-0000-0000-00000C000000}"/>
  <conditionalFormatting sqref="A3:AR3">
    <cfRule type="expression" dxfId="31" priority="1">
      <formula>_xludf.MOD(_xludf.ROW(),2)=0</formula>
    </cfRule>
  </conditionalFormatting>
  <pageMargins left="0.7" right="0.7" top="0.75" bottom="0.75" header="0.3" footer="0.3"/>
  <pageSetup paperSize="9" scale="60" orientation="landscape" horizontalDpi="200" verticalDpi="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0"/>
  <dimension ref="A1:BL155"/>
  <sheetViews>
    <sheetView showGridLines="0" zoomScale="80" zoomScaleNormal="80" workbookViewId="0">
      <pane xSplit="3" ySplit="3" topLeftCell="D4" activePane="bottomRight" state="frozen"/>
      <selection activeCell="B3" sqref="B3"/>
      <selection pane="topRight" activeCell="B3" sqref="B3"/>
      <selection pane="bottomLeft" activeCell="B3" sqref="B3"/>
      <selection pane="bottomRight" activeCell="D4" sqref="D4:AR31"/>
    </sheetView>
  </sheetViews>
  <sheetFormatPr baseColWidth="10" defaultColWidth="13.140625" defaultRowHeight="15" x14ac:dyDescent="0.25"/>
  <cols>
    <col min="1" max="1" width="4.42578125" bestFit="1" customWidth="1"/>
    <col min="2" max="2" width="94.28515625" customWidth="1"/>
    <col min="3" max="3" width="35" style="8" customWidth="1"/>
    <col min="4" max="5" width="15.7109375" customWidth="1"/>
    <col min="7" max="7" width="16.140625" customWidth="1"/>
    <col min="8" max="8" width="13.140625" style="5"/>
    <col min="9" max="9" width="14.42578125" customWidth="1"/>
    <col min="10" max="10" width="12.7109375" customWidth="1"/>
    <col min="11" max="11" width="13.85546875" customWidth="1"/>
    <col min="12" max="12" width="13.42578125" customWidth="1"/>
    <col min="13" max="15" width="14.5703125" customWidth="1"/>
    <col min="45" max="45" width="2.85546875" customWidth="1"/>
    <col min="46" max="47" width="15.42578125" customWidth="1"/>
    <col min="48" max="48" width="10" customWidth="1"/>
    <col min="49" max="49" width="10.42578125" customWidth="1"/>
    <col min="50" max="50" width="10.85546875" customWidth="1"/>
    <col min="51" max="51" width="11.140625" customWidth="1"/>
    <col min="52" max="52" width="9.42578125" customWidth="1"/>
    <col min="53" max="53" width="10.5703125" customWidth="1"/>
    <col min="55" max="55" width="15" customWidth="1"/>
    <col min="56" max="56" width="15.28515625" customWidth="1"/>
  </cols>
  <sheetData>
    <row r="1" spans="1:64" x14ac:dyDescent="0.25">
      <c r="B1" s="116" t="s">
        <v>75</v>
      </c>
    </row>
    <row r="2" spans="1:64" ht="15.75" thickBot="1" x14ac:dyDescent="0.3">
      <c r="B2" s="18" t="s">
        <v>301</v>
      </c>
      <c r="C2" s="15"/>
      <c r="D2" s="46">
        <v>6733</v>
      </c>
      <c r="E2" s="46"/>
      <c r="F2" s="46">
        <v>6312</v>
      </c>
      <c r="G2" s="46">
        <v>6313</v>
      </c>
      <c r="H2" s="46">
        <v>6314</v>
      </c>
      <c r="I2" s="46">
        <v>6315</v>
      </c>
      <c r="J2" s="46">
        <v>6316</v>
      </c>
      <c r="K2" s="46">
        <v>6317</v>
      </c>
      <c r="L2" s="46">
        <v>6707</v>
      </c>
      <c r="M2" s="46">
        <v>10110</v>
      </c>
      <c r="N2" s="46">
        <v>27097</v>
      </c>
      <c r="O2" s="46"/>
      <c r="P2" s="46">
        <v>6341</v>
      </c>
      <c r="Q2" s="46">
        <v>6346</v>
      </c>
      <c r="R2" s="46">
        <v>6349</v>
      </c>
      <c r="S2" s="46">
        <v>6318</v>
      </c>
      <c r="T2" s="46">
        <v>6319</v>
      </c>
      <c r="U2" s="46">
        <v>6320</v>
      </c>
      <c r="V2" s="46">
        <v>6321</v>
      </c>
      <c r="W2" s="46">
        <v>6327</v>
      </c>
      <c r="X2" s="46">
        <v>6332</v>
      </c>
      <c r="Y2" s="46">
        <v>6333</v>
      </c>
      <c r="Z2" s="46">
        <v>6334</v>
      </c>
      <c r="AA2" s="46">
        <v>6335</v>
      </c>
      <c r="AB2" s="46">
        <v>6336</v>
      </c>
      <c r="AC2" s="46">
        <v>6337</v>
      </c>
      <c r="AD2" s="46">
        <v>6338</v>
      </c>
      <c r="AE2" s="46">
        <v>6339</v>
      </c>
      <c r="AF2" s="46">
        <v>6340</v>
      </c>
      <c r="AG2" s="46">
        <v>7238</v>
      </c>
      <c r="AH2" s="46">
        <v>6348</v>
      </c>
      <c r="AI2" s="46">
        <v>7297</v>
      </c>
      <c r="AJ2" s="46">
        <v>10516</v>
      </c>
      <c r="AK2" s="46">
        <v>6326</v>
      </c>
      <c r="AL2" s="46">
        <v>6329</v>
      </c>
      <c r="AM2" s="46">
        <v>6330</v>
      </c>
      <c r="AN2" s="46">
        <v>6331</v>
      </c>
      <c r="AO2" s="46">
        <v>6322</v>
      </c>
      <c r="AP2" s="46">
        <v>6323</v>
      </c>
      <c r="AQ2" s="46">
        <v>6324</v>
      </c>
      <c r="AR2" s="46">
        <v>6325</v>
      </c>
    </row>
    <row r="3" spans="1:64" s="1" customFormat="1" ht="50.25" customHeight="1" x14ac:dyDescent="0.25">
      <c r="A3" s="100" t="s">
        <v>8</v>
      </c>
      <c r="B3" s="278" t="s">
        <v>61</v>
      </c>
      <c r="C3" s="93" t="s">
        <v>0</v>
      </c>
      <c r="D3" s="93" t="s">
        <v>77</v>
      </c>
      <c r="E3" s="93" t="s">
        <v>198</v>
      </c>
      <c r="F3" s="93" t="s">
        <v>22</v>
      </c>
      <c r="G3" s="93" t="s">
        <v>23</v>
      </c>
      <c r="H3" s="93" t="s">
        <v>24</v>
      </c>
      <c r="I3" s="93" t="s">
        <v>25</v>
      </c>
      <c r="J3" s="93" t="s">
        <v>26</v>
      </c>
      <c r="K3" s="93" t="s">
        <v>27</v>
      </c>
      <c r="L3" s="93" t="s">
        <v>78</v>
      </c>
      <c r="M3" s="93" t="s">
        <v>79</v>
      </c>
      <c r="N3" s="93" t="s">
        <v>76</v>
      </c>
      <c r="O3" s="93" t="s">
        <v>199</v>
      </c>
      <c r="P3" s="93" t="s">
        <v>34</v>
      </c>
      <c r="Q3" s="93" t="s">
        <v>35</v>
      </c>
      <c r="R3" s="93" t="s">
        <v>36</v>
      </c>
      <c r="S3" s="93" t="s">
        <v>40</v>
      </c>
      <c r="T3" s="93" t="s">
        <v>41</v>
      </c>
      <c r="U3" s="93" t="s">
        <v>42</v>
      </c>
      <c r="V3" s="93" t="s">
        <v>43</v>
      </c>
      <c r="W3" s="93" t="s">
        <v>44</v>
      </c>
      <c r="X3" s="93" t="s">
        <v>45</v>
      </c>
      <c r="Y3" s="93" t="s">
        <v>46</v>
      </c>
      <c r="Z3" s="93" t="s">
        <v>80</v>
      </c>
      <c r="AA3" s="93" t="s">
        <v>48</v>
      </c>
      <c r="AB3" s="93" t="s">
        <v>49</v>
      </c>
      <c r="AC3" s="93" t="s">
        <v>50</v>
      </c>
      <c r="AD3" s="93" t="s">
        <v>51</v>
      </c>
      <c r="AE3" s="93" t="s">
        <v>52</v>
      </c>
      <c r="AF3" s="93" t="s">
        <v>81</v>
      </c>
      <c r="AG3" s="93" t="s">
        <v>54</v>
      </c>
      <c r="AH3" s="93" t="s">
        <v>71</v>
      </c>
      <c r="AI3" s="93" t="s">
        <v>82</v>
      </c>
      <c r="AJ3" s="93" t="s">
        <v>83</v>
      </c>
      <c r="AK3" s="93" t="s">
        <v>30</v>
      </c>
      <c r="AL3" s="93" t="s">
        <v>31</v>
      </c>
      <c r="AM3" s="93" t="s">
        <v>84</v>
      </c>
      <c r="AN3" s="93" t="s">
        <v>85</v>
      </c>
      <c r="AO3" s="93" t="s">
        <v>86</v>
      </c>
      <c r="AP3" s="93" t="s">
        <v>5</v>
      </c>
      <c r="AQ3" s="93" t="s">
        <v>6</v>
      </c>
      <c r="AR3" s="93" t="s">
        <v>87</v>
      </c>
      <c r="AS3"/>
      <c r="AT3" s="89" t="s">
        <v>88</v>
      </c>
      <c r="AU3" s="89" t="s">
        <v>198</v>
      </c>
      <c r="AV3" s="89" t="s">
        <v>89</v>
      </c>
      <c r="AW3" s="89" t="s">
        <v>70</v>
      </c>
      <c r="AX3" s="89" t="s">
        <v>65</v>
      </c>
      <c r="AY3" s="89" t="s">
        <v>66</v>
      </c>
      <c r="AZ3" s="89" t="s">
        <v>64</v>
      </c>
      <c r="BA3" s="89" t="s">
        <v>68</v>
      </c>
      <c r="BB3" s="89" t="s">
        <v>63</v>
      </c>
      <c r="BC3" s="89" t="s">
        <v>74</v>
      </c>
      <c r="BD3" s="92" t="str">
        <f>Config!D15</f>
        <v>RED MOYOBAMBA</v>
      </c>
      <c r="BF3" s="43" t="s">
        <v>62</v>
      </c>
      <c r="BG3" s="44" t="s">
        <v>63</v>
      </c>
      <c r="BH3" s="45" t="s">
        <v>64</v>
      </c>
      <c r="BI3" s="45" t="s">
        <v>65</v>
      </c>
      <c r="BJ3" s="45" t="s">
        <v>66</v>
      </c>
      <c r="BK3" s="45" t="s">
        <v>67</v>
      </c>
      <c r="BL3" s="45" t="s">
        <v>68</v>
      </c>
    </row>
    <row r="4" spans="1:64" ht="19.5" customHeight="1" x14ac:dyDescent="0.25">
      <c r="A4" s="94">
        <f>+AGO!A4</f>
        <v>1</v>
      </c>
      <c r="B4" s="279" t="str">
        <f>+AGO!B4</f>
        <v>1-Acompañamiento Clínico Psicosocial</v>
      </c>
      <c r="C4" s="94" t="str">
        <f>+AGO!C4</f>
        <v>SALUD MENTAL CSMC</v>
      </c>
      <c r="D4" s="97">
        <v>0</v>
      </c>
      <c r="E4" s="97">
        <v>0</v>
      </c>
      <c r="F4" s="97">
        <v>0</v>
      </c>
      <c r="G4" s="97">
        <v>0</v>
      </c>
      <c r="H4" s="97">
        <v>0</v>
      </c>
      <c r="I4" s="97">
        <v>0</v>
      </c>
      <c r="J4" s="97">
        <v>0</v>
      </c>
      <c r="K4" s="97">
        <v>0</v>
      </c>
      <c r="L4" s="97">
        <v>0</v>
      </c>
      <c r="M4" s="97">
        <v>0</v>
      </c>
      <c r="N4" s="97">
        <v>0</v>
      </c>
      <c r="O4" s="97">
        <v>0</v>
      </c>
      <c r="P4" s="97">
        <v>0</v>
      </c>
      <c r="Q4" s="97">
        <v>0</v>
      </c>
      <c r="R4" s="97">
        <v>0</v>
      </c>
      <c r="S4" s="97">
        <v>0</v>
      </c>
      <c r="T4" s="97">
        <v>0</v>
      </c>
      <c r="U4" s="97">
        <v>0</v>
      </c>
      <c r="V4" s="97">
        <v>0</v>
      </c>
      <c r="W4" s="97">
        <v>0</v>
      </c>
      <c r="X4" s="97">
        <v>0</v>
      </c>
      <c r="Y4" s="97">
        <v>0</v>
      </c>
      <c r="Z4" s="97">
        <v>0</v>
      </c>
      <c r="AA4" s="97">
        <v>0</v>
      </c>
      <c r="AB4" s="97">
        <v>0</v>
      </c>
      <c r="AC4" s="97">
        <v>0</v>
      </c>
      <c r="AD4" s="97">
        <v>0</v>
      </c>
      <c r="AE4" s="97">
        <v>0</v>
      </c>
      <c r="AF4" s="97">
        <v>0</v>
      </c>
      <c r="AG4" s="97">
        <v>0</v>
      </c>
      <c r="AH4" s="97">
        <v>0</v>
      </c>
      <c r="AI4" s="97">
        <v>0</v>
      </c>
      <c r="AJ4" s="97">
        <v>0</v>
      </c>
      <c r="AK4" s="97">
        <v>0</v>
      </c>
      <c r="AL4" s="97">
        <v>0</v>
      </c>
      <c r="AM4" s="97">
        <v>0</v>
      </c>
      <c r="AN4" s="97">
        <v>0</v>
      </c>
      <c r="AO4" s="97">
        <v>0</v>
      </c>
      <c r="AP4" s="97">
        <v>0</v>
      </c>
      <c r="AQ4" s="97">
        <v>0</v>
      </c>
      <c r="AR4" s="97">
        <v>0</v>
      </c>
      <c r="AT4" s="90">
        <f t="shared" ref="AT4:AU7" si="0">SUM(D4)</f>
        <v>0</v>
      </c>
      <c r="AU4" s="90">
        <f t="shared" si="0"/>
        <v>0</v>
      </c>
      <c r="AV4" s="90">
        <f t="shared" ref="AV4:AV6" si="1">SUM(F4:O4)</f>
        <v>0</v>
      </c>
      <c r="AW4" s="90">
        <f t="shared" ref="AW4:AW6" si="2">SUM(P4:R4)</f>
        <v>0</v>
      </c>
      <c r="AX4" s="90">
        <f t="shared" ref="AX4:AX6" si="3">SUM(S4:V4)</f>
        <v>0</v>
      </c>
      <c r="AY4" s="90">
        <f t="shared" ref="AY4:AY6" si="4">SUM(W4:AB4)</f>
        <v>0</v>
      </c>
      <c r="AZ4" s="90">
        <f t="shared" ref="AZ4:AZ6" si="5">SUM(AC4:AG4)</f>
        <v>0</v>
      </c>
      <c r="BA4" s="90">
        <f t="shared" ref="BA4:BA6" si="6">SUM(AH4:AJ4)</f>
        <v>0</v>
      </c>
      <c r="BB4" s="90">
        <f t="shared" ref="BB4:BB6" si="7">SUM(AK4:AN4)</f>
        <v>0</v>
      </c>
      <c r="BC4" s="90">
        <f t="shared" ref="BC4:BC6" si="8">SUM(AO4:AR4)</f>
        <v>0</v>
      </c>
      <c r="BD4" s="91">
        <f t="shared" ref="BD4:BD6" si="9">SUM(AT4:BB4)</f>
        <v>0</v>
      </c>
      <c r="BF4" s="76">
        <f t="shared" ref="BF4:BF19" si="10">D4+F4+G4+H4+I4+J4+L4+M4+AM4+T4+U4+V4+AO4+AP4+AQ4+AR4</f>
        <v>0</v>
      </c>
      <c r="BG4" s="76">
        <f t="shared" ref="BG4:BG19" si="11">AK4+AN4</f>
        <v>0</v>
      </c>
      <c r="BH4" s="77">
        <f t="shared" ref="BH4:BH19" si="12">+K4+AL4+P4+Q4+R4+AC4+AD4+AE4+AF4+AG4</f>
        <v>0</v>
      </c>
      <c r="BI4" s="77">
        <f t="shared" ref="BI4:BI19" si="13">+S4</f>
        <v>0</v>
      </c>
      <c r="BJ4" s="77">
        <f t="shared" ref="BJ4:BJ19" si="14">+X4+Y4+AB4+Z4+AA4</f>
        <v>0</v>
      </c>
      <c r="BK4" s="77">
        <f t="shared" ref="BK4:BK19" si="15">+W4</f>
        <v>0</v>
      </c>
      <c r="BL4" s="77">
        <f t="shared" ref="BL4:BL19" si="16">+AH4+AI4+AJ4</f>
        <v>0</v>
      </c>
    </row>
    <row r="5" spans="1:64" ht="19.5" customHeight="1" x14ac:dyDescent="0.25">
      <c r="A5" s="94">
        <f>+AGO!A5</f>
        <v>2</v>
      </c>
      <c r="B5" s="279" t="str">
        <f>+AGO!B5</f>
        <v>2-Tratamiento Especializado en Violencia Familiar</v>
      </c>
      <c r="C5" s="94" t="str">
        <f>+AGO!C5</f>
        <v>SALUD MENTAL CSMC</v>
      </c>
      <c r="D5" s="97">
        <v>0</v>
      </c>
      <c r="E5" s="97">
        <v>0</v>
      </c>
      <c r="F5" s="97">
        <v>0</v>
      </c>
      <c r="G5" s="97">
        <v>0</v>
      </c>
      <c r="H5" s="97">
        <v>0</v>
      </c>
      <c r="I5" s="97">
        <v>0</v>
      </c>
      <c r="J5" s="97">
        <v>0</v>
      </c>
      <c r="K5" s="97">
        <v>0</v>
      </c>
      <c r="L5" s="97">
        <v>0</v>
      </c>
      <c r="M5" s="97">
        <v>0</v>
      </c>
      <c r="N5" s="97">
        <v>0</v>
      </c>
      <c r="O5" s="97">
        <v>0</v>
      </c>
      <c r="P5" s="97">
        <v>0</v>
      </c>
      <c r="Q5" s="97">
        <v>0</v>
      </c>
      <c r="R5" s="97">
        <v>0</v>
      </c>
      <c r="S5" s="97">
        <v>0</v>
      </c>
      <c r="T5" s="97">
        <v>0</v>
      </c>
      <c r="U5" s="97">
        <v>0</v>
      </c>
      <c r="V5" s="97">
        <v>0</v>
      </c>
      <c r="W5" s="97">
        <v>0</v>
      </c>
      <c r="X5" s="97">
        <v>0</v>
      </c>
      <c r="Y5" s="97">
        <v>0</v>
      </c>
      <c r="Z5" s="97">
        <v>0</v>
      </c>
      <c r="AA5" s="97">
        <v>0</v>
      </c>
      <c r="AB5" s="97">
        <v>0</v>
      </c>
      <c r="AC5" s="97">
        <v>0</v>
      </c>
      <c r="AD5" s="97">
        <v>0</v>
      </c>
      <c r="AE5" s="97">
        <v>0</v>
      </c>
      <c r="AF5" s="97">
        <v>0</v>
      </c>
      <c r="AG5" s="97">
        <v>0</v>
      </c>
      <c r="AH5" s="97">
        <v>0</v>
      </c>
      <c r="AI5" s="97">
        <v>0</v>
      </c>
      <c r="AJ5" s="97">
        <v>0</v>
      </c>
      <c r="AK5" s="97">
        <v>0</v>
      </c>
      <c r="AL5" s="97">
        <v>0</v>
      </c>
      <c r="AM5" s="97">
        <v>0</v>
      </c>
      <c r="AN5" s="97">
        <v>0</v>
      </c>
      <c r="AO5" s="97">
        <v>0</v>
      </c>
      <c r="AP5" s="97">
        <v>0</v>
      </c>
      <c r="AQ5" s="97">
        <v>0</v>
      </c>
      <c r="AR5" s="97">
        <v>0</v>
      </c>
      <c r="AT5" s="90">
        <f t="shared" si="0"/>
        <v>0</v>
      </c>
      <c r="AU5" s="90">
        <f t="shared" si="0"/>
        <v>0</v>
      </c>
      <c r="AV5" s="90">
        <f t="shared" si="1"/>
        <v>0</v>
      </c>
      <c r="AW5" s="90">
        <f t="shared" si="2"/>
        <v>0</v>
      </c>
      <c r="AX5" s="90">
        <f t="shared" si="3"/>
        <v>0</v>
      </c>
      <c r="AY5" s="90">
        <f t="shared" si="4"/>
        <v>0</v>
      </c>
      <c r="AZ5" s="90">
        <f t="shared" si="5"/>
        <v>0</v>
      </c>
      <c r="BA5" s="90">
        <f t="shared" si="6"/>
        <v>0</v>
      </c>
      <c r="BB5" s="90">
        <f t="shared" si="7"/>
        <v>0</v>
      </c>
      <c r="BC5" s="90">
        <f t="shared" si="8"/>
        <v>0</v>
      </c>
      <c r="BD5" s="91">
        <f t="shared" si="9"/>
        <v>0</v>
      </c>
      <c r="BF5" s="76">
        <f t="shared" si="10"/>
        <v>0</v>
      </c>
      <c r="BG5" s="76">
        <f t="shared" si="11"/>
        <v>0</v>
      </c>
      <c r="BH5" s="77">
        <f t="shared" si="12"/>
        <v>0</v>
      </c>
      <c r="BI5" s="77">
        <f t="shared" si="13"/>
        <v>0</v>
      </c>
      <c r="BJ5" s="77">
        <f t="shared" si="14"/>
        <v>0</v>
      </c>
      <c r="BK5" s="77">
        <f t="shared" si="15"/>
        <v>0</v>
      </c>
      <c r="BL5" s="77">
        <f t="shared" si="16"/>
        <v>0</v>
      </c>
    </row>
    <row r="6" spans="1:64" ht="19.5" customHeight="1" x14ac:dyDescent="0.25">
      <c r="A6" s="94">
        <f>+AGO!A6</f>
        <v>3</v>
      </c>
      <c r="B6" s="279" t="str">
        <f>+AGO!B6</f>
        <v>3-Tratamiento a Niños, Niñas y Adolescentes Afectados por maltrato Infantil</v>
      </c>
      <c r="C6" s="94" t="str">
        <f>+AGO!C6</f>
        <v>SALUD MENTAL CSMC</v>
      </c>
      <c r="D6" s="97">
        <v>0</v>
      </c>
      <c r="E6" s="97">
        <v>0</v>
      </c>
      <c r="F6" s="97">
        <v>0</v>
      </c>
      <c r="G6" s="97">
        <v>0</v>
      </c>
      <c r="H6" s="97">
        <v>0</v>
      </c>
      <c r="I6" s="97">
        <v>0</v>
      </c>
      <c r="J6" s="97">
        <v>0</v>
      </c>
      <c r="K6" s="97">
        <v>0</v>
      </c>
      <c r="L6" s="97">
        <v>0</v>
      </c>
      <c r="M6" s="97">
        <v>0</v>
      </c>
      <c r="N6" s="97">
        <v>0</v>
      </c>
      <c r="O6" s="97">
        <v>0</v>
      </c>
      <c r="P6" s="97">
        <v>0</v>
      </c>
      <c r="Q6" s="97">
        <v>0</v>
      </c>
      <c r="R6" s="97">
        <v>0</v>
      </c>
      <c r="S6" s="97">
        <v>0</v>
      </c>
      <c r="T6" s="97">
        <v>0</v>
      </c>
      <c r="U6" s="97">
        <v>0</v>
      </c>
      <c r="V6" s="97">
        <v>0</v>
      </c>
      <c r="W6" s="97">
        <v>0</v>
      </c>
      <c r="X6" s="97">
        <v>0</v>
      </c>
      <c r="Y6" s="97">
        <v>0</v>
      </c>
      <c r="Z6" s="97">
        <v>0</v>
      </c>
      <c r="AA6" s="97">
        <v>0</v>
      </c>
      <c r="AB6" s="97">
        <v>0</v>
      </c>
      <c r="AC6" s="97">
        <v>0</v>
      </c>
      <c r="AD6" s="97">
        <v>0</v>
      </c>
      <c r="AE6" s="97">
        <v>0</v>
      </c>
      <c r="AF6" s="97">
        <v>0</v>
      </c>
      <c r="AG6" s="97">
        <v>0</v>
      </c>
      <c r="AH6" s="97">
        <v>0</v>
      </c>
      <c r="AI6" s="97">
        <v>0</v>
      </c>
      <c r="AJ6" s="97">
        <v>0</v>
      </c>
      <c r="AK6" s="97">
        <v>0</v>
      </c>
      <c r="AL6" s="97">
        <v>0</v>
      </c>
      <c r="AM6" s="97">
        <v>0</v>
      </c>
      <c r="AN6" s="97">
        <v>0</v>
      </c>
      <c r="AO6" s="97">
        <v>0</v>
      </c>
      <c r="AP6" s="97">
        <v>0</v>
      </c>
      <c r="AQ6" s="97">
        <v>0</v>
      </c>
      <c r="AR6" s="97">
        <v>0</v>
      </c>
      <c r="AT6" s="90">
        <f t="shared" si="0"/>
        <v>0</v>
      </c>
      <c r="AU6" s="90">
        <f t="shared" si="0"/>
        <v>0</v>
      </c>
      <c r="AV6" s="90">
        <f t="shared" si="1"/>
        <v>0</v>
      </c>
      <c r="AW6" s="90">
        <f t="shared" si="2"/>
        <v>0</v>
      </c>
      <c r="AX6" s="90">
        <f t="shared" si="3"/>
        <v>0</v>
      </c>
      <c r="AY6" s="90">
        <f t="shared" si="4"/>
        <v>0</v>
      </c>
      <c r="AZ6" s="90">
        <f t="shared" si="5"/>
        <v>0</v>
      </c>
      <c r="BA6" s="90">
        <f t="shared" si="6"/>
        <v>0</v>
      </c>
      <c r="BB6" s="90">
        <f t="shared" si="7"/>
        <v>0</v>
      </c>
      <c r="BC6" s="90">
        <f t="shared" si="8"/>
        <v>0</v>
      </c>
      <c r="BD6" s="91">
        <f t="shared" si="9"/>
        <v>0</v>
      </c>
      <c r="BF6" s="76">
        <f t="shared" si="10"/>
        <v>0</v>
      </c>
      <c r="BG6" s="76">
        <f t="shared" si="11"/>
        <v>0</v>
      </c>
      <c r="BH6" s="77">
        <f t="shared" si="12"/>
        <v>0</v>
      </c>
      <c r="BI6" s="77">
        <f t="shared" si="13"/>
        <v>0</v>
      </c>
      <c r="BJ6" s="77">
        <f t="shared" si="14"/>
        <v>0</v>
      </c>
      <c r="BK6" s="77">
        <f t="shared" si="15"/>
        <v>0</v>
      </c>
      <c r="BL6" s="77">
        <f t="shared" si="16"/>
        <v>0</v>
      </c>
    </row>
    <row r="7" spans="1:64" ht="19.5" customHeight="1" x14ac:dyDescent="0.25">
      <c r="A7" s="94">
        <f>+AGO!A7</f>
        <v>4</v>
      </c>
      <c r="B7" s="279" t="str">
        <f>+AGO!B7</f>
        <v xml:space="preserve">4-Tratamiento ambulatorio de Niños, Niñas de 0 a 17 años con trastornos  del aspectro autista </v>
      </c>
      <c r="C7" s="94" t="str">
        <f>+AGO!C7</f>
        <v>SALUD MENTAL CSMC</v>
      </c>
      <c r="D7" s="97">
        <v>0</v>
      </c>
      <c r="E7" s="97">
        <v>0</v>
      </c>
      <c r="F7" s="97">
        <v>0</v>
      </c>
      <c r="G7" s="97">
        <v>0</v>
      </c>
      <c r="H7" s="97">
        <v>0</v>
      </c>
      <c r="I7" s="97">
        <v>0</v>
      </c>
      <c r="J7" s="97">
        <v>0</v>
      </c>
      <c r="K7" s="97">
        <v>0</v>
      </c>
      <c r="L7" s="97">
        <v>0</v>
      </c>
      <c r="M7" s="97">
        <v>0</v>
      </c>
      <c r="N7" s="97">
        <v>0</v>
      </c>
      <c r="O7" s="97">
        <v>0</v>
      </c>
      <c r="P7" s="97">
        <v>0</v>
      </c>
      <c r="Q7" s="97">
        <v>0</v>
      </c>
      <c r="R7" s="97">
        <v>0</v>
      </c>
      <c r="S7" s="97">
        <v>0</v>
      </c>
      <c r="T7" s="97">
        <v>0</v>
      </c>
      <c r="U7" s="97">
        <v>0</v>
      </c>
      <c r="V7" s="97">
        <v>0</v>
      </c>
      <c r="W7" s="97">
        <v>0</v>
      </c>
      <c r="X7" s="97">
        <v>0</v>
      </c>
      <c r="Y7" s="97">
        <v>0</v>
      </c>
      <c r="Z7" s="97">
        <v>0</v>
      </c>
      <c r="AA7" s="97">
        <v>0</v>
      </c>
      <c r="AB7" s="97">
        <v>0</v>
      </c>
      <c r="AC7" s="97">
        <v>0</v>
      </c>
      <c r="AD7" s="97">
        <v>0</v>
      </c>
      <c r="AE7" s="97">
        <v>0</v>
      </c>
      <c r="AF7" s="97">
        <v>0</v>
      </c>
      <c r="AG7" s="97">
        <v>0</v>
      </c>
      <c r="AH7" s="97">
        <v>0</v>
      </c>
      <c r="AI7" s="97">
        <v>0</v>
      </c>
      <c r="AJ7" s="97">
        <v>0</v>
      </c>
      <c r="AK7" s="97">
        <v>0</v>
      </c>
      <c r="AL7" s="97">
        <v>0</v>
      </c>
      <c r="AM7" s="97">
        <v>0</v>
      </c>
      <c r="AN7" s="97">
        <v>0</v>
      </c>
      <c r="AO7" s="97">
        <v>0</v>
      </c>
      <c r="AP7" s="97">
        <v>0</v>
      </c>
      <c r="AQ7" s="97">
        <v>0</v>
      </c>
      <c r="AR7" s="97">
        <v>0</v>
      </c>
      <c r="AT7" s="90">
        <f t="shared" si="0"/>
        <v>0</v>
      </c>
      <c r="AU7" s="90">
        <f t="shared" ref="AU7" si="17">SUM(E7)</f>
        <v>0</v>
      </c>
      <c r="AV7" s="90">
        <f t="shared" ref="AV7" si="18">+SUM(F7:O7)</f>
        <v>0</v>
      </c>
      <c r="AW7" s="90">
        <f t="shared" ref="AW7" si="19">+SUM(P7:R7)</f>
        <v>0</v>
      </c>
      <c r="AX7" s="90">
        <f t="shared" ref="AX7:AX31" si="20">+SUM(S7:V7)</f>
        <v>0</v>
      </c>
      <c r="AY7" s="90">
        <f t="shared" ref="AY7:AY31" si="21">+SUM(W7:AB7)</f>
        <v>0</v>
      </c>
      <c r="AZ7" s="90">
        <f t="shared" ref="AZ7:AZ31" si="22">+SUM(AC7:AG7)</f>
        <v>0</v>
      </c>
      <c r="BA7" s="90">
        <f t="shared" ref="BA7:BA31" si="23">+SUM(AH7:AJ7)</f>
        <v>0</v>
      </c>
      <c r="BB7" s="90">
        <f t="shared" ref="BB7:BB31" si="24">+SUM(AK7:AN7)</f>
        <v>0</v>
      </c>
      <c r="BC7" s="90">
        <f t="shared" ref="BC7:BC31" si="25">+SUM(AO7:AR7)</f>
        <v>0</v>
      </c>
      <c r="BD7" s="91">
        <f t="shared" ref="BD7:BD31" si="26">SUM(AT7:BC7)</f>
        <v>0</v>
      </c>
      <c r="BF7" s="76">
        <f t="shared" si="10"/>
        <v>0</v>
      </c>
      <c r="BG7" s="76">
        <f t="shared" si="11"/>
        <v>0</v>
      </c>
      <c r="BH7" s="77">
        <f t="shared" si="12"/>
        <v>0</v>
      </c>
      <c r="BI7" s="77">
        <f t="shared" si="13"/>
        <v>0</v>
      </c>
      <c r="BJ7" s="77">
        <f t="shared" si="14"/>
        <v>0</v>
      </c>
      <c r="BK7" s="77">
        <f t="shared" si="15"/>
        <v>0</v>
      </c>
      <c r="BL7" s="77">
        <f t="shared" si="16"/>
        <v>0</v>
      </c>
    </row>
    <row r="8" spans="1:64" ht="19.5" customHeight="1" x14ac:dyDescent="0.25">
      <c r="A8" s="94">
        <f>+AGO!A8</f>
        <v>5</v>
      </c>
      <c r="B8" s="279" t="str">
        <f>+AGO!B8</f>
        <v>5-Tratamiento ambulatorio de Niños, Niñas y adolescentes de 0 a 17 años por trastornos  mentales del comportamiento</v>
      </c>
      <c r="C8" s="94" t="str">
        <f>+AGO!C8</f>
        <v>SALUD MENTAL CSMC</v>
      </c>
      <c r="D8" s="97">
        <v>0</v>
      </c>
      <c r="E8" s="97">
        <v>0</v>
      </c>
      <c r="F8" s="97">
        <v>0</v>
      </c>
      <c r="G8" s="97">
        <v>0</v>
      </c>
      <c r="H8" s="97">
        <v>0</v>
      </c>
      <c r="I8" s="97">
        <v>0</v>
      </c>
      <c r="J8" s="97">
        <v>0</v>
      </c>
      <c r="K8" s="97">
        <v>0</v>
      </c>
      <c r="L8" s="97">
        <v>0</v>
      </c>
      <c r="M8" s="97">
        <v>0</v>
      </c>
      <c r="N8" s="97">
        <v>0</v>
      </c>
      <c r="O8" s="97">
        <v>0</v>
      </c>
      <c r="P8" s="97">
        <v>0</v>
      </c>
      <c r="Q8" s="97">
        <v>0</v>
      </c>
      <c r="R8" s="97">
        <v>0</v>
      </c>
      <c r="S8" s="97">
        <v>0</v>
      </c>
      <c r="T8" s="97">
        <v>0</v>
      </c>
      <c r="U8" s="97">
        <v>0</v>
      </c>
      <c r="V8" s="97">
        <v>0</v>
      </c>
      <c r="W8" s="97">
        <v>0</v>
      </c>
      <c r="X8" s="97">
        <v>0</v>
      </c>
      <c r="Y8" s="97">
        <v>0</v>
      </c>
      <c r="Z8" s="97">
        <v>0</v>
      </c>
      <c r="AA8" s="97">
        <v>0</v>
      </c>
      <c r="AB8" s="97">
        <v>0</v>
      </c>
      <c r="AC8" s="97">
        <v>0</v>
      </c>
      <c r="AD8" s="97">
        <v>0</v>
      </c>
      <c r="AE8" s="97">
        <v>0</v>
      </c>
      <c r="AF8" s="97">
        <v>0</v>
      </c>
      <c r="AG8" s="97">
        <v>0</v>
      </c>
      <c r="AH8" s="97">
        <v>0</v>
      </c>
      <c r="AI8" s="97">
        <v>0</v>
      </c>
      <c r="AJ8" s="97">
        <v>0</v>
      </c>
      <c r="AK8" s="97">
        <v>0</v>
      </c>
      <c r="AL8" s="97">
        <v>0</v>
      </c>
      <c r="AM8" s="97">
        <v>0</v>
      </c>
      <c r="AN8" s="97">
        <v>0</v>
      </c>
      <c r="AO8" s="97">
        <v>0</v>
      </c>
      <c r="AP8" s="97">
        <v>0</v>
      </c>
      <c r="AQ8" s="97">
        <v>0</v>
      </c>
      <c r="AR8" s="97">
        <v>0</v>
      </c>
      <c r="AT8" s="90">
        <f t="shared" ref="AT8:AU31" si="27">SUM(D8)</f>
        <v>0</v>
      </c>
      <c r="AU8" s="90">
        <f t="shared" si="27"/>
        <v>0</v>
      </c>
      <c r="AV8" s="90">
        <f t="shared" ref="AV8:AV31" si="28">+SUM(F8:O8)</f>
        <v>0</v>
      </c>
      <c r="AW8" s="90">
        <f t="shared" ref="AW8:AW31" si="29">+SUM(P8:R8)</f>
        <v>0</v>
      </c>
      <c r="AX8" s="90">
        <f t="shared" si="20"/>
        <v>0</v>
      </c>
      <c r="AY8" s="90">
        <f t="shared" si="21"/>
        <v>0</v>
      </c>
      <c r="AZ8" s="90">
        <f t="shared" si="22"/>
        <v>0</v>
      </c>
      <c r="BA8" s="90">
        <f t="shared" si="23"/>
        <v>0</v>
      </c>
      <c r="BB8" s="90">
        <f t="shared" si="24"/>
        <v>0</v>
      </c>
      <c r="BC8" s="90">
        <f t="shared" si="25"/>
        <v>0</v>
      </c>
      <c r="BD8" s="91">
        <f t="shared" si="26"/>
        <v>0</v>
      </c>
      <c r="BF8" s="76">
        <f t="shared" si="10"/>
        <v>0</v>
      </c>
      <c r="BG8" s="76">
        <f t="shared" si="11"/>
        <v>0</v>
      </c>
      <c r="BH8" s="77">
        <f t="shared" si="12"/>
        <v>0</v>
      </c>
      <c r="BI8" s="77">
        <f t="shared" si="13"/>
        <v>0</v>
      </c>
      <c r="BJ8" s="77">
        <f t="shared" si="14"/>
        <v>0</v>
      </c>
      <c r="BK8" s="77">
        <f t="shared" si="15"/>
        <v>0</v>
      </c>
      <c r="BL8" s="77">
        <f t="shared" si="16"/>
        <v>0</v>
      </c>
    </row>
    <row r="9" spans="1:64" ht="19.5" customHeight="1" x14ac:dyDescent="0.25">
      <c r="A9" s="94">
        <f>+AGO!A9</f>
        <v>6</v>
      </c>
      <c r="B9" s="279" t="str">
        <f>+AGO!B9</f>
        <v xml:space="preserve">6-Tratamiento ambulatorio de personas con depresion </v>
      </c>
      <c r="C9" s="94" t="str">
        <f>+AGO!C9</f>
        <v>SALUD MENTAL CSMC</v>
      </c>
      <c r="D9" s="97">
        <v>0</v>
      </c>
      <c r="E9" s="97">
        <v>0</v>
      </c>
      <c r="F9" s="97">
        <v>0</v>
      </c>
      <c r="G9" s="97">
        <v>0</v>
      </c>
      <c r="H9" s="97">
        <v>0</v>
      </c>
      <c r="I9" s="97">
        <v>0</v>
      </c>
      <c r="J9" s="97">
        <v>0</v>
      </c>
      <c r="K9" s="97">
        <v>0</v>
      </c>
      <c r="L9" s="97">
        <v>0</v>
      </c>
      <c r="M9" s="97">
        <v>0</v>
      </c>
      <c r="N9" s="97">
        <v>0</v>
      </c>
      <c r="O9" s="97">
        <v>0</v>
      </c>
      <c r="P9" s="97">
        <v>0</v>
      </c>
      <c r="Q9" s="97">
        <v>0</v>
      </c>
      <c r="R9" s="97">
        <v>0</v>
      </c>
      <c r="S9" s="97">
        <v>0</v>
      </c>
      <c r="T9" s="97">
        <v>0</v>
      </c>
      <c r="U9" s="97">
        <v>0</v>
      </c>
      <c r="V9" s="97">
        <v>0</v>
      </c>
      <c r="W9" s="97">
        <v>0</v>
      </c>
      <c r="X9" s="97">
        <v>0</v>
      </c>
      <c r="Y9" s="97">
        <v>0</v>
      </c>
      <c r="Z9" s="97">
        <v>0</v>
      </c>
      <c r="AA9" s="97">
        <v>0</v>
      </c>
      <c r="AB9" s="97">
        <v>0</v>
      </c>
      <c r="AC9" s="97">
        <v>0</v>
      </c>
      <c r="AD9" s="97">
        <v>0</v>
      </c>
      <c r="AE9" s="97">
        <v>0</v>
      </c>
      <c r="AF9" s="97">
        <v>0</v>
      </c>
      <c r="AG9" s="97">
        <v>0</v>
      </c>
      <c r="AH9" s="97">
        <v>0</v>
      </c>
      <c r="AI9" s="97">
        <v>0</v>
      </c>
      <c r="AJ9" s="97">
        <v>0</v>
      </c>
      <c r="AK9" s="97">
        <v>0</v>
      </c>
      <c r="AL9" s="97">
        <v>0</v>
      </c>
      <c r="AM9" s="97">
        <v>0</v>
      </c>
      <c r="AN9" s="97">
        <v>0</v>
      </c>
      <c r="AO9" s="97">
        <v>0</v>
      </c>
      <c r="AP9" s="97">
        <v>0</v>
      </c>
      <c r="AQ9" s="97">
        <v>0</v>
      </c>
      <c r="AR9" s="97">
        <v>0</v>
      </c>
      <c r="AT9" s="90">
        <f t="shared" si="27"/>
        <v>0</v>
      </c>
      <c r="AU9" s="90">
        <f t="shared" si="27"/>
        <v>0</v>
      </c>
      <c r="AV9" s="90">
        <f t="shared" si="28"/>
        <v>0</v>
      </c>
      <c r="AW9" s="90">
        <f t="shared" si="29"/>
        <v>0</v>
      </c>
      <c r="AX9" s="90">
        <f t="shared" si="20"/>
        <v>0</v>
      </c>
      <c r="AY9" s="90">
        <f t="shared" si="21"/>
        <v>0</v>
      </c>
      <c r="AZ9" s="90">
        <f t="shared" si="22"/>
        <v>0</v>
      </c>
      <c r="BA9" s="90">
        <f t="shared" si="23"/>
        <v>0</v>
      </c>
      <c r="BB9" s="90">
        <f t="shared" si="24"/>
        <v>0</v>
      </c>
      <c r="BC9" s="90">
        <f t="shared" si="25"/>
        <v>0</v>
      </c>
      <c r="BD9" s="91">
        <f t="shared" si="26"/>
        <v>0</v>
      </c>
      <c r="BF9" s="76">
        <f t="shared" si="10"/>
        <v>0</v>
      </c>
      <c r="BG9" s="76">
        <f t="shared" si="11"/>
        <v>0</v>
      </c>
      <c r="BH9" s="77">
        <f t="shared" si="12"/>
        <v>0</v>
      </c>
      <c r="BI9" s="77">
        <f t="shared" si="13"/>
        <v>0</v>
      </c>
      <c r="BJ9" s="77">
        <f t="shared" si="14"/>
        <v>0</v>
      </c>
      <c r="BK9" s="77">
        <f t="shared" si="15"/>
        <v>0</v>
      </c>
      <c r="BL9" s="77">
        <f t="shared" si="16"/>
        <v>0</v>
      </c>
    </row>
    <row r="10" spans="1:64" ht="19.5" customHeight="1" x14ac:dyDescent="0.25">
      <c r="A10" s="94">
        <f>+AGO!A10</f>
        <v>7</v>
      </c>
      <c r="B10" s="279" t="str">
        <f>+AGO!B10</f>
        <v xml:space="preserve">7-Tratamiento ambulatorio de personas con conducta suicida </v>
      </c>
      <c r="C10" s="94" t="str">
        <f>+AGO!C10</f>
        <v>SALUD MENTAL CSMC</v>
      </c>
      <c r="D10" s="97">
        <v>0</v>
      </c>
      <c r="E10" s="97">
        <v>0</v>
      </c>
      <c r="F10" s="97">
        <v>0</v>
      </c>
      <c r="G10" s="97">
        <v>0</v>
      </c>
      <c r="H10" s="97">
        <v>0</v>
      </c>
      <c r="I10" s="97">
        <v>0</v>
      </c>
      <c r="J10" s="97">
        <v>0</v>
      </c>
      <c r="K10" s="97">
        <v>0</v>
      </c>
      <c r="L10" s="97">
        <v>0</v>
      </c>
      <c r="M10" s="97">
        <v>0</v>
      </c>
      <c r="N10" s="97">
        <v>0</v>
      </c>
      <c r="O10" s="97">
        <v>0</v>
      </c>
      <c r="P10" s="97">
        <v>0</v>
      </c>
      <c r="Q10" s="97">
        <v>0</v>
      </c>
      <c r="R10" s="97">
        <v>0</v>
      </c>
      <c r="S10" s="97">
        <v>0</v>
      </c>
      <c r="T10" s="97">
        <v>0</v>
      </c>
      <c r="U10" s="97">
        <v>0</v>
      </c>
      <c r="V10" s="97">
        <v>0</v>
      </c>
      <c r="W10" s="97">
        <v>0</v>
      </c>
      <c r="X10" s="97">
        <v>0</v>
      </c>
      <c r="Y10" s="97">
        <v>0</v>
      </c>
      <c r="Z10" s="97">
        <v>0</v>
      </c>
      <c r="AA10" s="97">
        <v>0</v>
      </c>
      <c r="AB10" s="97">
        <v>0</v>
      </c>
      <c r="AC10" s="97">
        <v>0</v>
      </c>
      <c r="AD10" s="97">
        <v>0</v>
      </c>
      <c r="AE10" s="97">
        <v>0</v>
      </c>
      <c r="AF10" s="97">
        <v>0</v>
      </c>
      <c r="AG10" s="97">
        <v>0</v>
      </c>
      <c r="AH10" s="97">
        <v>0</v>
      </c>
      <c r="AI10" s="97">
        <v>0</v>
      </c>
      <c r="AJ10" s="97">
        <v>0</v>
      </c>
      <c r="AK10" s="97">
        <v>0</v>
      </c>
      <c r="AL10" s="97">
        <v>0</v>
      </c>
      <c r="AM10" s="97">
        <v>0</v>
      </c>
      <c r="AN10" s="97">
        <v>0</v>
      </c>
      <c r="AO10" s="97">
        <v>0</v>
      </c>
      <c r="AP10" s="97">
        <v>0</v>
      </c>
      <c r="AQ10" s="97">
        <v>0</v>
      </c>
      <c r="AR10" s="97">
        <v>0</v>
      </c>
      <c r="AT10" s="90">
        <f t="shared" si="27"/>
        <v>0</v>
      </c>
      <c r="AU10" s="90">
        <f t="shared" si="27"/>
        <v>0</v>
      </c>
      <c r="AV10" s="90">
        <f t="shared" si="28"/>
        <v>0</v>
      </c>
      <c r="AW10" s="90">
        <f t="shared" si="29"/>
        <v>0</v>
      </c>
      <c r="AX10" s="90">
        <f t="shared" si="20"/>
        <v>0</v>
      </c>
      <c r="AY10" s="90">
        <f t="shared" si="21"/>
        <v>0</v>
      </c>
      <c r="AZ10" s="90">
        <f t="shared" si="22"/>
        <v>0</v>
      </c>
      <c r="BA10" s="90">
        <f t="shared" si="23"/>
        <v>0</v>
      </c>
      <c r="BB10" s="90">
        <f t="shared" si="24"/>
        <v>0</v>
      </c>
      <c r="BC10" s="90">
        <f t="shared" si="25"/>
        <v>0</v>
      </c>
      <c r="BD10" s="91">
        <f t="shared" si="26"/>
        <v>0</v>
      </c>
      <c r="BF10" s="76">
        <f t="shared" si="10"/>
        <v>0</v>
      </c>
      <c r="BG10" s="76">
        <f t="shared" si="11"/>
        <v>0</v>
      </c>
      <c r="BH10" s="77">
        <f t="shared" si="12"/>
        <v>0</v>
      </c>
      <c r="BI10" s="77">
        <f t="shared" si="13"/>
        <v>0</v>
      </c>
      <c r="BJ10" s="77">
        <f t="shared" si="14"/>
        <v>0</v>
      </c>
      <c r="BK10" s="77">
        <f t="shared" si="15"/>
        <v>0</v>
      </c>
      <c r="BL10" s="77">
        <f t="shared" si="16"/>
        <v>0</v>
      </c>
    </row>
    <row r="11" spans="1:64" ht="19.5" customHeight="1" x14ac:dyDescent="0.25">
      <c r="A11" s="94">
        <f>+AGO!A11</f>
        <v>8</v>
      </c>
      <c r="B11" s="279" t="str">
        <f>+AGO!B11</f>
        <v xml:space="preserve">8-Tratamiento ambulatorio de personas con ansiedad </v>
      </c>
      <c r="C11" s="94" t="str">
        <f>+AGO!C11</f>
        <v>SALUD MENTAL CSMC</v>
      </c>
      <c r="D11" s="97">
        <v>0</v>
      </c>
      <c r="E11" s="97">
        <v>1</v>
      </c>
      <c r="F11" s="97">
        <v>0</v>
      </c>
      <c r="G11" s="97">
        <v>0</v>
      </c>
      <c r="H11" s="97">
        <v>0</v>
      </c>
      <c r="I11" s="97">
        <v>0</v>
      </c>
      <c r="J11" s="97">
        <v>0</v>
      </c>
      <c r="K11" s="97">
        <v>0</v>
      </c>
      <c r="L11" s="97">
        <v>0</v>
      </c>
      <c r="M11" s="97">
        <v>0</v>
      </c>
      <c r="N11" s="97">
        <v>0</v>
      </c>
      <c r="O11" s="97">
        <v>0</v>
      </c>
      <c r="P11" s="97">
        <v>0</v>
      </c>
      <c r="Q11" s="97">
        <v>0</v>
      </c>
      <c r="R11" s="97">
        <v>0</v>
      </c>
      <c r="S11" s="97">
        <v>0</v>
      </c>
      <c r="T11" s="97">
        <v>0</v>
      </c>
      <c r="U11" s="97">
        <v>0</v>
      </c>
      <c r="V11" s="97">
        <v>0</v>
      </c>
      <c r="W11" s="97">
        <v>0</v>
      </c>
      <c r="X11" s="97">
        <v>0</v>
      </c>
      <c r="Y11" s="97">
        <v>0</v>
      </c>
      <c r="Z11" s="97">
        <v>0</v>
      </c>
      <c r="AA11" s="97">
        <v>0</v>
      </c>
      <c r="AB11" s="97">
        <v>0</v>
      </c>
      <c r="AC11" s="97">
        <v>0</v>
      </c>
      <c r="AD11" s="97">
        <v>0</v>
      </c>
      <c r="AE11" s="97">
        <v>0</v>
      </c>
      <c r="AF11" s="97">
        <v>0</v>
      </c>
      <c r="AG11" s="97">
        <v>0</v>
      </c>
      <c r="AH11" s="97">
        <v>0</v>
      </c>
      <c r="AI11" s="97">
        <v>0</v>
      </c>
      <c r="AJ11" s="97">
        <v>0</v>
      </c>
      <c r="AK11" s="97">
        <v>0</v>
      </c>
      <c r="AL11" s="97">
        <v>0</v>
      </c>
      <c r="AM11" s="97">
        <v>0</v>
      </c>
      <c r="AN11" s="97">
        <v>0</v>
      </c>
      <c r="AO11" s="97">
        <v>0</v>
      </c>
      <c r="AP11" s="97">
        <v>0</v>
      </c>
      <c r="AQ11" s="97">
        <v>0</v>
      </c>
      <c r="AR11" s="97">
        <v>0</v>
      </c>
      <c r="AT11" s="90">
        <f t="shared" si="27"/>
        <v>0</v>
      </c>
      <c r="AU11" s="90">
        <f t="shared" si="27"/>
        <v>1</v>
      </c>
      <c r="AV11" s="90">
        <f t="shared" si="28"/>
        <v>0</v>
      </c>
      <c r="AW11" s="90">
        <f t="shared" si="29"/>
        <v>0</v>
      </c>
      <c r="AX11" s="90">
        <f t="shared" si="20"/>
        <v>0</v>
      </c>
      <c r="AY11" s="90">
        <f t="shared" si="21"/>
        <v>0</v>
      </c>
      <c r="AZ11" s="90">
        <f t="shared" si="22"/>
        <v>0</v>
      </c>
      <c r="BA11" s="90">
        <f t="shared" si="23"/>
        <v>0</v>
      </c>
      <c r="BB11" s="90">
        <f t="shared" si="24"/>
        <v>0</v>
      </c>
      <c r="BC11" s="90">
        <f t="shared" si="25"/>
        <v>0</v>
      </c>
      <c r="BD11" s="91">
        <f t="shared" si="26"/>
        <v>1</v>
      </c>
      <c r="BF11" s="76">
        <f t="shared" si="10"/>
        <v>0</v>
      </c>
      <c r="BG11" s="76">
        <f t="shared" si="11"/>
        <v>0</v>
      </c>
      <c r="BH11" s="77">
        <f t="shared" si="12"/>
        <v>0</v>
      </c>
      <c r="BI11" s="77">
        <f t="shared" si="13"/>
        <v>0</v>
      </c>
      <c r="BJ11" s="77">
        <f t="shared" si="14"/>
        <v>0</v>
      </c>
      <c r="BK11" s="77">
        <f t="shared" si="15"/>
        <v>0</v>
      </c>
      <c r="BL11" s="77">
        <f t="shared" si="16"/>
        <v>0</v>
      </c>
    </row>
    <row r="12" spans="1:64" ht="19.5" customHeight="1" x14ac:dyDescent="0.25">
      <c r="A12" s="94">
        <f>+AGO!A12</f>
        <v>9</v>
      </c>
      <c r="B12" s="279" t="str">
        <f>+AGO!B12</f>
        <v>9-Intervenciones breves motivacionales para personas con consumo perjudicial del alcohol y tabaco</v>
      </c>
      <c r="C12" s="94" t="str">
        <f>+AGO!C12</f>
        <v>SALUD MENTAL CSMC</v>
      </c>
      <c r="D12" s="97">
        <v>0</v>
      </c>
      <c r="E12" s="97">
        <v>0</v>
      </c>
      <c r="F12" s="97">
        <v>0</v>
      </c>
      <c r="G12" s="97">
        <v>0</v>
      </c>
      <c r="H12" s="97">
        <v>0</v>
      </c>
      <c r="I12" s="97">
        <v>0</v>
      </c>
      <c r="J12" s="97">
        <v>0</v>
      </c>
      <c r="K12" s="97">
        <v>0</v>
      </c>
      <c r="L12" s="97">
        <v>0</v>
      </c>
      <c r="M12" s="97">
        <v>0</v>
      </c>
      <c r="N12" s="97">
        <v>0</v>
      </c>
      <c r="O12" s="97">
        <v>0</v>
      </c>
      <c r="P12" s="97">
        <v>0</v>
      </c>
      <c r="Q12" s="97">
        <v>0</v>
      </c>
      <c r="R12" s="97">
        <v>0</v>
      </c>
      <c r="S12" s="97">
        <v>0</v>
      </c>
      <c r="T12" s="97">
        <v>0</v>
      </c>
      <c r="U12" s="97">
        <v>0</v>
      </c>
      <c r="V12" s="97">
        <v>0</v>
      </c>
      <c r="W12" s="97">
        <v>0</v>
      </c>
      <c r="X12" s="97">
        <v>0</v>
      </c>
      <c r="Y12" s="97">
        <v>0</v>
      </c>
      <c r="Z12" s="97">
        <v>0</v>
      </c>
      <c r="AA12" s="97">
        <v>0</v>
      </c>
      <c r="AB12" s="97">
        <v>0</v>
      </c>
      <c r="AC12" s="97">
        <v>0</v>
      </c>
      <c r="AD12" s="97">
        <v>0</v>
      </c>
      <c r="AE12" s="97">
        <v>0</v>
      </c>
      <c r="AF12" s="97">
        <v>0</v>
      </c>
      <c r="AG12" s="97">
        <v>0</v>
      </c>
      <c r="AH12" s="97">
        <v>0</v>
      </c>
      <c r="AI12" s="97">
        <v>0</v>
      </c>
      <c r="AJ12" s="97">
        <v>0</v>
      </c>
      <c r="AK12" s="97">
        <v>0</v>
      </c>
      <c r="AL12" s="97">
        <v>0</v>
      </c>
      <c r="AM12" s="97">
        <v>0</v>
      </c>
      <c r="AN12" s="97">
        <v>0</v>
      </c>
      <c r="AO12" s="97">
        <v>0</v>
      </c>
      <c r="AP12" s="97">
        <v>0</v>
      </c>
      <c r="AQ12" s="97">
        <v>0</v>
      </c>
      <c r="AR12" s="97">
        <v>0</v>
      </c>
      <c r="AT12" s="90">
        <f t="shared" si="27"/>
        <v>0</v>
      </c>
      <c r="AU12" s="90">
        <f t="shared" si="27"/>
        <v>0</v>
      </c>
      <c r="AV12" s="90">
        <f t="shared" si="28"/>
        <v>0</v>
      </c>
      <c r="AW12" s="90">
        <f t="shared" si="29"/>
        <v>0</v>
      </c>
      <c r="AX12" s="90">
        <f t="shared" si="20"/>
        <v>0</v>
      </c>
      <c r="AY12" s="90">
        <f t="shared" si="21"/>
        <v>0</v>
      </c>
      <c r="AZ12" s="90">
        <f t="shared" si="22"/>
        <v>0</v>
      </c>
      <c r="BA12" s="90">
        <f t="shared" si="23"/>
        <v>0</v>
      </c>
      <c r="BB12" s="90">
        <f t="shared" si="24"/>
        <v>0</v>
      </c>
      <c r="BC12" s="90">
        <f t="shared" si="25"/>
        <v>0</v>
      </c>
      <c r="BD12" s="91">
        <f t="shared" si="26"/>
        <v>0</v>
      </c>
      <c r="BF12" s="76">
        <f t="shared" si="10"/>
        <v>0</v>
      </c>
      <c r="BG12" s="76">
        <f t="shared" si="11"/>
        <v>0</v>
      </c>
      <c r="BH12" s="77">
        <f t="shared" si="12"/>
        <v>0</v>
      </c>
      <c r="BI12" s="77">
        <f t="shared" si="13"/>
        <v>0</v>
      </c>
      <c r="BJ12" s="77">
        <f t="shared" si="14"/>
        <v>0</v>
      </c>
      <c r="BK12" s="77">
        <f t="shared" si="15"/>
        <v>0</v>
      </c>
      <c r="BL12" s="77">
        <f t="shared" si="16"/>
        <v>0</v>
      </c>
    </row>
    <row r="13" spans="1:64" ht="19.5" customHeight="1" x14ac:dyDescent="0.25">
      <c r="A13" s="94">
        <f>+AGO!A13</f>
        <v>10</v>
      </c>
      <c r="B13" s="279" t="str">
        <f>+AGO!B13</f>
        <v xml:space="preserve">10-intervencion para personas con dependencia del alcohol y tabaco </v>
      </c>
      <c r="C13" s="94" t="str">
        <f>+AGO!C13</f>
        <v>SALUD MENTAL CSMC</v>
      </c>
      <c r="D13" s="97">
        <v>0</v>
      </c>
      <c r="E13" s="97">
        <v>0</v>
      </c>
      <c r="F13" s="97">
        <v>0</v>
      </c>
      <c r="G13" s="97">
        <v>0</v>
      </c>
      <c r="H13" s="97">
        <v>0</v>
      </c>
      <c r="I13" s="97">
        <v>0</v>
      </c>
      <c r="J13" s="97">
        <v>0</v>
      </c>
      <c r="K13" s="97">
        <v>0</v>
      </c>
      <c r="L13" s="97">
        <v>0</v>
      </c>
      <c r="M13" s="97">
        <v>0</v>
      </c>
      <c r="N13" s="97">
        <v>0</v>
      </c>
      <c r="O13" s="97">
        <v>0</v>
      </c>
      <c r="P13" s="97">
        <v>0</v>
      </c>
      <c r="Q13" s="97">
        <v>0</v>
      </c>
      <c r="R13" s="97">
        <v>0</v>
      </c>
      <c r="S13" s="97">
        <v>0</v>
      </c>
      <c r="T13" s="97">
        <v>0</v>
      </c>
      <c r="U13" s="97">
        <v>0</v>
      </c>
      <c r="V13" s="97">
        <v>0</v>
      </c>
      <c r="W13" s="97">
        <v>0</v>
      </c>
      <c r="X13" s="97">
        <v>0</v>
      </c>
      <c r="Y13" s="97">
        <v>0</v>
      </c>
      <c r="Z13" s="97">
        <v>0</v>
      </c>
      <c r="AA13" s="97">
        <v>0</v>
      </c>
      <c r="AB13" s="97">
        <v>0</v>
      </c>
      <c r="AC13" s="97">
        <v>0</v>
      </c>
      <c r="AD13" s="97">
        <v>0</v>
      </c>
      <c r="AE13" s="97">
        <v>0</v>
      </c>
      <c r="AF13" s="97">
        <v>0</v>
      </c>
      <c r="AG13" s="97">
        <v>0</v>
      </c>
      <c r="AH13" s="97">
        <v>0</v>
      </c>
      <c r="AI13" s="97">
        <v>0</v>
      </c>
      <c r="AJ13" s="97">
        <v>0</v>
      </c>
      <c r="AK13" s="97">
        <v>0</v>
      </c>
      <c r="AL13" s="97">
        <v>0</v>
      </c>
      <c r="AM13" s="97">
        <v>0</v>
      </c>
      <c r="AN13" s="97">
        <v>0</v>
      </c>
      <c r="AO13" s="97">
        <v>0</v>
      </c>
      <c r="AP13" s="97">
        <v>0</v>
      </c>
      <c r="AQ13" s="97">
        <v>0</v>
      </c>
      <c r="AR13" s="97">
        <v>0</v>
      </c>
      <c r="AT13" s="90">
        <f t="shared" si="27"/>
        <v>0</v>
      </c>
      <c r="AU13" s="90">
        <f t="shared" si="27"/>
        <v>0</v>
      </c>
      <c r="AV13" s="90">
        <f t="shared" si="28"/>
        <v>0</v>
      </c>
      <c r="AW13" s="90">
        <f t="shared" si="29"/>
        <v>0</v>
      </c>
      <c r="AX13" s="90">
        <f t="shared" si="20"/>
        <v>0</v>
      </c>
      <c r="AY13" s="90">
        <f t="shared" si="21"/>
        <v>0</v>
      </c>
      <c r="AZ13" s="90">
        <f t="shared" si="22"/>
        <v>0</v>
      </c>
      <c r="BA13" s="90">
        <f t="shared" si="23"/>
        <v>0</v>
      </c>
      <c r="BB13" s="90">
        <f t="shared" si="24"/>
        <v>0</v>
      </c>
      <c r="BC13" s="90">
        <f t="shared" si="25"/>
        <v>0</v>
      </c>
      <c r="BD13" s="91">
        <f t="shared" si="26"/>
        <v>0</v>
      </c>
      <c r="BF13" s="76">
        <f t="shared" si="10"/>
        <v>0</v>
      </c>
      <c r="BG13" s="76">
        <f t="shared" si="11"/>
        <v>0</v>
      </c>
      <c r="BH13" s="77">
        <f t="shared" si="12"/>
        <v>0</v>
      </c>
      <c r="BI13" s="77">
        <f t="shared" si="13"/>
        <v>0</v>
      </c>
      <c r="BJ13" s="77">
        <f t="shared" si="14"/>
        <v>0</v>
      </c>
      <c r="BK13" s="77">
        <f t="shared" si="15"/>
        <v>0</v>
      </c>
      <c r="BL13" s="77">
        <f t="shared" si="16"/>
        <v>0</v>
      </c>
    </row>
    <row r="14" spans="1:64" ht="19.5" customHeight="1" x14ac:dyDescent="0.25">
      <c r="A14" s="94">
        <f>+AGO!A14</f>
        <v>11</v>
      </c>
      <c r="B14" s="279" t="str">
        <f>+AGO!B14</f>
        <v xml:space="preserve">11-Tratamiento ambulatorio a personas con sindrome psicotico o trastorno del espectro de la esquizofrenia </v>
      </c>
      <c r="C14" s="94" t="str">
        <f>+AGO!C14</f>
        <v>SALUD MENTAL CSMC</v>
      </c>
      <c r="D14" s="97">
        <v>0</v>
      </c>
      <c r="E14" s="97">
        <v>1</v>
      </c>
      <c r="F14" s="97">
        <v>0</v>
      </c>
      <c r="G14" s="97">
        <v>0</v>
      </c>
      <c r="H14" s="97">
        <v>0</v>
      </c>
      <c r="I14" s="97">
        <v>0</v>
      </c>
      <c r="J14" s="97">
        <v>0</v>
      </c>
      <c r="K14" s="97">
        <v>0</v>
      </c>
      <c r="L14" s="97">
        <v>0</v>
      </c>
      <c r="M14" s="97">
        <v>0</v>
      </c>
      <c r="N14" s="97">
        <v>0</v>
      </c>
      <c r="O14" s="97">
        <v>0</v>
      </c>
      <c r="P14" s="97">
        <v>0</v>
      </c>
      <c r="Q14" s="97">
        <v>0</v>
      </c>
      <c r="R14" s="97">
        <v>0</v>
      </c>
      <c r="S14" s="97">
        <v>0</v>
      </c>
      <c r="T14" s="97">
        <v>0</v>
      </c>
      <c r="U14" s="97">
        <v>0</v>
      </c>
      <c r="V14" s="97">
        <v>0</v>
      </c>
      <c r="W14" s="97">
        <v>0</v>
      </c>
      <c r="X14" s="97">
        <v>0</v>
      </c>
      <c r="Y14" s="97">
        <v>0</v>
      </c>
      <c r="Z14" s="97">
        <v>0</v>
      </c>
      <c r="AA14" s="97">
        <v>0</v>
      </c>
      <c r="AB14" s="97">
        <v>0</v>
      </c>
      <c r="AC14" s="97">
        <v>0</v>
      </c>
      <c r="AD14" s="97">
        <v>0</v>
      </c>
      <c r="AE14" s="97">
        <v>0</v>
      </c>
      <c r="AF14" s="97">
        <v>0</v>
      </c>
      <c r="AG14" s="97">
        <v>0</v>
      </c>
      <c r="AH14" s="97">
        <v>0</v>
      </c>
      <c r="AI14" s="97">
        <v>0</v>
      </c>
      <c r="AJ14" s="97">
        <v>0</v>
      </c>
      <c r="AK14" s="97">
        <v>0</v>
      </c>
      <c r="AL14" s="97">
        <v>0</v>
      </c>
      <c r="AM14" s="97">
        <v>0</v>
      </c>
      <c r="AN14" s="97">
        <v>0</v>
      </c>
      <c r="AO14" s="97">
        <v>0</v>
      </c>
      <c r="AP14" s="97">
        <v>0</v>
      </c>
      <c r="AQ14" s="97">
        <v>0</v>
      </c>
      <c r="AR14" s="97">
        <v>0</v>
      </c>
      <c r="AT14" s="90">
        <f t="shared" si="27"/>
        <v>0</v>
      </c>
      <c r="AU14" s="90">
        <f t="shared" si="27"/>
        <v>1</v>
      </c>
      <c r="AV14" s="90">
        <f t="shared" si="28"/>
        <v>0</v>
      </c>
      <c r="AW14" s="90">
        <f t="shared" si="29"/>
        <v>0</v>
      </c>
      <c r="AX14" s="90">
        <f t="shared" si="20"/>
        <v>0</v>
      </c>
      <c r="AY14" s="90">
        <f t="shared" si="21"/>
        <v>0</v>
      </c>
      <c r="AZ14" s="90">
        <f t="shared" si="22"/>
        <v>0</v>
      </c>
      <c r="BA14" s="90">
        <f t="shared" si="23"/>
        <v>0</v>
      </c>
      <c r="BB14" s="90">
        <f t="shared" si="24"/>
        <v>0</v>
      </c>
      <c r="BC14" s="90">
        <f t="shared" si="25"/>
        <v>0</v>
      </c>
      <c r="BD14" s="91">
        <f t="shared" si="26"/>
        <v>1</v>
      </c>
      <c r="BF14" s="76">
        <f t="shared" si="10"/>
        <v>0</v>
      </c>
      <c r="BG14" s="76">
        <f t="shared" si="11"/>
        <v>0</v>
      </c>
      <c r="BH14" s="77">
        <f t="shared" si="12"/>
        <v>0</v>
      </c>
      <c r="BI14" s="77">
        <f t="shared" si="13"/>
        <v>0</v>
      </c>
      <c r="BJ14" s="77">
        <f t="shared" si="14"/>
        <v>0</v>
      </c>
      <c r="BK14" s="77">
        <f t="shared" si="15"/>
        <v>0</v>
      </c>
      <c r="BL14" s="77">
        <f t="shared" si="16"/>
        <v>0</v>
      </c>
    </row>
    <row r="15" spans="1:64" ht="19.5" customHeight="1" x14ac:dyDescent="0.25">
      <c r="A15" s="94">
        <f>+AGO!A15</f>
        <v>12</v>
      </c>
      <c r="B15" s="279" t="str">
        <f>+AGO!B15</f>
        <v xml:space="preserve">12-Tratamiento ambulatorio de personas con primer episodio psicotico </v>
      </c>
      <c r="C15" s="94" t="str">
        <f>+AGO!C15</f>
        <v>SALUD MENTAL CSMC</v>
      </c>
      <c r="D15" s="97">
        <v>0</v>
      </c>
      <c r="E15" s="97">
        <v>0</v>
      </c>
      <c r="F15" s="97">
        <v>0</v>
      </c>
      <c r="G15" s="97">
        <v>0</v>
      </c>
      <c r="H15" s="97">
        <v>0</v>
      </c>
      <c r="I15" s="97">
        <v>0</v>
      </c>
      <c r="J15" s="97">
        <v>0</v>
      </c>
      <c r="K15" s="97">
        <v>0</v>
      </c>
      <c r="L15" s="97">
        <v>0</v>
      </c>
      <c r="M15" s="97">
        <v>0</v>
      </c>
      <c r="N15" s="97">
        <v>0</v>
      </c>
      <c r="O15" s="97">
        <v>0</v>
      </c>
      <c r="P15" s="97">
        <v>0</v>
      </c>
      <c r="Q15" s="97">
        <v>0</v>
      </c>
      <c r="R15" s="97">
        <v>0</v>
      </c>
      <c r="S15" s="97">
        <v>0</v>
      </c>
      <c r="T15" s="97">
        <v>0</v>
      </c>
      <c r="U15" s="97">
        <v>0</v>
      </c>
      <c r="V15" s="97">
        <v>0</v>
      </c>
      <c r="W15" s="97">
        <v>0</v>
      </c>
      <c r="X15" s="97">
        <v>0</v>
      </c>
      <c r="Y15" s="97">
        <v>0</v>
      </c>
      <c r="Z15" s="97">
        <v>0</v>
      </c>
      <c r="AA15" s="97">
        <v>0</v>
      </c>
      <c r="AB15" s="97">
        <v>0</v>
      </c>
      <c r="AC15" s="97">
        <v>0</v>
      </c>
      <c r="AD15" s="97">
        <v>0</v>
      </c>
      <c r="AE15" s="97">
        <v>0</v>
      </c>
      <c r="AF15" s="97">
        <v>0</v>
      </c>
      <c r="AG15" s="97">
        <v>0</v>
      </c>
      <c r="AH15" s="97">
        <v>0</v>
      </c>
      <c r="AI15" s="97">
        <v>0</v>
      </c>
      <c r="AJ15" s="97">
        <v>0</v>
      </c>
      <c r="AK15" s="97">
        <v>0</v>
      </c>
      <c r="AL15" s="97">
        <v>0</v>
      </c>
      <c r="AM15" s="97">
        <v>0</v>
      </c>
      <c r="AN15" s="97">
        <v>0</v>
      </c>
      <c r="AO15" s="97">
        <v>0</v>
      </c>
      <c r="AP15" s="97">
        <v>0</v>
      </c>
      <c r="AQ15" s="97">
        <v>0</v>
      </c>
      <c r="AR15" s="97">
        <v>0</v>
      </c>
      <c r="AT15" s="90">
        <f t="shared" si="27"/>
        <v>0</v>
      </c>
      <c r="AU15" s="90">
        <f t="shared" si="27"/>
        <v>0</v>
      </c>
      <c r="AV15" s="90">
        <f t="shared" si="28"/>
        <v>0</v>
      </c>
      <c r="AW15" s="90">
        <f t="shared" si="29"/>
        <v>0</v>
      </c>
      <c r="AX15" s="90">
        <f t="shared" si="20"/>
        <v>0</v>
      </c>
      <c r="AY15" s="90">
        <f t="shared" si="21"/>
        <v>0</v>
      </c>
      <c r="AZ15" s="90">
        <f t="shared" si="22"/>
        <v>0</v>
      </c>
      <c r="BA15" s="90">
        <f t="shared" si="23"/>
        <v>0</v>
      </c>
      <c r="BB15" s="90">
        <f t="shared" si="24"/>
        <v>0</v>
      </c>
      <c r="BC15" s="90">
        <f t="shared" si="25"/>
        <v>0</v>
      </c>
      <c r="BD15" s="91">
        <f t="shared" si="26"/>
        <v>0</v>
      </c>
      <c r="BF15" s="76">
        <f t="shared" si="10"/>
        <v>0</v>
      </c>
      <c r="BG15" s="76">
        <f t="shared" si="11"/>
        <v>0</v>
      </c>
      <c r="BH15" s="77">
        <f t="shared" si="12"/>
        <v>0</v>
      </c>
      <c r="BI15" s="77">
        <f t="shared" si="13"/>
        <v>0</v>
      </c>
      <c r="BJ15" s="77">
        <f t="shared" si="14"/>
        <v>0</v>
      </c>
      <c r="BK15" s="77">
        <f t="shared" si="15"/>
        <v>0</v>
      </c>
      <c r="BL15" s="77">
        <f t="shared" si="16"/>
        <v>0</v>
      </c>
    </row>
    <row r="16" spans="1:64" ht="19.5" customHeight="1" x14ac:dyDescent="0.25">
      <c r="A16" s="94">
        <f>+AGO!A16</f>
        <v>13</v>
      </c>
      <c r="B16" s="279" t="str">
        <f>+AGO!B16</f>
        <v xml:space="preserve">13-Rehabilitacion psicosocial </v>
      </c>
      <c r="C16" s="94" t="str">
        <f>+AGO!C16</f>
        <v>SALUD MENTAL CSMC</v>
      </c>
      <c r="D16" s="97">
        <v>0</v>
      </c>
      <c r="E16" s="97">
        <v>0</v>
      </c>
      <c r="F16" s="97">
        <v>0</v>
      </c>
      <c r="G16" s="97">
        <v>0</v>
      </c>
      <c r="H16" s="97">
        <v>0</v>
      </c>
      <c r="I16" s="97">
        <v>0</v>
      </c>
      <c r="J16" s="97">
        <v>0</v>
      </c>
      <c r="K16" s="97">
        <v>0</v>
      </c>
      <c r="L16" s="97">
        <v>0</v>
      </c>
      <c r="M16" s="97">
        <v>0</v>
      </c>
      <c r="N16" s="97">
        <v>0</v>
      </c>
      <c r="O16" s="97">
        <v>0</v>
      </c>
      <c r="P16" s="97">
        <v>0</v>
      </c>
      <c r="Q16" s="97">
        <v>0</v>
      </c>
      <c r="R16" s="97">
        <v>0</v>
      </c>
      <c r="S16" s="97">
        <v>0</v>
      </c>
      <c r="T16" s="97">
        <v>0</v>
      </c>
      <c r="U16" s="97">
        <v>0</v>
      </c>
      <c r="V16" s="97">
        <v>0</v>
      </c>
      <c r="W16" s="97">
        <v>0</v>
      </c>
      <c r="X16" s="97">
        <v>0</v>
      </c>
      <c r="Y16" s="97">
        <v>0</v>
      </c>
      <c r="Z16" s="97">
        <v>0</v>
      </c>
      <c r="AA16" s="97">
        <v>0</v>
      </c>
      <c r="AB16" s="97">
        <v>0</v>
      </c>
      <c r="AC16" s="97">
        <v>0</v>
      </c>
      <c r="AD16" s="97">
        <v>0</v>
      </c>
      <c r="AE16" s="97">
        <v>0</v>
      </c>
      <c r="AF16" s="97">
        <v>0</v>
      </c>
      <c r="AG16" s="97">
        <v>0</v>
      </c>
      <c r="AH16" s="97">
        <v>0</v>
      </c>
      <c r="AI16" s="97">
        <v>0</v>
      </c>
      <c r="AJ16" s="97">
        <v>0</v>
      </c>
      <c r="AK16" s="97">
        <v>0</v>
      </c>
      <c r="AL16" s="97">
        <v>0</v>
      </c>
      <c r="AM16" s="97">
        <v>0</v>
      </c>
      <c r="AN16" s="97">
        <v>0</v>
      </c>
      <c r="AO16" s="97">
        <v>0</v>
      </c>
      <c r="AP16" s="97">
        <v>0</v>
      </c>
      <c r="AQ16" s="97">
        <v>0</v>
      </c>
      <c r="AR16" s="97">
        <v>0</v>
      </c>
      <c r="AT16" s="90">
        <f t="shared" si="27"/>
        <v>0</v>
      </c>
      <c r="AU16" s="90">
        <f t="shared" si="27"/>
        <v>0</v>
      </c>
      <c r="AV16" s="90">
        <f t="shared" si="28"/>
        <v>0</v>
      </c>
      <c r="AW16" s="90">
        <f t="shared" si="29"/>
        <v>0</v>
      </c>
      <c r="AX16" s="90">
        <f t="shared" si="20"/>
        <v>0</v>
      </c>
      <c r="AY16" s="90">
        <f t="shared" si="21"/>
        <v>0</v>
      </c>
      <c r="AZ16" s="90">
        <f t="shared" si="22"/>
        <v>0</v>
      </c>
      <c r="BA16" s="90">
        <f t="shared" si="23"/>
        <v>0</v>
      </c>
      <c r="BB16" s="90">
        <f t="shared" si="24"/>
        <v>0</v>
      </c>
      <c r="BC16" s="90">
        <f t="shared" si="25"/>
        <v>0</v>
      </c>
      <c r="BD16" s="91">
        <f t="shared" si="26"/>
        <v>0</v>
      </c>
      <c r="BF16" s="76">
        <f t="shared" si="10"/>
        <v>0</v>
      </c>
      <c r="BG16" s="76">
        <f t="shared" si="11"/>
        <v>0</v>
      </c>
      <c r="BH16" s="77">
        <f t="shared" si="12"/>
        <v>0</v>
      </c>
      <c r="BI16" s="77">
        <f t="shared" si="13"/>
        <v>0</v>
      </c>
      <c r="BJ16" s="77">
        <f t="shared" si="14"/>
        <v>0</v>
      </c>
      <c r="BK16" s="77">
        <f t="shared" si="15"/>
        <v>0</v>
      </c>
      <c r="BL16" s="77">
        <f t="shared" si="16"/>
        <v>0</v>
      </c>
    </row>
    <row r="17" spans="1:64" ht="19.5" customHeight="1" x14ac:dyDescent="0.25">
      <c r="A17" s="94">
        <f>+AGO!A17</f>
        <v>14</v>
      </c>
      <c r="B17" s="279" t="str">
        <f>+AGO!B17</f>
        <v xml:space="preserve">14-Rehabilitacion laboral </v>
      </c>
      <c r="C17" s="94" t="str">
        <f>+AGO!C17</f>
        <v>SALUD MENTAL CSMC</v>
      </c>
      <c r="D17" s="97">
        <v>0</v>
      </c>
      <c r="E17" s="97">
        <v>0</v>
      </c>
      <c r="F17" s="97">
        <v>0</v>
      </c>
      <c r="G17" s="97">
        <v>0</v>
      </c>
      <c r="H17" s="97">
        <v>0</v>
      </c>
      <c r="I17" s="97">
        <v>0</v>
      </c>
      <c r="J17" s="97">
        <v>0</v>
      </c>
      <c r="K17" s="97">
        <v>0</v>
      </c>
      <c r="L17" s="97">
        <v>0</v>
      </c>
      <c r="M17" s="97">
        <v>0</v>
      </c>
      <c r="N17" s="97">
        <v>0</v>
      </c>
      <c r="O17" s="97">
        <v>0</v>
      </c>
      <c r="P17" s="97">
        <v>0</v>
      </c>
      <c r="Q17" s="97">
        <v>0</v>
      </c>
      <c r="R17" s="97">
        <v>0</v>
      </c>
      <c r="S17" s="97">
        <v>0</v>
      </c>
      <c r="T17" s="97">
        <v>0</v>
      </c>
      <c r="U17" s="97">
        <v>0</v>
      </c>
      <c r="V17" s="97">
        <v>0</v>
      </c>
      <c r="W17" s="97">
        <v>0</v>
      </c>
      <c r="X17" s="97">
        <v>0</v>
      </c>
      <c r="Y17" s="97">
        <v>0</v>
      </c>
      <c r="Z17" s="97">
        <v>0</v>
      </c>
      <c r="AA17" s="97">
        <v>0</v>
      </c>
      <c r="AB17" s="97">
        <v>0</v>
      </c>
      <c r="AC17" s="97">
        <v>0</v>
      </c>
      <c r="AD17" s="97">
        <v>0</v>
      </c>
      <c r="AE17" s="97">
        <v>0</v>
      </c>
      <c r="AF17" s="97">
        <v>0</v>
      </c>
      <c r="AG17" s="97">
        <v>0</v>
      </c>
      <c r="AH17" s="97">
        <v>0</v>
      </c>
      <c r="AI17" s="97">
        <v>0</v>
      </c>
      <c r="AJ17" s="97">
        <v>0</v>
      </c>
      <c r="AK17" s="97">
        <v>0</v>
      </c>
      <c r="AL17" s="97">
        <v>0</v>
      </c>
      <c r="AM17" s="97">
        <v>0</v>
      </c>
      <c r="AN17" s="97">
        <v>0</v>
      </c>
      <c r="AO17" s="97">
        <v>0</v>
      </c>
      <c r="AP17" s="97">
        <v>0</v>
      </c>
      <c r="AQ17" s="97">
        <v>0</v>
      </c>
      <c r="AR17" s="97">
        <v>0</v>
      </c>
      <c r="AT17" s="90">
        <f t="shared" si="27"/>
        <v>0</v>
      </c>
      <c r="AU17" s="90">
        <f t="shared" si="27"/>
        <v>0</v>
      </c>
      <c r="AV17" s="90">
        <f t="shared" si="28"/>
        <v>0</v>
      </c>
      <c r="AW17" s="90">
        <f t="shared" si="29"/>
        <v>0</v>
      </c>
      <c r="AX17" s="90">
        <f t="shared" si="20"/>
        <v>0</v>
      </c>
      <c r="AY17" s="90">
        <f t="shared" si="21"/>
        <v>0</v>
      </c>
      <c r="AZ17" s="90">
        <f t="shared" si="22"/>
        <v>0</v>
      </c>
      <c r="BA17" s="90">
        <f t="shared" si="23"/>
        <v>0</v>
      </c>
      <c r="BB17" s="90">
        <f t="shared" si="24"/>
        <v>0</v>
      </c>
      <c r="BC17" s="90">
        <f t="shared" si="25"/>
        <v>0</v>
      </c>
      <c r="BD17" s="91">
        <f t="shared" si="26"/>
        <v>0</v>
      </c>
      <c r="BF17" s="76">
        <f t="shared" si="10"/>
        <v>0</v>
      </c>
      <c r="BG17" s="76">
        <f t="shared" si="11"/>
        <v>0</v>
      </c>
      <c r="BH17" s="77">
        <f t="shared" si="12"/>
        <v>0</v>
      </c>
      <c r="BI17" s="77">
        <f t="shared" si="13"/>
        <v>0</v>
      </c>
      <c r="BJ17" s="77">
        <f t="shared" si="14"/>
        <v>0</v>
      </c>
      <c r="BK17" s="77">
        <f t="shared" si="15"/>
        <v>0</v>
      </c>
      <c r="BL17" s="77">
        <f t="shared" si="16"/>
        <v>0</v>
      </c>
    </row>
    <row r="18" spans="1:64" ht="19.5" customHeight="1" x14ac:dyDescent="0.25">
      <c r="A18" s="94">
        <f>+AGO!A18</f>
        <v>15</v>
      </c>
      <c r="B18" s="279" t="str">
        <f>+AGO!B18</f>
        <v xml:space="preserve">15-Primeros auxilios psicologicos en situaciones de crisis y emergencias humanitarias </v>
      </c>
      <c r="C18" s="94" t="str">
        <f>+AGO!C18</f>
        <v>SALUD MENTAL CSMC</v>
      </c>
      <c r="D18" s="97">
        <v>0</v>
      </c>
      <c r="E18" s="97">
        <v>0</v>
      </c>
      <c r="F18" s="97">
        <v>0</v>
      </c>
      <c r="G18" s="97">
        <v>0</v>
      </c>
      <c r="H18" s="97">
        <v>0</v>
      </c>
      <c r="I18" s="97">
        <v>0</v>
      </c>
      <c r="J18" s="97">
        <v>0</v>
      </c>
      <c r="K18" s="97">
        <v>0</v>
      </c>
      <c r="L18" s="97">
        <v>0</v>
      </c>
      <c r="M18" s="97">
        <v>0</v>
      </c>
      <c r="N18" s="97">
        <v>0</v>
      </c>
      <c r="O18" s="97">
        <v>0</v>
      </c>
      <c r="P18" s="97">
        <v>0</v>
      </c>
      <c r="Q18" s="97">
        <v>0</v>
      </c>
      <c r="R18" s="97">
        <v>0</v>
      </c>
      <c r="S18" s="97">
        <v>0</v>
      </c>
      <c r="T18" s="97">
        <v>0</v>
      </c>
      <c r="U18" s="97">
        <v>0</v>
      </c>
      <c r="V18" s="97">
        <v>0</v>
      </c>
      <c r="W18" s="97">
        <v>0</v>
      </c>
      <c r="X18" s="97">
        <v>0</v>
      </c>
      <c r="Y18" s="97">
        <v>0</v>
      </c>
      <c r="Z18" s="97">
        <v>0</v>
      </c>
      <c r="AA18" s="97">
        <v>0</v>
      </c>
      <c r="AB18" s="97">
        <v>0</v>
      </c>
      <c r="AC18" s="97">
        <v>0</v>
      </c>
      <c r="AD18" s="97">
        <v>0</v>
      </c>
      <c r="AE18" s="97">
        <v>0</v>
      </c>
      <c r="AF18" s="97">
        <v>0</v>
      </c>
      <c r="AG18" s="97">
        <v>0</v>
      </c>
      <c r="AH18" s="97">
        <v>0</v>
      </c>
      <c r="AI18" s="97">
        <v>0</v>
      </c>
      <c r="AJ18" s="97">
        <v>0</v>
      </c>
      <c r="AK18" s="97">
        <v>0</v>
      </c>
      <c r="AL18" s="97">
        <v>0</v>
      </c>
      <c r="AM18" s="97">
        <v>0</v>
      </c>
      <c r="AN18" s="97">
        <v>0</v>
      </c>
      <c r="AO18" s="97">
        <v>0</v>
      </c>
      <c r="AP18" s="97">
        <v>0</v>
      </c>
      <c r="AQ18" s="97">
        <v>0</v>
      </c>
      <c r="AR18" s="97">
        <v>0</v>
      </c>
      <c r="AT18" s="90">
        <f t="shared" si="27"/>
        <v>0</v>
      </c>
      <c r="AU18" s="90">
        <f t="shared" si="27"/>
        <v>0</v>
      </c>
      <c r="AV18" s="90">
        <f t="shared" si="28"/>
        <v>0</v>
      </c>
      <c r="AW18" s="90">
        <f t="shared" si="29"/>
        <v>0</v>
      </c>
      <c r="AX18" s="90">
        <f t="shared" si="20"/>
        <v>0</v>
      </c>
      <c r="AY18" s="90">
        <f t="shared" si="21"/>
        <v>0</v>
      </c>
      <c r="AZ18" s="90">
        <f t="shared" si="22"/>
        <v>0</v>
      </c>
      <c r="BA18" s="90">
        <f t="shared" si="23"/>
        <v>0</v>
      </c>
      <c r="BB18" s="90">
        <f t="shared" si="24"/>
        <v>0</v>
      </c>
      <c r="BC18" s="90">
        <f t="shared" si="25"/>
        <v>0</v>
      </c>
      <c r="BD18" s="91">
        <f t="shared" si="26"/>
        <v>0</v>
      </c>
      <c r="BF18" s="76">
        <f t="shared" si="10"/>
        <v>0</v>
      </c>
      <c r="BG18" s="76">
        <f t="shared" si="11"/>
        <v>0</v>
      </c>
      <c r="BH18" s="77">
        <f t="shared" si="12"/>
        <v>0</v>
      </c>
      <c r="BI18" s="77">
        <f t="shared" si="13"/>
        <v>0</v>
      </c>
      <c r="BJ18" s="77">
        <f t="shared" si="14"/>
        <v>0</v>
      </c>
      <c r="BK18" s="77">
        <f t="shared" si="15"/>
        <v>0</v>
      </c>
      <c r="BL18" s="77">
        <f t="shared" si="16"/>
        <v>0</v>
      </c>
    </row>
    <row r="19" spans="1:64" ht="19.5" customHeight="1" x14ac:dyDescent="0.25">
      <c r="A19" s="94">
        <f>+AGO!A19</f>
        <v>16</v>
      </c>
      <c r="B19" s="279" t="str">
        <f>+AGO!B19</f>
        <v xml:space="preserve">16-Parejas con consejeria en promocion de una convivencia saludable </v>
      </c>
      <c r="C19" s="94" t="str">
        <f>+AGO!C19</f>
        <v>SALUD MENTAL CSMC</v>
      </c>
      <c r="D19" s="97">
        <v>0</v>
      </c>
      <c r="E19" s="97">
        <v>0</v>
      </c>
      <c r="F19" s="97">
        <v>0</v>
      </c>
      <c r="G19" s="97">
        <v>0</v>
      </c>
      <c r="H19" s="97">
        <v>0</v>
      </c>
      <c r="I19" s="97">
        <v>0</v>
      </c>
      <c r="J19" s="97">
        <v>0</v>
      </c>
      <c r="K19" s="97">
        <v>0</v>
      </c>
      <c r="L19" s="97">
        <v>0</v>
      </c>
      <c r="M19" s="97">
        <v>0</v>
      </c>
      <c r="N19" s="97">
        <v>0</v>
      </c>
      <c r="O19" s="97">
        <v>0</v>
      </c>
      <c r="P19" s="97">
        <v>0</v>
      </c>
      <c r="Q19" s="97">
        <v>0</v>
      </c>
      <c r="R19" s="97">
        <v>0</v>
      </c>
      <c r="S19" s="97">
        <v>0</v>
      </c>
      <c r="T19" s="97">
        <v>0</v>
      </c>
      <c r="U19" s="97">
        <v>0</v>
      </c>
      <c r="V19" s="97">
        <v>0</v>
      </c>
      <c r="W19" s="97">
        <v>0</v>
      </c>
      <c r="X19" s="97">
        <v>0</v>
      </c>
      <c r="Y19" s="97">
        <v>0</v>
      </c>
      <c r="Z19" s="97">
        <v>0</v>
      </c>
      <c r="AA19" s="97">
        <v>0</v>
      </c>
      <c r="AB19" s="97">
        <v>0</v>
      </c>
      <c r="AC19" s="97">
        <v>0</v>
      </c>
      <c r="AD19" s="97">
        <v>0</v>
      </c>
      <c r="AE19" s="97">
        <v>0</v>
      </c>
      <c r="AF19" s="97">
        <v>0</v>
      </c>
      <c r="AG19" s="97">
        <v>0</v>
      </c>
      <c r="AH19" s="97">
        <v>0</v>
      </c>
      <c r="AI19" s="97">
        <v>0</v>
      </c>
      <c r="AJ19" s="97">
        <v>0</v>
      </c>
      <c r="AK19" s="97">
        <v>0</v>
      </c>
      <c r="AL19" s="97">
        <v>0</v>
      </c>
      <c r="AM19" s="97">
        <v>0</v>
      </c>
      <c r="AN19" s="97">
        <v>0</v>
      </c>
      <c r="AO19" s="97">
        <v>0</v>
      </c>
      <c r="AP19" s="97">
        <v>0</v>
      </c>
      <c r="AQ19" s="97">
        <v>0</v>
      </c>
      <c r="AR19" s="97">
        <v>0</v>
      </c>
      <c r="AT19" s="90">
        <f t="shared" si="27"/>
        <v>0</v>
      </c>
      <c r="AU19" s="90">
        <f t="shared" si="27"/>
        <v>0</v>
      </c>
      <c r="AV19" s="90">
        <f t="shared" si="28"/>
        <v>0</v>
      </c>
      <c r="AW19" s="90">
        <f t="shared" si="29"/>
        <v>0</v>
      </c>
      <c r="AX19" s="90">
        <f t="shared" si="20"/>
        <v>0</v>
      </c>
      <c r="AY19" s="90">
        <f t="shared" si="21"/>
        <v>0</v>
      </c>
      <c r="AZ19" s="90">
        <f t="shared" si="22"/>
        <v>0</v>
      </c>
      <c r="BA19" s="90">
        <f t="shared" si="23"/>
        <v>0</v>
      </c>
      <c r="BB19" s="90">
        <f t="shared" si="24"/>
        <v>0</v>
      </c>
      <c r="BC19" s="90">
        <f t="shared" si="25"/>
        <v>0</v>
      </c>
      <c r="BD19" s="91">
        <f t="shared" si="26"/>
        <v>0</v>
      </c>
      <c r="BF19" s="76">
        <f t="shared" si="10"/>
        <v>0</v>
      </c>
      <c r="BG19" s="76">
        <f t="shared" si="11"/>
        <v>0</v>
      </c>
      <c r="BH19" s="77">
        <f t="shared" si="12"/>
        <v>0</v>
      </c>
      <c r="BI19" s="77">
        <f t="shared" si="13"/>
        <v>0</v>
      </c>
      <c r="BJ19" s="77">
        <f t="shared" si="14"/>
        <v>0</v>
      </c>
      <c r="BK19" s="77">
        <f t="shared" si="15"/>
        <v>0</v>
      </c>
      <c r="BL19" s="77">
        <f t="shared" si="16"/>
        <v>0</v>
      </c>
    </row>
    <row r="20" spans="1:64" ht="19.5" customHeight="1" x14ac:dyDescent="0.25">
      <c r="A20" s="94">
        <f>+AGO!A20</f>
        <v>17</v>
      </c>
      <c r="B20" s="279" t="str">
        <f>+AGO!B20</f>
        <v xml:space="preserve">17-Agentes comunitarios de salud realizan vigilancia ciudadana para reducir la violencia fisica causada por la pareja </v>
      </c>
      <c r="C20" s="94" t="str">
        <f>+AGO!C20</f>
        <v>SALUD MENTAL CSMC</v>
      </c>
      <c r="D20" s="97">
        <v>0</v>
      </c>
      <c r="E20" s="97">
        <v>0</v>
      </c>
      <c r="F20" s="97">
        <v>0</v>
      </c>
      <c r="G20" s="97">
        <v>0</v>
      </c>
      <c r="H20" s="97">
        <v>0</v>
      </c>
      <c r="I20" s="97">
        <v>0</v>
      </c>
      <c r="J20" s="97">
        <v>0</v>
      </c>
      <c r="K20" s="97">
        <v>0</v>
      </c>
      <c r="L20" s="97">
        <v>0</v>
      </c>
      <c r="M20" s="97">
        <v>0</v>
      </c>
      <c r="N20" s="97">
        <v>0</v>
      </c>
      <c r="O20" s="97">
        <v>0</v>
      </c>
      <c r="P20" s="97">
        <v>0</v>
      </c>
      <c r="Q20" s="97">
        <v>0</v>
      </c>
      <c r="R20" s="97">
        <v>0</v>
      </c>
      <c r="S20" s="97">
        <v>0</v>
      </c>
      <c r="T20" s="97">
        <v>0</v>
      </c>
      <c r="U20" s="97">
        <v>0</v>
      </c>
      <c r="V20" s="97">
        <v>0</v>
      </c>
      <c r="W20" s="97">
        <v>0</v>
      </c>
      <c r="X20" s="97">
        <v>0</v>
      </c>
      <c r="Y20" s="97">
        <v>0</v>
      </c>
      <c r="Z20" s="97">
        <v>0</v>
      </c>
      <c r="AA20" s="97">
        <v>0</v>
      </c>
      <c r="AB20" s="97">
        <v>0</v>
      </c>
      <c r="AC20" s="97">
        <v>0</v>
      </c>
      <c r="AD20" s="97">
        <v>0</v>
      </c>
      <c r="AE20" s="97">
        <v>0</v>
      </c>
      <c r="AF20" s="97">
        <v>0</v>
      </c>
      <c r="AG20" s="97">
        <v>0</v>
      </c>
      <c r="AH20" s="97">
        <v>0</v>
      </c>
      <c r="AI20" s="97">
        <v>0</v>
      </c>
      <c r="AJ20" s="97">
        <v>0</v>
      </c>
      <c r="AK20" s="97">
        <v>0</v>
      </c>
      <c r="AL20" s="97">
        <v>0</v>
      </c>
      <c r="AM20" s="97">
        <v>0</v>
      </c>
      <c r="AN20" s="97">
        <v>0</v>
      </c>
      <c r="AO20" s="97">
        <v>0</v>
      </c>
      <c r="AP20" s="97">
        <v>0</v>
      </c>
      <c r="AQ20" s="97">
        <v>0</v>
      </c>
      <c r="AR20" s="97">
        <v>0</v>
      </c>
      <c r="AT20" s="90">
        <f t="shared" si="27"/>
        <v>0</v>
      </c>
      <c r="AU20" s="90">
        <f t="shared" si="27"/>
        <v>0</v>
      </c>
      <c r="AV20" s="90">
        <f t="shared" si="28"/>
        <v>0</v>
      </c>
      <c r="AW20" s="90">
        <f t="shared" si="29"/>
        <v>0</v>
      </c>
      <c r="AX20" s="90">
        <f t="shared" si="20"/>
        <v>0</v>
      </c>
      <c r="AY20" s="90">
        <f t="shared" si="21"/>
        <v>0</v>
      </c>
      <c r="AZ20" s="90">
        <f t="shared" si="22"/>
        <v>0</v>
      </c>
      <c r="BA20" s="90">
        <f t="shared" si="23"/>
        <v>0</v>
      </c>
      <c r="BB20" s="90">
        <f t="shared" si="24"/>
        <v>0</v>
      </c>
      <c r="BC20" s="90">
        <f t="shared" si="25"/>
        <v>0</v>
      </c>
      <c r="BD20" s="91">
        <f t="shared" si="26"/>
        <v>0</v>
      </c>
      <c r="BF20" s="76">
        <f t="shared" ref="BF20:BF67" si="30">D20+F20+G20+H20+I20+J20+L20+M20+AM20+T20+U20+V20+AO20+AP20+AQ20+AR20</f>
        <v>0</v>
      </c>
      <c r="BG20" s="76">
        <f t="shared" ref="BG20:BG67" si="31">AK20+AN20</f>
        <v>0</v>
      </c>
      <c r="BH20" s="77">
        <f t="shared" ref="BH20:BH67" si="32">+K20+AL20+P20+Q20+R20+AC20+AD20+AE20+AF20+AG20</f>
        <v>0</v>
      </c>
      <c r="BI20" s="77">
        <f t="shared" ref="BI20:BI67" si="33">+S20</f>
        <v>0</v>
      </c>
      <c r="BJ20" s="77">
        <f t="shared" ref="BJ20:BJ67" si="34">+X20+Y20+AB20+Z20+AA20</f>
        <v>0</v>
      </c>
      <c r="BK20" s="77">
        <f t="shared" ref="BK20:BK67" si="35">+W20</f>
        <v>0</v>
      </c>
      <c r="BL20" s="77">
        <f t="shared" ref="BL20:BL67" si="36">+AH20+AI20+AJ20</f>
        <v>0</v>
      </c>
    </row>
    <row r="21" spans="1:64" ht="19.5" customHeight="1" x14ac:dyDescent="0.25">
      <c r="A21" s="94">
        <f>+AGO!A21</f>
        <v>18</v>
      </c>
      <c r="B21" s="279" t="str">
        <f>+AGO!B21</f>
        <v xml:space="preserve">18-Tratamiento en violencia familiar en el primer nivel de atención no especializado. </v>
      </c>
      <c r="C21" s="94" t="str">
        <f>+AGO!C21</f>
        <v>SALUD MENTAL I-1 A I-4</v>
      </c>
      <c r="D21" s="97">
        <v>0</v>
      </c>
      <c r="E21" s="97">
        <v>0</v>
      </c>
      <c r="F21" s="97">
        <v>3</v>
      </c>
      <c r="G21" s="97">
        <v>0</v>
      </c>
      <c r="H21" s="97">
        <v>0</v>
      </c>
      <c r="I21" s="97">
        <v>0</v>
      </c>
      <c r="J21" s="97">
        <v>0</v>
      </c>
      <c r="K21" s="97">
        <v>0</v>
      </c>
      <c r="L21" s="97">
        <v>0</v>
      </c>
      <c r="M21" s="97">
        <v>0</v>
      </c>
      <c r="N21" s="97">
        <v>0</v>
      </c>
      <c r="O21" s="97">
        <v>2</v>
      </c>
      <c r="P21" s="97">
        <v>1</v>
      </c>
      <c r="Q21" s="97">
        <v>0</v>
      </c>
      <c r="R21" s="97">
        <v>0</v>
      </c>
      <c r="S21" s="97">
        <v>0</v>
      </c>
      <c r="T21" s="97">
        <v>0</v>
      </c>
      <c r="U21" s="97">
        <v>0</v>
      </c>
      <c r="V21" s="97">
        <v>0</v>
      </c>
      <c r="W21" s="97">
        <v>2</v>
      </c>
      <c r="X21" s="97">
        <v>1</v>
      </c>
      <c r="Y21" s="97">
        <v>0</v>
      </c>
      <c r="Z21" s="97">
        <v>0</v>
      </c>
      <c r="AA21" s="97">
        <v>0</v>
      </c>
      <c r="AB21" s="97">
        <v>0</v>
      </c>
      <c r="AC21" s="97">
        <v>0</v>
      </c>
      <c r="AD21" s="97">
        <v>0</v>
      </c>
      <c r="AE21" s="97">
        <v>0</v>
      </c>
      <c r="AF21" s="97">
        <v>0</v>
      </c>
      <c r="AG21" s="97">
        <v>0</v>
      </c>
      <c r="AH21" s="97">
        <v>0</v>
      </c>
      <c r="AI21" s="97">
        <v>0</v>
      </c>
      <c r="AJ21" s="97">
        <v>0</v>
      </c>
      <c r="AK21" s="97">
        <v>3</v>
      </c>
      <c r="AL21" s="97">
        <v>0</v>
      </c>
      <c r="AM21" s="97">
        <v>0</v>
      </c>
      <c r="AN21" s="97">
        <v>0</v>
      </c>
      <c r="AO21" s="97">
        <v>1</v>
      </c>
      <c r="AP21" s="97">
        <v>0</v>
      </c>
      <c r="AQ21" s="97">
        <v>0</v>
      </c>
      <c r="AR21" s="97">
        <v>0</v>
      </c>
      <c r="AT21" s="90">
        <f t="shared" si="27"/>
        <v>0</v>
      </c>
      <c r="AU21" s="90">
        <f t="shared" si="27"/>
        <v>0</v>
      </c>
      <c r="AV21" s="90">
        <f t="shared" si="28"/>
        <v>5</v>
      </c>
      <c r="AW21" s="90">
        <f t="shared" si="29"/>
        <v>1</v>
      </c>
      <c r="AX21" s="90">
        <f t="shared" si="20"/>
        <v>0</v>
      </c>
      <c r="AY21" s="90">
        <f t="shared" si="21"/>
        <v>3</v>
      </c>
      <c r="AZ21" s="90">
        <f t="shared" si="22"/>
        <v>0</v>
      </c>
      <c r="BA21" s="90">
        <f t="shared" si="23"/>
        <v>0</v>
      </c>
      <c r="BB21" s="90">
        <f t="shared" si="24"/>
        <v>3</v>
      </c>
      <c r="BC21" s="90">
        <f t="shared" si="25"/>
        <v>1</v>
      </c>
      <c r="BD21" s="91">
        <f t="shared" si="26"/>
        <v>13</v>
      </c>
      <c r="BF21" s="76">
        <f t="shared" si="30"/>
        <v>4</v>
      </c>
      <c r="BG21" s="76">
        <f t="shared" si="31"/>
        <v>3</v>
      </c>
      <c r="BH21" s="77">
        <f t="shared" si="32"/>
        <v>1</v>
      </c>
      <c r="BI21" s="77">
        <f t="shared" si="33"/>
        <v>0</v>
      </c>
      <c r="BJ21" s="77">
        <f t="shared" si="34"/>
        <v>1</v>
      </c>
      <c r="BK21" s="77">
        <f t="shared" si="35"/>
        <v>2</v>
      </c>
      <c r="BL21" s="77">
        <f t="shared" si="36"/>
        <v>0</v>
      </c>
    </row>
    <row r="22" spans="1:64" ht="19.5" customHeight="1" x14ac:dyDescent="0.25">
      <c r="A22" s="94">
        <f>+AGO!A22</f>
        <v>19</v>
      </c>
      <c r="B22" s="279" t="str">
        <f>+AGO!B22</f>
        <v>19-Tratamiento a Niños, Niñas y Adolescentes Afectados por Violencia Infantil</v>
      </c>
      <c r="C22" s="94" t="str">
        <f>+AGO!C22</f>
        <v>SALUD MENTAL I-1 A I-4</v>
      </c>
      <c r="D22" s="97">
        <v>0</v>
      </c>
      <c r="E22" s="97">
        <v>0</v>
      </c>
      <c r="F22" s="97">
        <v>6</v>
      </c>
      <c r="G22" s="97">
        <v>0</v>
      </c>
      <c r="H22" s="97">
        <v>0</v>
      </c>
      <c r="I22" s="97">
        <v>0</v>
      </c>
      <c r="J22" s="97">
        <v>0</v>
      </c>
      <c r="K22" s="97">
        <v>0</v>
      </c>
      <c r="L22" s="97">
        <v>0</v>
      </c>
      <c r="M22" s="97">
        <v>0</v>
      </c>
      <c r="N22" s="97">
        <v>0</v>
      </c>
      <c r="O22" s="97">
        <v>2</v>
      </c>
      <c r="P22" s="97">
        <v>0</v>
      </c>
      <c r="Q22" s="97">
        <v>0</v>
      </c>
      <c r="R22" s="97">
        <v>0</v>
      </c>
      <c r="S22" s="97">
        <v>0</v>
      </c>
      <c r="T22" s="97">
        <v>0</v>
      </c>
      <c r="U22" s="97">
        <v>0</v>
      </c>
      <c r="V22" s="97">
        <v>0</v>
      </c>
      <c r="W22" s="97">
        <v>4</v>
      </c>
      <c r="X22" s="97">
        <v>1</v>
      </c>
      <c r="Y22" s="97">
        <v>0</v>
      </c>
      <c r="Z22" s="97">
        <v>0</v>
      </c>
      <c r="AA22" s="97">
        <v>0</v>
      </c>
      <c r="AB22" s="97">
        <v>0</v>
      </c>
      <c r="AC22" s="97">
        <v>0</v>
      </c>
      <c r="AD22" s="97">
        <v>0</v>
      </c>
      <c r="AE22" s="97">
        <v>0</v>
      </c>
      <c r="AF22" s="97">
        <v>0</v>
      </c>
      <c r="AG22" s="97">
        <v>0</v>
      </c>
      <c r="AH22" s="97">
        <v>0</v>
      </c>
      <c r="AI22" s="97">
        <v>0</v>
      </c>
      <c r="AJ22" s="97">
        <v>0</v>
      </c>
      <c r="AK22" s="97">
        <v>4</v>
      </c>
      <c r="AL22" s="97">
        <v>0</v>
      </c>
      <c r="AM22" s="97">
        <v>0</v>
      </c>
      <c r="AN22" s="97">
        <v>0</v>
      </c>
      <c r="AO22" s="97">
        <v>2</v>
      </c>
      <c r="AP22" s="97">
        <v>0</v>
      </c>
      <c r="AQ22" s="97">
        <v>0</v>
      </c>
      <c r="AR22" s="97">
        <v>1</v>
      </c>
      <c r="AT22" s="90">
        <f t="shared" si="27"/>
        <v>0</v>
      </c>
      <c r="AU22" s="90">
        <f t="shared" si="27"/>
        <v>0</v>
      </c>
      <c r="AV22" s="90">
        <f t="shared" si="28"/>
        <v>8</v>
      </c>
      <c r="AW22" s="90">
        <f t="shared" si="29"/>
        <v>0</v>
      </c>
      <c r="AX22" s="90">
        <f t="shared" si="20"/>
        <v>0</v>
      </c>
      <c r="AY22" s="90">
        <f t="shared" si="21"/>
        <v>5</v>
      </c>
      <c r="AZ22" s="90">
        <f t="shared" si="22"/>
        <v>0</v>
      </c>
      <c r="BA22" s="90">
        <f t="shared" si="23"/>
        <v>0</v>
      </c>
      <c r="BB22" s="90">
        <f t="shared" si="24"/>
        <v>4</v>
      </c>
      <c r="BC22" s="90">
        <f t="shared" si="25"/>
        <v>3</v>
      </c>
      <c r="BD22" s="91">
        <f t="shared" si="26"/>
        <v>20</v>
      </c>
      <c r="BF22" s="76">
        <f t="shared" si="30"/>
        <v>9</v>
      </c>
      <c r="BG22" s="76">
        <f t="shared" si="31"/>
        <v>4</v>
      </c>
      <c r="BH22" s="77">
        <f t="shared" si="32"/>
        <v>0</v>
      </c>
      <c r="BI22" s="77">
        <f t="shared" si="33"/>
        <v>0</v>
      </c>
      <c r="BJ22" s="77">
        <f t="shared" si="34"/>
        <v>1</v>
      </c>
      <c r="BK22" s="77">
        <f t="shared" si="35"/>
        <v>4</v>
      </c>
      <c r="BL22" s="77">
        <f t="shared" si="36"/>
        <v>0</v>
      </c>
    </row>
    <row r="23" spans="1:64" ht="19.5" customHeight="1" x14ac:dyDescent="0.25">
      <c r="A23" s="94">
        <f>+AGO!A23</f>
        <v>20</v>
      </c>
      <c r="B23" s="279" t="str">
        <f>+AGO!B23</f>
        <v xml:space="preserve">20-Tratamiento ambulatorio de Niños, Niñas de 0 a 17 años con trastornos  del aspectro autista </v>
      </c>
      <c r="C23" s="94" t="str">
        <f>+AGO!C23</f>
        <v>SALUD MENTAL I-1 A I-4</v>
      </c>
      <c r="D23" s="97">
        <v>0</v>
      </c>
      <c r="E23" s="97">
        <v>0</v>
      </c>
      <c r="F23" s="97">
        <v>0</v>
      </c>
      <c r="G23" s="97">
        <v>0</v>
      </c>
      <c r="H23" s="97">
        <v>0</v>
      </c>
      <c r="I23" s="97">
        <v>0</v>
      </c>
      <c r="J23" s="97">
        <v>0</v>
      </c>
      <c r="K23" s="97">
        <v>0</v>
      </c>
      <c r="L23" s="97">
        <v>0</v>
      </c>
      <c r="M23" s="97">
        <v>0</v>
      </c>
      <c r="N23" s="97">
        <v>0</v>
      </c>
      <c r="O23" s="97">
        <v>0</v>
      </c>
      <c r="P23" s="97">
        <v>0</v>
      </c>
      <c r="Q23" s="97">
        <v>0</v>
      </c>
      <c r="R23" s="97">
        <v>0</v>
      </c>
      <c r="S23" s="97">
        <v>0</v>
      </c>
      <c r="T23" s="97">
        <v>0</v>
      </c>
      <c r="U23" s="97">
        <v>0</v>
      </c>
      <c r="V23" s="97">
        <v>0</v>
      </c>
      <c r="W23" s="97">
        <v>0</v>
      </c>
      <c r="X23" s="97">
        <v>0</v>
      </c>
      <c r="Y23" s="97">
        <v>0</v>
      </c>
      <c r="Z23" s="97">
        <v>0</v>
      </c>
      <c r="AA23" s="97">
        <v>0</v>
      </c>
      <c r="AB23" s="97">
        <v>0</v>
      </c>
      <c r="AC23" s="97">
        <v>0</v>
      </c>
      <c r="AD23" s="97">
        <v>0</v>
      </c>
      <c r="AE23" s="97">
        <v>0</v>
      </c>
      <c r="AF23" s="97">
        <v>0</v>
      </c>
      <c r="AG23" s="97">
        <v>0</v>
      </c>
      <c r="AH23" s="97">
        <v>0</v>
      </c>
      <c r="AI23" s="97">
        <v>0</v>
      </c>
      <c r="AJ23" s="97">
        <v>0</v>
      </c>
      <c r="AK23" s="97">
        <v>0</v>
      </c>
      <c r="AL23" s="97">
        <v>0</v>
      </c>
      <c r="AM23" s="97">
        <v>0</v>
      </c>
      <c r="AN23" s="97">
        <v>0</v>
      </c>
      <c r="AO23" s="97">
        <v>0</v>
      </c>
      <c r="AP23" s="97">
        <v>0</v>
      </c>
      <c r="AQ23" s="97">
        <v>0</v>
      </c>
      <c r="AR23" s="97">
        <v>0</v>
      </c>
      <c r="AT23" s="90">
        <f t="shared" si="27"/>
        <v>0</v>
      </c>
      <c r="AU23" s="90">
        <f t="shared" si="27"/>
        <v>0</v>
      </c>
      <c r="AV23" s="90">
        <f t="shared" si="28"/>
        <v>0</v>
      </c>
      <c r="AW23" s="90">
        <f t="shared" si="29"/>
        <v>0</v>
      </c>
      <c r="AX23" s="90">
        <f t="shared" si="20"/>
        <v>0</v>
      </c>
      <c r="AY23" s="90">
        <f t="shared" si="21"/>
        <v>0</v>
      </c>
      <c r="AZ23" s="90">
        <f t="shared" si="22"/>
        <v>0</v>
      </c>
      <c r="BA23" s="90">
        <f t="shared" si="23"/>
        <v>0</v>
      </c>
      <c r="BB23" s="90">
        <f t="shared" si="24"/>
        <v>0</v>
      </c>
      <c r="BC23" s="90">
        <f t="shared" si="25"/>
        <v>0</v>
      </c>
      <c r="BD23" s="91">
        <f t="shared" si="26"/>
        <v>0</v>
      </c>
      <c r="BF23" s="76">
        <f t="shared" si="30"/>
        <v>0</v>
      </c>
      <c r="BG23" s="76">
        <f t="shared" si="31"/>
        <v>0</v>
      </c>
      <c r="BH23" s="77">
        <f t="shared" si="32"/>
        <v>0</v>
      </c>
      <c r="BI23" s="77">
        <f t="shared" si="33"/>
        <v>0</v>
      </c>
      <c r="BJ23" s="77">
        <f t="shared" si="34"/>
        <v>0</v>
      </c>
      <c r="BK23" s="77">
        <f t="shared" si="35"/>
        <v>0</v>
      </c>
      <c r="BL23" s="77">
        <f t="shared" si="36"/>
        <v>0</v>
      </c>
    </row>
    <row r="24" spans="1:64" ht="19.5" customHeight="1" x14ac:dyDescent="0.25">
      <c r="A24" s="94">
        <f>+AGO!A24</f>
        <v>21</v>
      </c>
      <c r="B24" s="279" t="str">
        <f>+AGO!B24</f>
        <v>21-Tratamiento ambulatorio de Niños, Niñas y adolescentes de 0 a 17 años por trastornos  mentales del comportamiento</v>
      </c>
      <c r="C24" s="94" t="str">
        <f>+AGO!C24</f>
        <v>SALUD MENTAL I-1 A I-4</v>
      </c>
      <c r="D24" s="97">
        <v>0</v>
      </c>
      <c r="E24" s="97">
        <v>0</v>
      </c>
      <c r="F24" s="97">
        <v>0</v>
      </c>
      <c r="G24" s="97">
        <v>0</v>
      </c>
      <c r="H24" s="97">
        <v>0</v>
      </c>
      <c r="I24" s="97">
        <v>0</v>
      </c>
      <c r="J24" s="97">
        <v>0</v>
      </c>
      <c r="K24" s="97">
        <v>0</v>
      </c>
      <c r="L24" s="97">
        <v>0</v>
      </c>
      <c r="M24" s="97">
        <v>0</v>
      </c>
      <c r="N24" s="97">
        <v>0</v>
      </c>
      <c r="O24" s="97">
        <v>0</v>
      </c>
      <c r="P24" s="97">
        <v>1</v>
      </c>
      <c r="Q24" s="97">
        <v>0</v>
      </c>
      <c r="R24" s="97">
        <v>0</v>
      </c>
      <c r="S24" s="97">
        <v>0</v>
      </c>
      <c r="T24" s="97">
        <v>0</v>
      </c>
      <c r="U24" s="97">
        <v>0</v>
      </c>
      <c r="V24" s="97">
        <v>0</v>
      </c>
      <c r="W24" s="97">
        <v>0</v>
      </c>
      <c r="X24" s="97">
        <v>0</v>
      </c>
      <c r="Y24" s="97">
        <v>0</v>
      </c>
      <c r="Z24" s="97">
        <v>0</v>
      </c>
      <c r="AA24" s="97">
        <v>0</v>
      </c>
      <c r="AB24" s="97">
        <v>0</v>
      </c>
      <c r="AC24" s="97">
        <v>2</v>
      </c>
      <c r="AD24" s="97">
        <v>0</v>
      </c>
      <c r="AE24" s="97">
        <v>0</v>
      </c>
      <c r="AF24" s="97">
        <v>0</v>
      </c>
      <c r="AG24" s="97">
        <v>0</v>
      </c>
      <c r="AH24" s="97">
        <v>0</v>
      </c>
      <c r="AI24" s="97">
        <v>0</v>
      </c>
      <c r="AJ24" s="97">
        <v>0</v>
      </c>
      <c r="AK24" s="97">
        <v>5</v>
      </c>
      <c r="AL24" s="97">
        <v>0</v>
      </c>
      <c r="AM24" s="97">
        <v>0</v>
      </c>
      <c r="AN24" s="97">
        <v>0</v>
      </c>
      <c r="AO24" s="97">
        <v>5</v>
      </c>
      <c r="AP24" s="97">
        <v>0</v>
      </c>
      <c r="AQ24" s="97">
        <v>0</v>
      </c>
      <c r="AR24" s="97">
        <v>6</v>
      </c>
      <c r="AT24" s="90">
        <f t="shared" si="27"/>
        <v>0</v>
      </c>
      <c r="AU24" s="90">
        <f t="shared" si="27"/>
        <v>0</v>
      </c>
      <c r="AV24" s="90">
        <f t="shared" si="28"/>
        <v>0</v>
      </c>
      <c r="AW24" s="90">
        <f t="shared" si="29"/>
        <v>1</v>
      </c>
      <c r="AX24" s="90">
        <f t="shared" si="20"/>
        <v>0</v>
      </c>
      <c r="AY24" s="90">
        <f t="shared" si="21"/>
        <v>0</v>
      </c>
      <c r="AZ24" s="90">
        <f t="shared" si="22"/>
        <v>2</v>
      </c>
      <c r="BA24" s="90">
        <f t="shared" si="23"/>
        <v>0</v>
      </c>
      <c r="BB24" s="90">
        <f t="shared" si="24"/>
        <v>5</v>
      </c>
      <c r="BC24" s="90">
        <f t="shared" si="25"/>
        <v>11</v>
      </c>
      <c r="BD24" s="91">
        <f t="shared" si="26"/>
        <v>19</v>
      </c>
      <c r="BF24" s="76">
        <f t="shared" si="30"/>
        <v>11</v>
      </c>
      <c r="BG24" s="76">
        <f t="shared" si="31"/>
        <v>5</v>
      </c>
      <c r="BH24" s="77">
        <f t="shared" si="32"/>
        <v>3</v>
      </c>
      <c r="BI24" s="77">
        <f t="shared" si="33"/>
        <v>0</v>
      </c>
      <c r="BJ24" s="77">
        <f t="shared" si="34"/>
        <v>0</v>
      </c>
      <c r="BK24" s="77">
        <f t="shared" si="35"/>
        <v>0</v>
      </c>
      <c r="BL24" s="77">
        <f t="shared" si="36"/>
        <v>0</v>
      </c>
    </row>
    <row r="25" spans="1:64" ht="19.5" customHeight="1" x14ac:dyDescent="0.25">
      <c r="A25" s="94">
        <f>+AGO!A25</f>
        <v>22</v>
      </c>
      <c r="B25" s="279" t="str">
        <f>+AGO!B25</f>
        <v xml:space="preserve">22-Tratamiento ambulatorio de personas con depresion </v>
      </c>
      <c r="C25" s="94" t="str">
        <f>+AGO!C25</f>
        <v>SALUD MENTAL I-1 A I-4</v>
      </c>
      <c r="D25" s="97">
        <v>0</v>
      </c>
      <c r="E25" s="97">
        <v>0</v>
      </c>
      <c r="F25" s="97">
        <v>6</v>
      </c>
      <c r="G25" s="97">
        <v>0</v>
      </c>
      <c r="H25" s="97">
        <v>0</v>
      </c>
      <c r="I25" s="97">
        <v>0</v>
      </c>
      <c r="J25" s="97">
        <v>0</v>
      </c>
      <c r="K25" s="97">
        <v>0</v>
      </c>
      <c r="L25" s="97">
        <v>0</v>
      </c>
      <c r="M25" s="97">
        <v>0</v>
      </c>
      <c r="N25" s="97">
        <v>0</v>
      </c>
      <c r="O25" s="97">
        <v>2</v>
      </c>
      <c r="P25" s="97">
        <v>1</v>
      </c>
      <c r="Q25" s="97">
        <v>0</v>
      </c>
      <c r="R25" s="97">
        <v>0</v>
      </c>
      <c r="S25" s="97">
        <v>0</v>
      </c>
      <c r="T25" s="97">
        <v>0</v>
      </c>
      <c r="U25" s="97">
        <v>0</v>
      </c>
      <c r="V25" s="97">
        <v>0</v>
      </c>
      <c r="W25" s="97">
        <v>0</v>
      </c>
      <c r="X25" s="97">
        <v>0</v>
      </c>
      <c r="Y25" s="97">
        <v>0</v>
      </c>
      <c r="Z25" s="97">
        <v>0</v>
      </c>
      <c r="AA25" s="97">
        <v>0</v>
      </c>
      <c r="AB25" s="97">
        <v>0</v>
      </c>
      <c r="AC25" s="97">
        <v>0</v>
      </c>
      <c r="AD25" s="97">
        <v>0</v>
      </c>
      <c r="AE25" s="97">
        <v>0</v>
      </c>
      <c r="AF25" s="97">
        <v>0</v>
      </c>
      <c r="AG25" s="97">
        <v>0</v>
      </c>
      <c r="AH25" s="97">
        <v>0</v>
      </c>
      <c r="AI25" s="97">
        <v>0</v>
      </c>
      <c r="AJ25" s="97">
        <v>0</v>
      </c>
      <c r="AK25" s="97">
        <v>1</v>
      </c>
      <c r="AL25" s="97">
        <v>0</v>
      </c>
      <c r="AM25" s="97">
        <v>0</v>
      </c>
      <c r="AN25" s="97">
        <v>0</v>
      </c>
      <c r="AO25" s="97">
        <v>5</v>
      </c>
      <c r="AP25" s="97">
        <v>0</v>
      </c>
      <c r="AQ25" s="97">
        <v>0</v>
      </c>
      <c r="AR25" s="97">
        <v>0</v>
      </c>
      <c r="AT25" s="90">
        <f t="shared" si="27"/>
        <v>0</v>
      </c>
      <c r="AU25" s="90">
        <f t="shared" si="27"/>
        <v>0</v>
      </c>
      <c r="AV25" s="90">
        <f t="shared" si="28"/>
        <v>8</v>
      </c>
      <c r="AW25" s="90">
        <f t="shared" si="29"/>
        <v>1</v>
      </c>
      <c r="AX25" s="90">
        <f t="shared" si="20"/>
        <v>0</v>
      </c>
      <c r="AY25" s="90">
        <f t="shared" si="21"/>
        <v>0</v>
      </c>
      <c r="AZ25" s="90">
        <f t="shared" si="22"/>
        <v>0</v>
      </c>
      <c r="BA25" s="90">
        <f t="shared" si="23"/>
        <v>0</v>
      </c>
      <c r="BB25" s="90">
        <f t="shared" si="24"/>
        <v>1</v>
      </c>
      <c r="BC25" s="90">
        <f t="shared" si="25"/>
        <v>5</v>
      </c>
      <c r="BD25" s="91">
        <f t="shared" si="26"/>
        <v>15</v>
      </c>
      <c r="BF25" s="76">
        <f t="shared" si="30"/>
        <v>11</v>
      </c>
      <c r="BG25" s="76">
        <f t="shared" si="31"/>
        <v>1</v>
      </c>
      <c r="BH25" s="77">
        <f t="shared" si="32"/>
        <v>1</v>
      </c>
      <c r="BI25" s="77">
        <f t="shared" si="33"/>
        <v>0</v>
      </c>
      <c r="BJ25" s="77">
        <f t="shared" si="34"/>
        <v>0</v>
      </c>
      <c r="BK25" s="77">
        <f t="shared" si="35"/>
        <v>0</v>
      </c>
      <c r="BL25" s="77">
        <f t="shared" si="36"/>
        <v>0</v>
      </c>
    </row>
    <row r="26" spans="1:64" ht="19.5" customHeight="1" x14ac:dyDescent="0.25">
      <c r="A26" s="94">
        <f>+AGO!A26</f>
        <v>23</v>
      </c>
      <c r="B26" s="279" t="str">
        <f>+AGO!B26</f>
        <v xml:space="preserve">23-Tratamiento ambulatorio de personas con conducta suicida </v>
      </c>
      <c r="C26" s="94" t="str">
        <f>+AGO!C26</f>
        <v>SALUD MENTAL I-1 A I-4</v>
      </c>
      <c r="D26" s="97">
        <v>0</v>
      </c>
      <c r="E26" s="97">
        <v>0</v>
      </c>
      <c r="F26" s="97">
        <v>0</v>
      </c>
      <c r="G26" s="97">
        <v>0</v>
      </c>
      <c r="H26" s="97">
        <v>0</v>
      </c>
      <c r="I26" s="97">
        <v>0</v>
      </c>
      <c r="J26" s="97">
        <v>0</v>
      </c>
      <c r="K26" s="97">
        <v>0</v>
      </c>
      <c r="L26" s="97">
        <v>0</v>
      </c>
      <c r="M26" s="97">
        <v>0</v>
      </c>
      <c r="N26" s="97">
        <v>0</v>
      </c>
      <c r="O26" s="97">
        <v>0</v>
      </c>
      <c r="P26" s="97">
        <v>0</v>
      </c>
      <c r="Q26" s="97">
        <v>0</v>
      </c>
      <c r="R26" s="97">
        <v>0</v>
      </c>
      <c r="S26" s="97">
        <v>0</v>
      </c>
      <c r="T26" s="97">
        <v>0</v>
      </c>
      <c r="U26" s="97">
        <v>0</v>
      </c>
      <c r="V26" s="97">
        <v>0</v>
      </c>
      <c r="W26" s="97">
        <v>0</v>
      </c>
      <c r="X26" s="97">
        <v>0</v>
      </c>
      <c r="Y26" s="97">
        <v>0</v>
      </c>
      <c r="Z26" s="97">
        <v>0</v>
      </c>
      <c r="AA26" s="97">
        <v>0</v>
      </c>
      <c r="AB26" s="97">
        <v>0</v>
      </c>
      <c r="AC26" s="97">
        <v>0</v>
      </c>
      <c r="AD26" s="97">
        <v>0</v>
      </c>
      <c r="AE26" s="97">
        <v>0</v>
      </c>
      <c r="AF26" s="97">
        <v>0</v>
      </c>
      <c r="AG26" s="97">
        <v>0</v>
      </c>
      <c r="AH26" s="97">
        <v>0</v>
      </c>
      <c r="AI26" s="97">
        <v>0</v>
      </c>
      <c r="AJ26" s="97">
        <v>0</v>
      </c>
      <c r="AK26" s="97">
        <v>0</v>
      </c>
      <c r="AL26" s="97">
        <v>0</v>
      </c>
      <c r="AM26" s="97">
        <v>0</v>
      </c>
      <c r="AN26" s="97">
        <v>0</v>
      </c>
      <c r="AO26" s="97">
        <v>0</v>
      </c>
      <c r="AP26" s="97">
        <v>0</v>
      </c>
      <c r="AQ26" s="97">
        <v>0</v>
      </c>
      <c r="AR26" s="97">
        <v>0</v>
      </c>
      <c r="AT26" s="90">
        <f t="shared" si="27"/>
        <v>0</v>
      </c>
      <c r="AU26" s="90">
        <f t="shared" si="27"/>
        <v>0</v>
      </c>
      <c r="AV26" s="90">
        <f t="shared" si="28"/>
        <v>0</v>
      </c>
      <c r="AW26" s="90">
        <f t="shared" si="29"/>
        <v>0</v>
      </c>
      <c r="AX26" s="90">
        <f t="shared" si="20"/>
        <v>0</v>
      </c>
      <c r="AY26" s="90">
        <f t="shared" si="21"/>
        <v>0</v>
      </c>
      <c r="AZ26" s="90">
        <f t="shared" si="22"/>
        <v>0</v>
      </c>
      <c r="BA26" s="90">
        <f t="shared" si="23"/>
        <v>0</v>
      </c>
      <c r="BB26" s="90">
        <f t="shared" si="24"/>
        <v>0</v>
      </c>
      <c r="BC26" s="90">
        <f t="shared" si="25"/>
        <v>0</v>
      </c>
      <c r="BD26" s="91">
        <f t="shared" si="26"/>
        <v>0</v>
      </c>
      <c r="BF26" s="76">
        <f t="shared" si="30"/>
        <v>0</v>
      </c>
      <c r="BG26" s="76">
        <f t="shared" si="31"/>
        <v>0</v>
      </c>
      <c r="BH26" s="77">
        <f t="shared" si="32"/>
        <v>0</v>
      </c>
      <c r="BI26" s="77">
        <f t="shared" si="33"/>
        <v>0</v>
      </c>
      <c r="BJ26" s="77">
        <f t="shared" si="34"/>
        <v>0</v>
      </c>
      <c r="BK26" s="77">
        <f t="shared" si="35"/>
        <v>0</v>
      </c>
      <c r="BL26" s="77">
        <f t="shared" si="36"/>
        <v>0</v>
      </c>
    </row>
    <row r="27" spans="1:64" ht="19.5" customHeight="1" x14ac:dyDescent="0.25">
      <c r="A27" s="94">
        <f>+AGO!A27</f>
        <v>24</v>
      </c>
      <c r="B27" s="279" t="str">
        <f>+AGO!B27</f>
        <v xml:space="preserve">24-Tratamiento ambulatorio de personas con ansiedad </v>
      </c>
      <c r="C27" s="94" t="str">
        <f>+AGO!C27</f>
        <v>SALUD MENTAL I-1 A I-4</v>
      </c>
      <c r="D27" s="97">
        <v>0</v>
      </c>
      <c r="E27" s="97">
        <v>0</v>
      </c>
      <c r="F27" s="97">
        <v>0</v>
      </c>
      <c r="G27" s="97">
        <v>0</v>
      </c>
      <c r="H27" s="97">
        <v>0</v>
      </c>
      <c r="I27" s="97">
        <v>0</v>
      </c>
      <c r="J27" s="97">
        <v>0</v>
      </c>
      <c r="K27" s="97">
        <v>0</v>
      </c>
      <c r="L27" s="97">
        <v>0</v>
      </c>
      <c r="M27" s="97">
        <v>0</v>
      </c>
      <c r="N27" s="97">
        <v>0</v>
      </c>
      <c r="O27" s="97">
        <v>0</v>
      </c>
      <c r="P27" s="97">
        <v>0</v>
      </c>
      <c r="Q27" s="97">
        <v>0</v>
      </c>
      <c r="R27" s="97">
        <v>0</v>
      </c>
      <c r="S27" s="97">
        <v>0</v>
      </c>
      <c r="T27" s="97">
        <v>0</v>
      </c>
      <c r="U27" s="97">
        <v>0</v>
      </c>
      <c r="V27" s="97">
        <v>0</v>
      </c>
      <c r="W27" s="97">
        <v>0</v>
      </c>
      <c r="X27" s="97">
        <v>0</v>
      </c>
      <c r="Y27" s="97">
        <v>0</v>
      </c>
      <c r="Z27" s="97">
        <v>0</v>
      </c>
      <c r="AA27" s="97">
        <v>0</v>
      </c>
      <c r="AB27" s="97">
        <v>0</v>
      </c>
      <c r="AC27" s="97">
        <v>0</v>
      </c>
      <c r="AD27" s="97">
        <v>0</v>
      </c>
      <c r="AE27" s="97">
        <v>0</v>
      </c>
      <c r="AF27" s="97">
        <v>0</v>
      </c>
      <c r="AG27" s="97">
        <v>0</v>
      </c>
      <c r="AH27" s="97">
        <v>0</v>
      </c>
      <c r="AI27" s="97">
        <v>0</v>
      </c>
      <c r="AJ27" s="97">
        <v>0</v>
      </c>
      <c r="AK27" s="97">
        <v>3</v>
      </c>
      <c r="AL27" s="97">
        <v>0</v>
      </c>
      <c r="AM27" s="97">
        <v>0</v>
      </c>
      <c r="AN27" s="97">
        <v>0</v>
      </c>
      <c r="AO27" s="97">
        <v>3</v>
      </c>
      <c r="AP27" s="97">
        <v>0</v>
      </c>
      <c r="AQ27" s="97">
        <v>0</v>
      </c>
      <c r="AR27" s="97">
        <v>0</v>
      </c>
      <c r="AT27" s="90">
        <f t="shared" si="27"/>
        <v>0</v>
      </c>
      <c r="AU27" s="90">
        <f t="shared" si="27"/>
        <v>0</v>
      </c>
      <c r="AV27" s="90">
        <f t="shared" si="28"/>
        <v>0</v>
      </c>
      <c r="AW27" s="90">
        <f t="shared" si="29"/>
        <v>0</v>
      </c>
      <c r="AX27" s="90">
        <f t="shared" si="20"/>
        <v>0</v>
      </c>
      <c r="AY27" s="90">
        <f t="shared" si="21"/>
        <v>0</v>
      </c>
      <c r="AZ27" s="90">
        <f t="shared" si="22"/>
        <v>0</v>
      </c>
      <c r="BA27" s="90">
        <f t="shared" si="23"/>
        <v>0</v>
      </c>
      <c r="BB27" s="90">
        <f t="shared" si="24"/>
        <v>3</v>
      </c>
      <c r="BC27" s="90">
        <f t="shared" si="25"/>
        <v>3</v>
      </c>
      <c r="BD27" s="91">
        <f t="shared" si="26"/>
        <v>6</v>
      </c>
      <c r="BF27" s="76">
        <f t="shared" si="30"/>
        <v>3</v>
      </c>
      <c r="BG27" s="76">
        <f t="shared" si="31"/>
        <v>3</v>
      </c>
      <c r="BH27" s="77">
        <f t="shared" si="32"/>
        <v>0</v>
      </c>
      <c r="BI27" s="77">
        <f t="shared" si="33"/>
        <v>0</v>
      </c>
      <c r="BJ27" s="77">
        <f t="shared" si="34"/>
        <v>0</v>
      </c>
      <c r="BK27" s="77">
        <f t="shared" si="35"/>
        <v>0</v>
      </c>
      <c r="BL27" s="77">
        <f t="shared" si="36"/>
        <v>0</v>
      </c>
    </row>
    <row r="28" spans="1:64" ht="19.5" customHeight="1" x14ac:dyDescent="0.25">
      <c r="A28" s="94">
        <f>+AGO!A28</f>
        <v>25</v>
      </c>
      <c r="B28" s="279" t="str">
        <f>+AGO!B28</f>
        <v xml:space="preserve">25-Prevención familiar de conductas de riesgo en adolescentes familias fuertes: amor y limites
</v>
      </c>
      <c r="C28" s="94" t="str">
        <f>+AGO!C28</f>
        <v>SALUD MENTAL I-1 A I-4</v>
      </c>
      <c r="D28" s="97">
        <v>0</v>
      </c>
      <c r="E28" s="97">
        <v>0</v>
      </c>
      <c r="F28" s="97">
        <v>0</v>
      </c>
      <c r="G28" s="97">
        <v>0</v>
      </c>
      <c r="H28" s="97">
        <v>0</v>
      </c>
      <c r="I28" s="97">
        <v>0</v>
      </c>
      <c r="J28" s="97">
        <v>0</v>
      </c>
      <c r="K28" s="97">
        <v>0</v>
      </c>
      <c r="L28" s="97">
        <v>0</v>
      </c>
      <c r="M28" s="97">
        <v>0</v>
      </c>
      <c r="N28" s="97">
        <v>0</v>
      </c>
      <c r="O28" s="97">
        <v>0</v>
      </c>
      <c r="P28" s="97">
        <v>0</v>
      </c>
      <c r="Q28" s="97">
        <v>0</v>
      </c>
      <c r="R28" s="97">
        <v>0</v>
      </c>
      <c r="S28" s="97">
        <v>0</v>
      </c>
      <c r="T28" s="97">
        <v>0</v>
      </c>
      <c r="U28" s="97">
        <v>0</v>
      </c>
      <c r="V28" s="97">
        <v>0</v>
      </c>
      <c r="W28" s="97">
        <v>0</v>
      </c>
      <c r="X28" s="97">
        <v>0</v>
      </c>
      <c r="Y28" s="97">
        <v>0</v>
      </c>
      <c r="Z28" s="97">
        <v>0</v>
      </c>
      <c r="AA28" s="97">
        <v>0</v>
      </c>
      <c r="AB28" s="97">
        <v>0</v>
      </c>
      <c r="AC28" s="97">
        <v>0</v>
      </c>
      <c r="AD28" s="97">
        <v>0</v>
      </c>
      <c r="AE28" s="97">
        <v>0</v>
      </c>
      <c r="AF28" s="97">
        <v>0</v>
      </c>
      <c r="AG28" s="97">
        <v>0</v>
      </c>
      <c r="AH28" s="97">
        <v>0</v>
      </c>
      <c r="AI28" s="97">
        <v>0</v>
      </c>
      <c r="AJ28" s="97">
        <v>0</v>
      </c>
      <c r="AK28" s="97">
        <v>0</v>
      </c>
      <c r="AL28" s="97">
        <v>0</v>
      </c>
      <c r="AM28" s="97">
        <v>0</v>
      </c>
      <c r="AN28" s="97">
        <v>0</v>
      </c>
      <c r="AO28" s="97">
        <v>31</v>
      </c>
      <c r="AP28" s="97">
        <v>0</v>
      </c>
      <c r="AQ28" s="97">
        <v>0</v>
      </c>
      <c r="AR28" s="97">
        <v>0</v>
      </c>
      <c r="AT28" s="90">
        <f t="shared" si="27"/>
        <v>0</v>
      </c>
      <c r="AU28" s="90">
        <f t="shared" si="27"/>
        <v>0</v>
      </c>
      <c r="AV28" s="90">
        <f t="shared" si="28"/>
        <v>0</v>
      </c>
      <c r="AW28" s="90">
        <f t="shared" si="29"/>
        <v>0</v>
      </c>
      <c r="AX28" s="90">
        <f t="shared" si="20"/>
        <v>0</v>
      </c>
      <c r="AY28" s="90">
        <f t="shared" si="21"/>
        <v>0</v>
      </c>
      <c r="AZ28" s="90">
        <f t="shared" si="22"/>
        <v>0</v>
      </c>
      <c r="BA28" s="90">
        <f t="shared" si="23"/>
        <v>0</v>
      </c>
      <c r="BB28" s="90">
        <f t="shared" si="24"/>
        <v>0</v>
      </c>
      <c r="BC28" s="90">
        <f t="shared" si="25"/>
        <v>31</v>
      </c>
      <c r="BD28" s="91">
        <f t="shared" si="26"/>
        <v>31</v>
      </c>
      <c r="BF28" s="76">
        <f t="shared" si="30"/>
        <v>31</v>
      </c>
      <c r="BG28" s="76">
        <f t="shared" si="31"/>
        <v>0</v>
      </c>
      <c r="BH28" s="77">
        <f t="shared" si="32"/>
        <v>0</v>
      </c>
      <c r="BI28" s="77">
        <f t="shared" si="33"/>
        <v>0</v>
      </c>
      <c r="BJ28" s="77">
        <f t="shared" si="34"/>
        <v>0</v>
      </c>
      <c r="BK28" s="77">
        <f t="shared" si="35"/>
        <v>0</v>
      </c>
      <c r="BL28" s="77">
        <f t="shared" si="36"/>
        <v>0</v>
      </c>
    </row>
    <row r="29" spans="1:64" ht="19.5" customHeight="1" x14ac:dyDescent="0.25">
      <c r="A29" s="94">
        <f>+AGO!A29</f>
        <v>26</v>
      </c>
      <c r="B29" s="279" t="str">
        <f>+AGO!B29</f>
        <v>26-Sesiones de entrenamiento en habilidades sociales para adolescentes, jóvenes y adultos</v>
      </c>
      <c r="C29" s="94" t="str">
        <f>+AGO!C29</f>
        <v>SALUD MENTAL I-1 A I-4</v>
      </c>
      <c r="D29" s="97">
        <v>0</v>
      </c>
      <c r="E29" s="97">
        <v>0</v>
      </c>
      <c r="F29" s="97">
        <v>1</v>
      </c>
      <c r="G29" s="97">
        <v>0</v>
      </c>
      <c r="H29" s="97">
        <v>0</v>
      </c>
      <c r="I29" s="97">
        <v>0</v>
      </c>
      <c r="J29" s="97">
        <v>0</v>
      </c>
      <c r="K29" s="97">
        <v>0</v>
      </c>
      <c r="L29" s="97">
        <v>0</v>
      </c>
      <c r="M29" s="97">
        <v>0</v>
      </c>
      <c r="N29" s="97">
        <v>0</v>
      </c>
      <c r="O29" s="97">
        <v>0</v>
      </c>
      <c r="P29" s="97">
        <v>0</v>
      </c>
      <c r="Q29" s="97">
        <v>0</v>
      </c>
      <c r="R29" s="97">
        <v>0</v>
      </c>
      <c r="S29" s="97">
        <v>0</v>
      </c>
      <c r="T29" s="97">
        <v>0</v>
      </c>
      <c r="U29" s="97">
        <v>0</v>
      </c>
      <c r="V29" s="97">
        <v>0</v>
      </c>
      <c r="W29" s="97">
        <v>0</v>
      </c>
      <c r="X29" s="97">
        <v>0</v>
      </c>
      <c r="Y29" s="97">
        <v>0</v>
      </c>
      <c r="Z29" s="97">
        <v>0</v>
      </c>
      <c r="AA29" s="97">
        <v>0</v>
      </c>
      <c r="AB29" s="97">
        <v>0</v>
      </c>
      <c r="AC29" s="97">
        <v>0</v>
      </c>
      <c r="AD29" s="97">
        <v>0</v>
      </c>
      <c r="AE29" s="97">
        <v>0</v>
      </c>
      <c r="AF29" s="97">
        <v>0</v>
      </c>
      <c r="AG29" s="97">
        <v>0</v>
      </c>
      <c r="AH29" s="97">
        <v>0</v>
      </c>
      <c r="AI29" s="97">
        <v>0</v>
      </c>
      <c r="AJ29" s="97">
        <v>0</v>
      </c>
      <c r="AK29" s="97">
        <v>0</v>
      </c>
      <c r="AL29" s="97">
        <v>0</v>
      </c>
      <c r="AM29" s="97">
        <v>0</v>
      </c>
      <c r="AN29" s="97">
        <v>0</v>
      </c>
      <c r="AO29" s="97">
        <v>30</v>
      </c>
      <c r="AP29" s="97">
        <v>0</v>
      </c>
      <c r="AQ29" s="97">
        <v>0</v>
      </c>
      <c r="AR29" s="97">
        <v>0</v>
      </c>
      <c r="AT29" s="90">
        <f t="shared" si="27"/>
        <v>0</v>
      </c>
      <c r="AU29" s="90">
        <f t="shared" si="27"/>
        <v>0</v>
      </c>
      <c r="AV29" s="90">
        <f t="shared" si="28"/>
        <v>1</v>
      </c>
      <c r="AW29" s="90">
        <f t="shared" si="29"/>
        <v>0</v>
      </c>
      <c r="AX29" s="90">
        <f t="shared" si="20"/>
        <v>0</v>
      </c>
      <c r="AY29" s="90">
        <f t="shared" si="21"/>
        <v>0</v>
      </c>
      <c r="AZ29" s="90">
        <f t="shared" si="22"/>
        <v>0</v>
      </c>
      <c r="BA29" s="90">
        <f t="shared" si="23"/>
        <v>0</v>
      </c>
      <c r="BB29" s="90">
        <f t="shared" si="24"/>
        <v>0</v>
      </c>
      <c r="BC29" s="90">
        <f t="shared" si="25"/>
        <v>30</v>
      </c>
      <c r="BD29" s="91">
        <f t="shared" si="26"/>
        <v>31</v>
      </c>
      <c r="BF29" s="76">
        <f t="shared" si="30"/>
        <v>31</v>
      </c>
      <c r="BG29" s="76">
        <f t="shared" si="31"/>
        <v>0</v>
      </c>
      <c r="BH29" s="77">
        <f t="shared" si="32"/>
        <v>0</v>
      </c>
      <c r="BI29" s="77">
        <f t="shared" si="33"/>
        <v>0</v>
      </c>
      <c r="BJ29" s="77">
        <f t="shared" si="34"/>
        <v>0</v>
      </c>
      <c r="BK29" s="77">
        <f t="shared" si="35"/>
        <v>0</v>
      </c>
      <c r="BL29" s="77">
        <f t="shared" si="36"/>
        <v>0</v>
      </c>
    </row>
    <row r="30" spans="1:64" ht="19.5" customHeight="1" x14ac:dyDescent="0.25">
      <c r="A30" s="94">
        <f>+AGO!A30</f>
        <v>27</v>
      </c>
      <c r="B30" s="279" t="str">
        <f>+AGO!B30</f>
        <v>27-Madres, padres y cuidadores/as con apoyo en estrategias de crianza y conocimientos sobre el desarrollo infantil</v>
      </c>
      <c r="C30" s="94" t="str">
        <f>+AGO!C30</f>
        <v>SALUD MENTAL I-1 A I-4</v>
      </c>
      <c r="D30" s="97">
        <v>0</v>
      </c>
      <c r="E30" s="97">
        <v>0</v>
      </c>
      <c r="F30" s="97">
        <v>0</v>
      </c>
      <c r="G30" s="97">
        <v>0</v>
      </c>
      <c r="H30" s="97">
        <v>0</v>
      </c>
      <c r="I30" s="97">
        <v>0</v>
      </c>
      <c r="J30" s="97">
        <v>0</v>
      </c>
      <c r="K30" s="97">
        <v>0</v>
      </c>
      <c r="L30" s="97">
        <v>0</v>
      </c>
      <c r="M30" s="97">
        <v>0</v>
      </c>
      <c r="N30" s="97">
        <v>0</v>
      </c>
      <c r="O30" s="97">
        <v>0</v>
      </c>
      <c r="P30" s="97">
        <v>0</v>
      </c>
      <c r="Q30" s="97">
        <v>0</v>
      </c>
      <c r="R30" s="97">
        <v>0</v>
      </c>
      <c r="S30" s="97">
        <v>0</v>
      </c>
      <c r="T30" s="97">
        <v>0</v>
      </c>
      <c r="U30" s="97">
        <v>0</v>
      </c>
      <c r="V30" s="97">
        <v>0</v>
      </c>
      <c r="W30" s="97">
        <v>0</v>
      </c>
      <c r="X30" s="97">
        <v>0</v>
      </c>
      <c r="Y30" s="97">
        <v>0</v>
      </c>
      <c r="Z30" s="97">
        <v>0</v>
      </c>
      <c r="AA30" s="97">
        <v>0</v>
      </c>
      <c r="AB30" s="97">
        <v>0</v>
      </c>
      <c r="AC30" s="97">
        <v>0</v>
      </c>
      <c r="AD30" s="97">
        <v>0</v>
      </c>
      <c r="AE30" s="97">
        <v>0</v>
      </c>
      <c r="AF30" s="97">
        <v>0</v>
      </c>
      <c r="AG30" s="97">
        <v>0</v>
      </c>
      <c r="AH30" s="97">
        <v>0</v>
      </c>
      <c r="AI30" s="97">
        <v>0</v>
      </c>
      <c r="AJ30" s="97">
        <v>0</v>
      </c>
      <c r="AK30" s="97">
        <v>8</v>
      </c>
      <c r="AL30" s="97">
        <v>0</v>
      </c>
      <c r="AM30" s="97">
        <v>0</v>
      </c>
      <c r="AN30" s="97">
        <v>0</v>
      </c>
      <c r="AO30" s="97">
        <v>0</v>
      </c>
      <c r="AP30" s="97">
        <v>0</v>
      </c>
      <c r="AQ30" s="97">
        <v>0</v>
      </c>
      <c r="AR30" s="97">
        <v>0</v>
      </c>
      <c r="AT30" s="90">
        <f t="shared" si="27"/>
        <v>0</v>
      </c>
      <c r="AU30" s="90">
        <f t="shared" si="27"/>
        <v>0</v>
      </c>
      <c r="AV30" s="90">
        <f t="shared" si="28"/>
        <v>0</v>
      </c>
      <c r="AW30" s="90">
        <f t="shared" si="29"/>
        <v>0</v>
      </c>
      <c r="AX30" s="90">
        <f t="shared" si="20"/>
        <v>0</v>
      </c>
      <c r="AY30" s="90">
        <f t="shared" si="21"/>
        <v>0</v>
      </c>
      <c r="AZ30" s="90">
        <f t="shared" si="22"/>
        <v>0</v>
      </c>
      <c r="BA30" s="90">
        <f t="shared" si="23"/>
        <v>0</v>
      </c>
      <c r="BB30" s="90">
        <f t="shared" si="24"/>
        <v>8</v>
      </c>
      <c r="BC30" s="90">
        <f t="shared" si="25"/>
        <v>0</v>
      </c>
      <c r="BD30" s="91">
        <f t="shared" si="26"/>
        <v>8</v>
      </c>
      <c r="BF30" s="76">
        <f t="shared" si="30"/>
        <v>0</v>
      </c>
      <c r="BG30" s="76">
        <f t="shared" si="31"/>
        <v>8</v>
      </c>
      <c r="BH30" s="77">
        <f t="shared" si="32"/>
        <v>0</v>
      </c>
      <c r="BI30" s="77">
        <f t="shared" si="33"/>
        <v>0</v>
      </c>
      <c r="BJ30" s="77">
        <f t="shared" si="34"/>
        <v>0</v>
      </c>
      <c r="BK30" s="77">
        <f t="shared" si="35"/>
        <v>0</v>
      </c>
      <c r="BL30" s="77">
        <f t="shared" si="36"/>
        <v>0</v>
      </c>
    </row>
    <row r="31" spans="1:64" ht="19.5" customHeight="1" x14ac:dyDescent="0.25">
      <c r="A31" s="94">
        <f>+AGO!A31</f>
        <v>28</v>
      </c>
      <c r="B31" s="279" t="str">
        <f>+AGO!B31</f>
        <v xml:space="preserve">28-Agentes comunitarios de salud realizan vigilancia ciudadana para reducir la violencia fisica causada por la pareja </v>
      </c>
      <c r="C31" s="94" t="str">
        <f>+AGO!C31</f>
        <v>SALUD MENTAL I-1 A I-4</v>
      </c>
      <c r="D31" s="97">
        <v>0</v>
      </c>
      <c r="E31" s="97">
        <v>0</v>
      </c>
      <c r="F31" s="97">
        <v>0</v>
      </c>
      <c r="G31" s="97">
        <v>0</v>
      </c>
      <c r="H31" s="97">
        <v>0</v>
      </c>
      <c r="I31" s="97">
        <v>0</v>
      </c>
      <c r="J31" s="97">
        <v>0</v>
      </c>
      <c r="K31" s="97">
        <v>0</v>
      </c>
      <c r="L31" s="97">
        <v>0</v>
      </c>
      <c r="M31" s="97">
        <v>0</v>
      </c>
      <c r="N31" s="97">
        <v>0</v>
      </c>
      <c r="O31" s="97">
        <v>0</v>
      </c>
      <c r="P31" s="97">
        <v>0</v>
      </c>
      <c r="Q31" s="97">
        <v>0</v>
      </c>
      <c r="R31" s="97">
        <v>0</v>
      </c>
      <c r="S31" s="97">
        <v>0</v>
      </c>
      <c r="T31" s="97">
        <v>0</v>
      </c>
      <c r="U31" s="97">
        <v>0</v>
      </c>
      <c r="V31" s="97">
        <v>0</v>
      </c>
      <c r="W31" s="97">
        <v>0</v>
      </c>
      <c r="X31" s="97">
        <v>0</v>
      </c>
      <c r="Y31" s="97">
        <v>0</v>
      </c>
      <c r="Z31" s="97">
        <v>0</v>
      </c>
      <c r="AA31" s="97">
        <v>0</v>
      </c>
      <c r="AB31" s="97">
        <v>0</v>
      </c>
      <c r="AC31" s="97">
        <v>0</v>
      </c>
      <c r="AD31" s="97">
        <v>0</v>
      </c>
      <c r="AE31" s="97">
        <v>0</v>
      </c>
      <c r="AF31" s="97">
        <v>0</v>
      </c>
      <c r="AG31" s="97">
        <v>0</v>
      </c>
      <c r="AH31" s="97">
        <v>0</v>
      </c>
      <c r="AI31" s="97">
        <v>0</v>
      </c>
      <c r="AJ31" s="97">
        <v>0</v>
      </c>
      <c r="AK31" s="97">
        <v>0</v>
      </c>
      <c r="AL31" s="97">
        <v>0</v>
      </c>
      <c r="AM31" s="97">
        <v>0</v>
      </c>
      <c r="AN31" s="97">
        <v>0</v>
      </c>
      <c r="AO31" s="97">
        <v>0</v>
      </c>
      <c r="AP31" s="97">
        <v>0</v>
      </c>
      <c r="AQ31" s="97">
        <v>0</v>
      </c>
      <c r="AR31" s="97">
        <v>0</v>
      </c>
      <c r="AT31" s="90">
        <f t="shared" si="27"/>
        <v>0</v>
      </c>
      <c r="AU31" s="90">
        <f t="shared" si="27"/>
        <v>0</v>
      </c>
      <c r="AV31" s="90">
        <f t="shared" si="28"/>
        <v>0</v>
      </c>
      <c r="AW31" s="90">
        <f t="shared" si="29"/>
        <v>0</v>
      </c>
      <c r="AX31" s="90">
        <f t="shared" si="20"/>
        <v>0</v>
      </c>
      <c r="AY31" s="90">
        <f t="shared" si="21"/>
        <v>0</v>
      </c>
      <c r="AZ31" s="90">
        <f t="shared" si="22"/>
        <v>0</v>
      </c>
      <c r="BA31" s="90">
        <f t="shared" si="23"/>
        <v>0</v>
      </c>
      <c r="BB31" s="90">
        <f t="shared" si="24"/>
        <v>0</v>
      </c>
      <c r="BC31" s="90">
        <f t="shared" si="25"/>
        <v>0</v>
      </c>
      <c r="BD31" s="91">
        <f t="shared" si="26"/>
        <v>0</v>
      </c>
      <c r="BF31" s="76">
        <f t="shared" si="30"/>
        <v>0</v>
      </c>
      <c r="BG31" s="76">
        <f t="shared" si="31"/>
        <v>0</v>
      </c>
      <c r="BH31" s="77">
        <f t="shared" si="32"/>
        <v>0</v>
      </c>
      <c r="BI31" s="77">
        <f t="shared" si="33"/>
        <v>0</v>
      </c>
      <c r="BJ31" s="77">
        <f t="shared" si="34"/>
        <v>0</v>
      </c>
      <c r="BK31" s="77">
        <f t="shared" si="35"/>
        <v>0</v>
      </c>
      <c r="BL31" s="77">
        <f t="shared" si="36"/>
        <v>0</v>
      </c>
    </row>
    <row r="32" spans="1:64" x14ac:dyDescent="0.25">
      <c r="A32" s="94"/>
      <c r="C32"/>
      <c r="AT32" s="90">
        <f t="shared" ref="AT32:AT93" si="37">D32</f>
        <v>0</v>
      </c>
      <c r="AU32" s="90">
        <f t="shared" ref="AU32:AU93" si="38">SUM(E32)</f>
        <v>0</v>
      </c>
      <c r="AV32" s="90">
        <f t="shared" ref="AV32:AV93" si="39">SUM(F32:O32)</f>
        <v>0</v>
      </c>
      <c r="AW32" s="90">
        <f t="shared" ref="AW32:AW93" si="40">SUM(P32:R32)</f>
        <v>0</v>
      </c>
      <c r="AX32" s="90">
        <f t="shared" ref="AX32:AX93" si="41">SUM(S32:V32)</f>
        <v>0</v>
      </c>
      <c r="AY32" s="90">
        <f t="shared" ref="AY32:AY93" si="42">SUM(W32:AB32)</f>
        <v>0</v>
      </c>
      <c r="AZ32" s="90">
        <f t="shared" ref="AZ32:AZ93" si="43">SUM(AC32:AG32)</f>
        <v>0</v>
      </c>
      <c r="BA32" s="90">
        <f t="shared" ref="BA32:BA93" si="44">SUM(AH32:AJ32)</f>
        <v>0</v>
      </c>
      <c r="BB32" s="90">
        <f t="shared" ref="BB32:BB93" si="45">SUM(AK32:AN32)</f>
        <v>0</v>
      </c>
      <c r="BC32" s="90">
        <f t="shared" ref="BC32:BC93" si="46">SUM(AO32:AR32)</f>
        <v>0</v>
      </c>
      <c r="BD32" s="91">
        <f t="shared" ref="BD32:BD93" si="47">SUM(AT32:BC32)</f>
        <v>0</v>
      </c>
      <c r="BF32" s="76">
        <f t="shared" si="30"/>
        <v>0</v>
      </c>
      <c r="BG32" s="76">
        <f t="shared" si="31"/>
        <v>0</v>
      </c>
      <c r="BH32" s="77">
        <f t="shared" si="32"/>
        <v>0</v>
      </c>
      <c r="BI32" s="77">
        <f t="shared" si="33"/>
        <v>0</v>
      </c>
      <c r="BJ32" s="77">
        <f t="shared" si="34"/>
        <v>0</v>
      </c>
      <c r="BK32" s="77">
        <f t="shared" si="35"/>
        <v>0</v>
      </c>
      <c r="BL32" s="77">
        <f t="shared" si="36"/>
        <v>0</v>
      </c>
    </row>
    <row r="33" spans="1:64" x14ac:dyDescent="0.25">
      <c r="A33" s="94"/>
      <c r="C33"/>
      <c r="AT33" s="90">
        <f t="shared" si="37"/>
        <v>0</v>
      </c>
      <c r="AU33" s="90">
        <f t="shared" si="38"/>
        <v>0</v>
      </c>
      <c r="AV33" s="90">
        <f t="shared" si="39"/>
        <v>0</v>
      </c>
      <c r="AW33" s="90">
        <f t="shared" si="40"/>
        <v>0</v>
      </c>
      <c r="AX33" s="90">
        <f t="shared" si="41"/>
        <v>0</v>
      </c>
      <c r="AY33" s="90">
        <f t="shared" si="42"/>
        <v>0</v>
      </c>
      <c r="AZ33" s="90">
        <f t="shared" si="43"/>
        <v>0</v>
      </c>
      <c r="BA33" s="90">
        <f t="shared" si="44"/>
        <v>0</v>
      </c>
      <c r="BB33" s="90">
        <f t="shared" si="45"/>
        <v>0</v>
      </c>
      <c r="BC33" s="90">
        <f t="shared" si="46"/>
        <v>0</v>
      </c>
      <c r="BD33" s="91">
        <f t="shared" si="47"/>
        <v>0</v>
      </c>
      <c r="BF33" s="76">
        <f t="shared" si="30"/>
        <v>0</v>
      </c>
      <c r="BG33" s="76">
        <f t="shared" si="31"/>
        <v>0</v>
      </c>
      <c r="BH33" s="77">
        <f t="shared" si="32"/>
        <v>0</v>
      </c>
      <c r="BI33" s="77">
        <f t="shared" si="33"/>
        <v>0</v>
      </c>
      <c r="BJ33" s="77">
        <f t="shared" si="34"/>
        <v>0</v>
      </c>
      <c r="BK33" s="77">
        <f t="shared" si="35"/>
        <v>0</v>
      </c>
      <c r="BL33" s="77">
        <f t="shared" si="36"/>
        <v>0</v>
      </c>
    </row>
    <row r="34" spans="1:64" x14ac:dyDescent="0.25">
      <c r="A34" s="94"/>
      <c r="C34"/>
      <c r="AT34" s="90">
        <f t="shared" si="37"/>
        <v>0</v>
      </c>
      <c r="AU34" s="90">
        <f t="shared" si="38"/>
        <v>0</v>
      </c>
      <c r="AV34" s="90">
        <f t="shared" si="39"/>
        <v>0</v>
      </c>
      <c r="AW34" s="90">
        <f t="shared" si="40"/>
        <v>0</v>
      </c>
      <c r="AX34" s="90">
        <f t="shared" si="41"/>
        <v>0</v>
      </c>
      <c r="AY34" s="90">
        <f t="shared" si="42"/>
        <v>0</v>
      </c>
      <c r="AZ34" s="90">
        <f t="shared" si="43"/>
        <v>0</v>
      </c>
      <c r="BA34" s="90">
        <f t="shared" si="44"/>
        <v>0</v>
      </c>
      <c r="BB34" s="90">
        <f t="shared" si="45"/>
        <v>0</v>
      </c>
      <c r="BC34" s="90">
        <f t="shared" si="46"/>
        <v>0</v>
      </c>
      <c r="BD34" s="91">
        <f t="shared" si="47"/>
        <v>0</v>
      </c>
      <c r="BF34" s="76">
        <f t="shared" si="30"/>
        <v>0</v>
      </c>
      <c r="BG34" s="76">
        <f t="shared" si="31"/>
        <v>0</v>
      </c>
      <c r="BH34" s="77">
        <f t="shared" si="32"/>
        <v>0</v>
      </c>
      <c r="BI34" s="77">
        <f t="shared" si="33"/>
        <v>0</v>
      </c>
      <c r="BJ34" s="77">
        <f t="shared" si="34"/>
        <v>0</v>
      </c>
      <c r="BK34" s="77">
        <f t="shared" si="35"/>
        <v>0</v>
      </c>
      <c r="BL34" s="77">
        <f t="shared" si="36"/>
        <v>0</v>
      </c>
    </row>
    <row r="35" spans="1:64" x14ac:dyDescent="0.25">
      <c r="A35" s="94"/>
      <c r="C35"/>
      <c r="AT35" s="90">
        <f t="shared" si="37"/>
        <v>0</v>
      </c>
      <c r="AU35" s="90">
        <f t="shared" si="38"/>
        <v>0</v>
      </c>
      <c r="AV35" s="90">
        <f t="shared" si="39"/>
        <v>0</v>
      </c>
      <c r="AW35" s="90">
        <f t="shared" si="40"/>
        <v>0</v>
      </c>
      <c r="AX35" s="90">
        <f t="shared" si="41"/>
        <v>0</v>
      </c>
      <c r="AY35" s="90">
        <f t="shared" si="42"/>
        <v>0</v>
      </c>
      <c r="AZ35" s="90">
        <f t="shared" si="43"/>
        <v>0</v>
      </c>
      <c r="BA35" s="90">
        <f t="shared" si="44"/>
        <v>0</v>
      </c>
      <c r="BB35" s="90">
        <f t="shared" si="45"/>
        <v>0</v>
      </c>
      <c r="BC35" s="90">
        <f t="shared" si="46"/>
        <v>0</v>
      </c>
      <c r="BD35" s="91">
        <f t="shared" si="47"/>
        <v>0</v>
      </c>
      <c r="BF35" s="76">
        <f t="shared" si="30"/>
        <v>0</v>
      </c>
      <c r="BG35" s="76">
        <f t="shared" si="31"/>
        <v>0</v>
      </c>
      <c r="BH35" s="77">
        <f t="shared" si="32"/>
        <v>0</v>
      </c>
      <c r="BI35" s="77">
        <f t="shared" si="33"/>
        <v>0</v>
      </c>
      <c r="BJ35" s="77">
        <f t="shared" si="34"/>
        <v>0</v>
      </c>
      <c r="BK35" s="77">
        <f t="shared" si="35"/>
        <v>0</v>
      </c>
      <c r="BL35" s="77">
        <f t="shared" si="36"/>
        <v>0</v>
      </c>
    </row>
    <row r="36" spans="1:64" x14ac:dyDescent="0.25">
      <c r="A36" s="94"/>
      <c r="C36"/>
      <c r="AT36" s="90">
        <f t="shared" si="37"/>
        <v>0</v>
      </c>
      <c r="AU36" s="90">
        <f t="shared" si="38"/>
        <v>0</v>
      </c>
      <c r="AV36" s="90">
        <f t="shared" si="39"/>
        <v>0</v>
      </c>
      <c r="AW36" s="90">
        <f t="shared" si="40"/>
        <v>0</v>
      </c>
      <c r="AX36" s="90">
        <f t="shared" si="41"/>
        <v>0</v>
      </c>
      <c r="AY36" s="90">
        <f t="shared" si="42"/>
        <v>0</v>
      </c>
      <c r="AZ36" s="90">
        <f t="shared" si="43"/>
        <v>0</v>
      </c>
      <c r="BA36" s="90">
        <f t="shared" si="44"/>
        <v>0</v>
      </c>
      <c r="BB36" s="90">
        <f t="shared" si="45"/>
        <v>0</v>
      </c>
      <c r="BC36" s="90">
        <f t="shared" si="46"/>
        <v>0</v>
      </c>
      <c r="BD36" s="91">
        <f t="shared" si="47"/>
        <v>0</v>
      </c>
      <c r="BF36" s="76">
        <f t="shared" si="30"/>
        <v>0</v>
      </c>
      <c r="BG36" s="76">
        <f t="shared" si="31"/>
        <v>0</v>
      </c>
      <c r="BH36" s="77">
        <f t="shared" si="32"/>
        <v>0</v>
      </c>
      <c r="BI36" s="77">
        <f t="shared" si="33"/>
        <v>0</v>
      </c>
      <c r="BJ36" s="77">
        <f t="shared" si="34"/>
        <v>0</v>
      </c>
      <c r="BK36" s="77">
        <f t="shared" si="35"/>
        <v>0</v>
      </c>
      <c r="BL36" s="77">
        <f t="shared" si="36"/>
        <v>0</v>
      </c>
    </row>
    <row r="37" spans="1:64" x14ac:dyDescent="0.25">
      <c r="A37" s="94"/>
      <c r="C37"/>
      <c r="AT37" s="90">
        <f t="shared" si="37"/>
        <v>0</v>
      </c>
      <c r="AU37" s="90">
        <f t="shared" si="38"/>
        <v>0</v>
      </c>
      <c r="AV37" s="90">
        <f t="shared" si="39"/>
        <v>0</v>
      </c>
      <c r="AW37" s="90">
        <f t="shared" si="40"/>
        <v>0</v>
      </c>
      <c r="AX37" s="90">
        <f t="shared" si="41"/>
        <v>0</v>
      </c>
      <c r="AY37" s="90">
        <f t="shared" si="42"/>
        <v>0</v>
      </c>
      <c r="AZ37" s="90">
        <f t="shared" si="43"/>
        <v>0</v>
      </c>
      <c r="BA37" s="90">
        <f t="shared" si="44"/>
        <v>0</v>
      </c>
      <c r="BB37" s="90">
        <f t="shared" si="45"/>
        <v>0</v>
      </c>
      <c r="BC37" s="90">
        <f t="shared" si="46"/>
        <v>0</v>
      </c>
      <c r="BD37" s="91">
        <f t="shared" si="47"/>
        <v>0</v>
      </c>
      <c r="BF37" s="76">
        <f t="shared" si="30"/>
        <v>0</v>
      </c>
      <c r="BG37" s="76">
        <f t="shared" si="31"/>
        <v>0</v>
      </c>
      <c r="BH37" s="77">
        <f t="shared" si="32"/>
        <v>0</v>
      </c>
      <c r="BI37" s="77">
        <f t="shared" si="33"/>
        <v>0</v>
      </c>
      <c r="BJ37" s="77">
        <f t="shared" si="34"/>
        <v>0</v>
      </c>
      <c r="BK37" s="77">
        <f t="shared" si="35"/>
        <v>0</v>
      </c>
      <c r="BL37" s="77">
        <f t="shared" si="36"/>
        <v>0</v>
      </c>
    </row>
    <row r="38" spans="1:64" x14ac:dyDescent="0.25">
      <c r="A38" s="94"/>
      <c r="C38"/>
      <c r="AT38" s="90">
        <f t="shared" si="37"/>
        <v>0</v>
      </c>
      <c r="AU38" s="90">
        <f t="shared" si="38"/>
        <v>0</v>
      </c>
      <c r="AV38" s="90">
        <f t="shared" si="39"/>
        <v>0</v>
      </c>
      <c r="AW38" s="90">
        <f t="shared" si="40"/>
        <v>0</v>
      </c>
      <c r="AX38" s="90">
        <f t="shared" si="41"/>
        <v>0</v>
      </c>
      <c r="AY38" s="90">
        <f t="shared" si="42"/>
        <v>0</v>
      </c>
      <c r="AZ38" s="90">
        <f t="shared" si="43"/>
        <v>0</v>
      </c>
      <c r="BA38" s="90">
        <f t="shared" si="44"/>
        <v>0</v>
      </c>
      <c r="BB38" s="90">
        <f t="shared" si="45"/>
        <v>0</v>
      </c>
      <c r="BC38" s="90">
        <f t="shared" si="46"/>
        <v>0</v>
      </c>
      <c r="BD38" s="91">
        <f t="shared" si="47"/>
        <v>0</v>
      </c>
      <c r="BF38" s="76">
        <f t="shared" si="30"/>
        <v>0</v>
      </c>
      <c r="BG38" s="76">
        <f t="shared" si="31"/>
        <v>0</v>
      </c>
      <c r="BH38" s="77">
        <f t="shared" si="32"/>
        <v>0</v>
      </c>
      <c r="BI38" s="77">
        <f t="shared" si="33"/>
        <v>0</v>
      </c>
      <c r="BJ38" s="77">
        <f t="shared" si="34"/>
        <v>0</v>
      </c>
      <c r="BK38" s="77">
        <f t="shared" si="35"/>
        <v>0</v>
      </c>
      <c r="BL38" s="77">
        <f t="shared" si="36"/>
        <v>0</v>
      </c>
    </row>
    <row r="39" spans="1:64" x14ac:dyDescent="0.25">
      <c r="A39" s="94"/>
      <c r="C39"/>
      <c r="AT39" s="90">
        <f t="shared" si="37"/>
        <v>0</v>
      </c>
      <c r="AU39" s="90">
        <f t="shared" si="38"/>
        <v>0</v>
      </c>
      <c r="AV39" s="90">
        <f t="shared" si="39"/>
        <v>0</v>
      </c>
      <c r="AW39" s="90">
        <f t="shared" si="40"/>
        <v>0</v>
      </c>
      <c r="AX39" s="90">
        <f t="shared" si="41"/>
        <v>0</v>
      </c>
      <c r="AY39" s="90">
        <f t="shared" si="42"/>
        <v>0</v>
      </c>
      <c r="AZ39" s="90">
        <f t="shared" si="43"/>
        <v>0</v>
      </c>
      <c r="BA39" s="90">
        <f t="shared" si="44"/>
        <v>0</v>
      </c>
      <c r="BB39" s="90">
        <f t="shared" si="45"/>
        <v>0</v>
      </c>
      <c r="BC39" s="90">
        <f t="shared" si="46"/>
        <v>0</v>
      </c>
      <c r="BD39" s="91">
        <f t="shared" si="47"/>
        <v>0</v>
      </c>
      <c r="BF39" s="76">
        <f t="shared" si="30"/>
        <v>0</v>
      </c>
      <c r="BG39" s="76">
        <f t="shared" si="31"/>
        <v>0</v>
      </c>
      <c r="BH39" s="77">
        <f t="shared" si="32"/>
        <v>0</v>
      </c>
      <c r="BI39" s="77">
        <f t="shared" si="33"/>
        <v>0</v>
      </c>
      <c r="BJ39" s="77">
        <f t="shared" si="34"/>
        <v>0</v>
      </c>
      <c r="BK39" s="77">
        <f t="shared" si="35"/>
        <v>0</v>
      </c>
      <c r="BL39" s="77">
        <f t="shared" si="36"/>
        <v>0</v>
      </c>
    </row>
    <row r="40" spans="1:64" x14ac:dyDescent="0.25">
      <c r="A40" s="94"/>
      <c r="C40"/>
      <c r="AT40" s="90">
        <f t="shared" si="37"/>
        <v>0</v>
      </c>
      <c r="AU40" s="90">
        <f t="shared" si="38"/>
        <v>0</v>
      </c>
      <c r="AV40" s="90">
        <f t="shared" si="39"/>
        <v>0</v>
      </c>
      <c r="AW40" s="90">
        <f t="shared" si="40"/>
        <v>0</v>
      </c>
      <c r="AX40" s="90">
        <f t="shared" si="41"/>
        <v>0</v>
      </c>
      <c r="AY40" s="90">
        <f t="shared" si="42"/>
        <v>0</v>
      </c>
      <c r="AZ40" s="90">
        <f t="shared" si="43"/>
        <v>0</v>
      </c>
      <c r="BA40" s="90">
        <f t="shared" si="44"/>
        <v>0</v>
      </c>
      <c r="BB40" s="90">
        <f t="shared" si="45"/>
        <v>0</v>
      </c>
      <c r="BC40" s="90">
        <f t="shared" si="46"/>
        <v>0</v>
      </c>
      <c r="BD40" s="91">
        <f t="shared" si="47"/>
        <v>0</v>
      </c>
      <c r="BF40" s="76">
        <f t="shared" si="30"/>
        <v>0</v>
      </c>
      <c r="BG40" s="76">
        <f t="shared" si="31"/>
        <v>0</v>
      </c>
      <c r="BH40" s="77">
        <f t="shared" si="32"/>
        <v>0</v>
      </c>
      <c r="BI40" s="77">
        <f t="shared" si="33"/>
        <v>0</v>
      </c>
      <c r="BJ40" s="77">
        <f t="shared" si="34"/>
        <v>0</v>
      </c>
      <c r="BK40" s="77">
        <f t="shared" si="35"/>
        <v>0</v>
      </c>
      <c r="BL40" s="77">
        <f t="shared" si="36"/>
        <v>0</v>
      </c>
    </row>
    <row r="41" spans="1:64" x14ac:dyDescent="0.25">
      <c r="A41" s="94"/>
      <c r="C41"/>
      <c r="AT41" s="90">
        <f t="shared" si="37"/>
        <v>0</v>
      </c>
      <c r="AU41" s="90">
        <f t="shared" si="38"/>
        <v>0</v>
      </c>
      <c r="AV41" s="90">
        <f t="shared" si="39"/>
        <v>0</v>
      </c>
      <c r="AW41" s="90">
        <f t="shared" si="40"/>
        <v>0</v>
      </c>
      <c r="AX41" s="90">
        <f t="shared" si="41"/>
        <v>0</v>
      </c>
      <c r="AY41" s="90">
        <f t="shared" si="42"/>
        <v>0</v>
      </c>
      <c r="AZ41" s="90">
        <f t="shared" si="43"/>
        <v>0</v>
      </c>
      <c r="BA41" s="90">
        <f t="shared" si="44"/>
        <v>0</v>
      </c>
      <c r="BB41" s="90">
        <f t="shared" si="45"/>
        <v>0</v>
      </c>
      <c r="BC41" s="90">
        <f t="shared" si="46"/>
        <v>0</v>
      </c>
      <c r="BD41" s="91">
        <f t="shared" si="47"/>
        <v>0</v>
      </c>
      <c r="BF41" s="76">
        <f t="shared" si="30"/>
        <v>0</v>
      </c>
      <c r="BG41" s="76">
        <f t="shared" si="31"/>
        <v>0</v>
      </c>
      <c r="BH41" s="77">
        <f t="shared" si="32"/>
        <v>0</v>
      </c>
      <c r="BI41" s="77">
        <f t="shared" si="33"/>
        <v>0</v>
      </c>
      <c r="BJ41" s="77">
        <f t="shared" si="34"/>
        <v>0</v>
      </c>
      <c r="BK41" s="77">
        <f t="shared" si="35"/>
        <v>0</v>
      </c>
      <c r="BL41" s="77">
        <f t="shared" si="36"/>
        <v>0</v>
      </c>
    </row>
    <row r="42" spans="1:64" x14ac:dyDescent="0.25">
      <c r="A42" s="94"/>
      <c r="C42"/>
      <c r="AT42" s="90">
        <f t="shared" si="37"/>
        <v>0</v>
      </c>
      <c r="AU42" s="90">
        <f t="shared" si="38"/>
        <v>0</v>
      </c>
      <c r="AV42" s="90">
        <f t="shared" si="39"/>
        <v>0</v>
      </c>
      <c r="AW42" s="90">
        <f t="shared" si="40"/>
        <v>0</v>
      </c>
      <c r="AX42" s="90">
        <f t="shared" si="41"/>
        <v>0</v>
      </c>
      <c r="AY42" s="90">
        <f t="shared" si="42"/>
        <v>0</v>
      </c>
      <c r="AZ42" s="90">
        <f t="shared" si="43"/>
        <v>0</v>
      </c>
      <c r="BA42" s="90">
        <f t="shared" si="44"/>
        <v>0</v>
      </c>
      <c r="BB42" s="90">
        <f t="shared" si="45"/>
        <v>0</v>
      </c>
      <c r="BC42" s="90">
        <f t="shared" si="46"/>
        <v>0</v>
      </c>
      <c r="BD42" s="91">
        <f t="shared" si="47"/>
        <v>0</v>
      </c>
      <c r="BF42" s="76">
        <f t="shared" si="30"/>
        <v>0</v>
      </c>
      <c r="BG42" s="76">
        <f t="shared" si="31"/>
        <v>0</v>
      </c>
      <c r="BH42" s="77">
        <f t="shared" si="32"/>
        <v>0</v>
      </c>
      <c r="BI42" s="77">
        <f t="shared" si="33"/>
        <v>0</v>
      </c>
      <c r="BJ42" s="77">
        <f t="shared" si="34"/>
        <v>0</v>
      </c>
      <c r="BK42" s="77">
        <f t="shared" si="35"/>
        <v>0</v>
      </c>
      <c r="BL42" s="77">
        <f t="shared" si="36"/>
        <v>0</v>
      </c>
    </row>
    <row r="43" spans="1:64" x14ac:dyDescent="0.25">
      <c r="A43" s="94"/>
      <c r="C43"/>
      <c r="AT43" s="90">
        <f t="shared" si="37"/>
        <v>0</v>
      </c>
      <c r="AU43" s="90">
        <f t="shared" si="38"/>
        <v>0</v>
      </c>
      <c r="AV43" s="90">
        <f t="shared" si="39"/>
        <v>0</v>
      </c>
      <c r="AW43" s="90">
        <f t="shared" si="40"/>
        <v>0</v>
      </c>
      <c r="AX43" s="90">
        <f t="shared" si="41"/>
        <v>0</v>
      </c>
      <c r="AY43" s="90">
        <f t="shared" si="42"/>
        <v>0</v>
      </c>
      <c r="AZ43" s="90">
        <f t="shared" si="43"/>
        <v>0</v>
      </c>
      <c r="BA43" s="90">
        <f t="shared" si="44"/>
        <v>0</v>
      </c>
      <c r="BB43" s="90">
        <f t="shared" si="45"/>
        <v>0</v>
      </c>
      <c r="BC43" s="90">
        <f t="shared" si="46"/>
        <v>0</v>
      </c>
      <c r="BD43" s="91">
        <f t="shared" si="47"/>
        <v>0</v>
      </c>
      <c r="BF43" s="76">
        <f t="shared" si="30"/>
        <v>0</v>
      </c>
      <c r="BG43" s="76">
        <f t="shared" si="31"/>
        <v>0</v>
      </c>
      <c r="BH43" s="77">
        <f t="shared" si="32"/>
        <v>0</v>
      </c>
      <c r="BI43" s="77">
        <f t="shared" si="33"/>
        <v>0</v>
      </c>
      <c r="BJ43" s="77">
        <f t="shared" si="34"/>
        <v>0</v>
      </c>
      <c r="BK43" s="77">
        <f t="shared" si="35"/>
        <v>0</v>
      </c>
      <c r="BL43" s="77">
        <f t="shared" si="36"/>
        <v>0</v>
      </c>
    </row>
    <row r="44" spans="1:64" x14ac:dyDescent="0.25">
      <c r="A44" s="94"/>
      <c r="C44"/>
      <c r="AT44" s="90">
        <f t="shared" si="37"/>
        <v>0</v>
      </c>
      <c r="AU44" s="90">
        <f t="shared" si="38"/>
        <v>0</v>
      </c>
      <c r="AV44" s="90">
        <f t="shared" si="39"/>
        <v>0</v>
      </c>
      <c r="AW44" s="90">
        <f t="shared" si="40"/>
        <v>0</v>
      </c>
      <c r="AX44" s="90">
        <f t="shared" si="41"/>
        <v>0</v>
      </c>
      <c r="AY44" s="90">
        <f t="shared" si="42"/>
        <v>0</v>
      </c>
      <c r="AZ44" s="90">
        <f t="shared" si="43"/>
        <v>0</v>
      </c>
      <c r="BA44" s="90">
        <f t="shared" si="44"/>
        <v>0</v>
      </c>
      <c r="BB44" s="90">
        <f t="shared" si="45"/>
        <v>0</v>
      </c>
      <c r="BC44" s="90">
        <f t="shared" si="46"/>
        <v>0</v>
      </c>
      <c r="BD44" s="91">
        <f t="shared" si="47"/>
        <v>0</v>
      </c>
      <c r="BF44" s="76">
        <f t="shared" si="30"/>
        <v>0</v>
      </c>
      <c r="BG44" s="76">
        <f t="shared" si="31"/>
        <v>0</v>
      </c>
      <c r="BH44" s="77">
        <f t="shared" si="32"/>
        <v>0</v>
      </c>
      <c r="BI44" s="77">
        <f t="shared" si="33"/>
        <v>0</v>
      </c>
      <c r="BJ44" s="77">
        <f t="shared" si="34"/>
        <v>0</v>
      </c>
      <c r="BK44" s="77">
        <f t="shared" si="35"/>
        <v>0</v>
      </c>
      <c r="BL44" s="77">
        <f t="shared" si="36"/>
        <v>0</v>
      </c>
    </row>
    <row r="45" spans="1:64" x14ac:dyDescent="0.25">
      <c r="A45" s="94"/>
      <c r="C45"/>
      <c r="AT45" s="90">
        <f t="shared" si="37"/>
        <v>0</v>
      </c>
      <c r="AU45" s="90">
        <f t="shared" si="38"/>
        <v>0</v>
      </c>
      <c r="AV45" s="90">
        <f t="shared" si="39"/>
        <v>0</v>
      </c>
      <c r="AW45" s="90">
        <f t="shared" si="40"/>
        <v>0</v>
      </c>
      <c r="AX45" s="90">
        <f t="shared" si="41"/>
        <v>0</v>
      </c>
      <c r="AY45" s="90">
        <f t="shared" si="42"/>
        <v>0</v>
      </c>
      <c r="AZ45" s="90">
        <f t="shared" si="43"/>
        <v>0</v>
      </c>
      <c r="BA45" s="90">
        <f t="shared" si="44"/>
        <v>0</v>
      </c>
      <c r="BB45" s="90">
        <f t="shared" si="45"/>
        <v>0</v>
      </c>
      <c r="BC45" s="90">
        <f t="shared" si="46"/>
        <v>0</v>
      </c>
      <c r="BD45" s="91">
        <f t="shared" si="47"/>
        <v>0</v>
      </c>
      <c r="BF45" s="76">
        <f t="shared" si="30"/>
        <v>0</v>
      </c>
      <c r="BG45" s="76">
        <f t="shared" si="31"/>
        <v>0</v>
      </c>
      <c r="BH45" s="77">
        <f t="shared" si="32"/>
        <v>0</v>
      </c>
      <c r="BI45" s="77">
        <f t="shared" si="33"/>
        <v>0</v>
      </c>
      <c r="BJ45" s="77">
        <f t="shared" si="34"/>
        <v>0</v>
      </c>
      <c r="BK45" s="77">
        <f t="shared" si="35"/>
        <v>0</v>
      </c>
      <c r="BL45" s="77">
        <f t="shared" si="36"/>
        <v>0</v>
      </c>
    </row>
    <row r="46" spans="1:64" x14ac:dyDescent="0.25">
      <c r="A46" s="94"/>
      <c r="C46"/>
      <c r="AT46" s="90">
        <f t="shared" si="37"/>
        <v>0</v>
      </c>
      <c r="AU46" s="90">
        <f t="shared" si="38"/>
        <v>0</v>
      </c>
      <c r="AV46" s="90">
        <f t="shared" si="39"/>
        <v>0</v>
      </c>
      <c r="AW46" s="90">
        <f t="shared" si="40"/>
        <v>0</v>
      </c>
      <c r="AX46" s="90">
        <f t="shared" si="41"/>
        <v>0</v>
      </c>
      <c r="AY46" s="90">
        <f t="shared" si="42"/>
        <v>0</v>
      </c>
      <c r="AZ46" s="90">
        <f t="shared" si="43"/>
        <v>0</v>
      </c>
      <c r="BA46" s="90">
        <f t="shared" si="44"/>
        <v>0</v>
      </c>
      <c r="BB46" s="90">
        <f t="shared" si="45"/>
        <v>0</v>
      </c>
      <c r="BC46" s="90">
        <f t="shared" si="46"/>
        <v>0</v>
      </c>
      <c r="BD46" s="91">
        <f t="shared" si="47"/>
        <v>0</v>
      </c>
      <c r="BF46" s="76">
        <f t="shared" si="30"/>
        <v>0</v>
      </c>
      <c r="BG46" s="76">
        <f t="shared" si="31"/>
        <v>0</v>
      </c>
      <c r="BH46" s="77">
        <f t="shared" si="32"/>
        <v>0</v>
      </c>
      <c r="BI46" s="77">
        <f t="shared" si="33"/>
        <v>0</v>
      </c>
      <c r="BJ46" s="77">
        <f t="shared" si="34"/>
        <v>0</v>
      </c>
      <c r="BK46" s="77">
        <f t="shared" si="35"/>
        <v>0</v>
      </c>
      <c r="BL46" s="77">
        <f t="shared" si="36"/>
        <v>0</v>
      </c>
    </row>
    <row r="47" spans="1:64" x14ac:dyDescent="0.25">
      <c r="A47" s="94"/>
      <c r="C47"/>
      <c r="AT47" s="90">
        <f t="shared" si="37"/>
        <v>0</v>
      </c>
      <c r="AU47" s="90">
        <f t="shared" si="38"/>
        <v>0</v>
      </c>
      <c r="AV47" s="90">
        <f t="shared" si="39"/>
        <v>0</v>
      </c>
      <c r="AW47" s="90">
        <f t="shared" si="40"/>
        <v>0</v>
      </c>
      <c r="AX47" s="90">
        <f t="shared" si="41"/>
        <v>0</v>
      </c>
      <c r="AY47" s="90">
        <f t="shared" si="42"/>
        <v>0</v>
      </c>
      <c r="AZ47" s="90">
        <f t="shared" si="43"/>
        <v>0</v>
      </c>
      <c r="BA47" s="90">
        <f t="shared" si="44"/>
        <v>0</v>
      </c>
      <c r="BB47" s="90">
        <f t="shared" si="45"/>
        <v>0</v>
      </c>
      <c r="BC47" s="90">
        <f t="shared" si="46"/>
        <v>0</v>
      </c>
      <c r="BD47" s="91">
        <f t="shared" si="47"/>
        <v>0</v>
      </c>
      <c r="BF47" s="76">
        <f t="shared" si="30"/>
        <v>0</v>
      </c>
      <c r="BG47" s="76">
        <f t="shared" si="31"/>
        <v>0</v>
      </c>
      <c r="BH47" s="77">
        <f t="shared" si="32"/>
        <v>0</v>
      </c>
      <c r="BI47" s="77">
        <f t="shared" si="33"/>
        <v>0</v>
      </c>
      <c r="BJ47" s="77">
        <f t="shared" si="34"/>
        <v>0</v>
      </c>
      <c r="BK47" s="77">
        <f t="shared" si="35"/>
        <v>0</v>
      </c>
      <c r="BL47" s="77">
        <f t="shared" si="36"/>
        <v>0</v>
      </c>
    </row>
    <row r="48" spans="1:64" x14ac:dyDescent="0.25">
      <c r="A48" s="94"/>
      <c r="C48"/>
      <c r="AT48" s="90">
        <f t="shared" si="37"/>
        <v>0</v>
      </c>
      <c r="AU48" s="90">
        <f t="shared" si="38"/>
        <v>0</v>
      </c>
      <c r="AV48" s="90">
        <f t="shared" si="39"/>
        <v>0</v>
      </c>
      <c r="AW48" s="90">
        <f t="shared" si="40"/>
        <v>0</v>
      </c>
      <c r="AX48" s="90">
        <f t="shared" si="41"/>
        <v>0</v>
      </c>
      <c r="AY48" s="90">
        <f t="shared" si="42"/>
        <v>0</v>
      </c>
      <c r="AZ48" s="90">
        <f t="shared" si="43"/>
        <v>0</v>
      </c>
      <c r="BA48" s="90">
        <f t="shared" si="44"/>
        <v>0</v>
      </c>
      <c r="BB48" s="90">
        <f t="shared" si="45"/>
        <v>0</v>
      </c>
      <c r="BC48" s="90">
        <f t="shared" si="46"/>
        <v>0</v>
      </c>
      <c r="BD48" s="91">
        <f t="shared" si="47"/>
        <v>0</v>
      </c>
      <c r="BF48" s="76">
        <f t="shared" si="30"/>
        <v>0</v>
      </c>
      <c r="BG48" s="76">
        <f t="shared" si="31"/>
        <v>0</v>
      </c>
      <c r="BH48" s="77">
        <f t="shared" si="32"/>
        <v>0</v>
      </c>
      <c r="BI48" s="77">
        <f t="shared" si="33"/>
        <v>0</v>
      </c>
      <c r="BJ48" s="77">
        <f t="shared" si="34"/>
        <v>0</v>
      </c>
      <c r="BK48" s="77">
        <f t="shared" si="35"/>
        <v>0</v>
      </c>
      <c r="BL48" s="77">
        <f t="shared" si="36"/>
        <v>0</v>
      </c>
    </row>
    <row r="49" spans="1:64" x14ac:dyDescent="0.25">
      <c r="A49" s="94"/>
      <c r="C49"/>
      <c r="AT49" s="90">
        <f t="shared" si="37"/>
        <v>0</v>
      </c>
      <c r="AU49" s="90">
        <f t="shared" si="38"/>
        <v>0</v>
      </c>
      <c r="AV49" s="90">
        <f t="shared" si="39"/>
        <v>0</v>
      </c>
      <c r="AW49" s="90">
        <f t="shared" si="40"/>
        <v>0</v>
      </c>
      <c r="AX49" s="90">
        <f t="shared" si="41"/>
        <v>0</v>
      </c>
      <c r="AY49" s="90">
        <f t="shared" si="42"/>
        <v>0</v>
      </c>
      <c r="AZ49" s="90">
        <f t="shared" si="43"/>
        <v>0</v>
      </c>
      <c r="BA49" s="90">
        <f t="shared" si="44"/>
        <v>0</v>
      </c>
      <c r="BB49" s="90">
        <f t="shared" si="45"/>
        <v>0</v>
      </c>
      <c r="BC49" s="90">
        <f t="shared" si="46"/>
        <v>0</v>
      </c>
      <c r="BD49" s="91">
        <f t="shared" si="47"/>
        <v>0</v>
      </c>
      <c r="BF49" s="76">
        <f t="shared" si="30"/>
        <v>0</v>
      </c>
      <c r="BG49" s="76">
        <f t="shared" si="31"/>
        <v>0</v>
      </c>
      <c r="BH49" s="77">
        <f t="shared" si="32"/>
        <v>0</v>
      </c>
      <c r="BI49" s="77">
        <f t="shared" si="33"/>
        <v>0</v>
      </c>
      <c r="BJ49" s="77">
        <f t="shared" si="34"/>
        <v>0</v>
      </c>
      <c r="BK49" s="77">
        <f t="shared" si="35"/>
        <v>0</v>
      </c>
      <c r="BL49" s="77">
        <f t="shared" si="36"/>
        <v>0</v>
      </c>
    </row>
    <row r="50" spans="1:64" x14ac:dyDescent="0.25">
      <c r="A50" s="94"/>
      <c r="C50"/>
      <c r="AT50" s="90">
        <f t="shared" si="37"/>
        <v>0</v>
      </c>
      <c r="AU50" s="90">
        <f t="shared" si="38"/>
        <v>0</v>
      </c>
      <c r="AV50" s="90">
        <f t="shared" si="39"/>
        <v>0</v>
      </c>
      <c r="AW50" s="90">
        <f t="shared" si="40"/>
        <v>0</v>
      </c>
      <c r="AX50" s="90">
        <f t="shared" si="41"/>
        <v>0</v>
      </c>
      <c r="AY50" s="90">
        <f t="shared" si="42"/>
        <v>0</v>
      </c>
      <c r="AZ50" s="90">
        <f t="shared" si="43"/>
        <v>0</v>
      </c>
      <c r="BA50" s="90">
        <f t="shared" si="44"/>
        <v>0</v>
      </c>
      <c r="BB50" s="90">
        <f t="shared" si="45"/>
        <v>0</v>
      </c>
      <c r="BC50" s="90">
        <f t="shared" si="46"/>
        <v>0</v>
      </c>
      <c r="BD50" s="91">
        <f t="shared" si="47"/>
        <v>0</v>
      </c>
      <c r="BF50" s="76">
        <f t="shared" si="30"/>
        <v>0</v>
      </c>
      <c r="BG50" s="76">
        <f t="shared" si="31"/>
        <v>0</v>
      </c>
      <c r="BH50" s="77">
        <f t="shared" si="32"/>
        <v>0</v>
      </c>
      <c r="BI50" s="77">
        <f t="shared" si="33"/>
        <v>0</v>
      </c>
      <c r="BJ50" s="77">
        <f t="shared" si="34"/>
        <v>0</v>
      </c>
      <c r="BK50" s="77">
        <f t="shared" si="35"/>
        <v>0</v>
      </c>
      <c r="BL50" s="77">
        <f t="shared" si="36"/>
        <v>0</v>
      </c>
    </row>
    <row r="51" spans="1:64" x14ac:dyDescent="0.25">
      <c r="A51" s="94"/>
      <c r="C51"/>
      <c r="AT51" s="90">
        <f t="shared" si="37"/>
        <v>0</v>
      </c>
      <c r="AU51" s="90">
        <f t="shared" si="38"/>
        <v>0</v>
      </c>
      <c r="AV51" s="90">
        <f t="shared" si="39"/>
        <v>0</v>
      </c>
      <c r="AW51" s="90">
        <f t="shared" si="40"/>
        <v>0</v>
      </c>
      <c r="AX51" s="90">
        <f t="shared" si="41"/>
        <v>0</v>
      </c>
      <c r="AY51" s="90">
        <f t="shared" si="42"/>
        <v>0</v>
      </c>
      <c r="AZ51" s="90">
        <f t="shared" si="43"/>
        <v>0</v>
      </c>
      <c r="BA51" s="90">
        <f t="shared" si="44"/>
        <v>0</v>
      </c>
      <c r="BB51" s="90">
        <f t="shared" si="45"/>
        <v>0</v>
      </c>
      <c r="BC51" s="90">
        <f t="shared" si="46"/>
        <v>0</v>
      </c>
      <c r="BD51" s="91">
        <f t="shared" si="47"/>
        <v>0</v>
      </c>
      <c r="BF51" s="76">
        <f t="shared" si="30"/>
        <v>0</v>
      </c>
      <c r="BG51" s="76">
        <f t="shared" si="31"/>
        <v>0</v>
      </c>
      <c r="BH51" s="77">
        <f t="shared" si="32"/>
        <v>0</v>
      </c>
      <c r="BI51" s="77">
        <f t="shared" si="33"/>
        <v>0</v>
      </c>
      <c r="BJ51" s="77">
        <f t="shared" si="34"/>
        <v>0</v>
      </c>
      <c r="BK51" s="77">
        <f t="shared" si="35"/>
        <v>0</v>
      </c>
      <c r="BL51" s="77">
        <f t="shared" si="36"/>
        <v>0</v>
      </c>
    </row>
    <row r="52" spans="1:64" x14ac:dyDescent="0.25">
      <c r="A52" s="94"/>
      <c r="C52"/>
      <c r="AT52" s="90">
        <f t="shared" si="37"/>
        <v>0</v>
      </c>
      <c r="AU52" s="90">
        <f t="shared" si="38"/>
        <v>0</v>
      </c>
      <c r="AV52" s="90">
        <f t="shared" si="39"/>
        <v>0</v>
      </c>
      <c r="AW52" s="90">
        <f t="shared" si="40"/>
        <v>0</v>
      </c>
      <c r="AX52" s="90">
        <f t="shared" si="41"/>
        <v>0</v>
      </c>
      <c r="AY52" s="90">
        <f t="shared" si="42"/>
        <v>0</v>
      </c>
      <c r="AZ52" s="90">
        <f t="shared" si="43"/>
        <v>0</v>
      </c>
      <c r="BA52" s="90">
        <f t="shared" si="44"/>
        <v>0</v>
      </c>
      <c r="BB52" s="90">
        <f t="shared" si="45"/>
        <v>0</v>
      </c>
      <c r="BC52" s="90">
        <f t="shared" si="46"/>
        <v>0</v>
      </c>
      <c r="BD52" s="91">
        <f t="shared" si="47"/>
        <v>0</v>
      </c>
      <c r="BF52" s="76">
        <f t="shared" si="30"/>
        <v>0</v>
      </c>
      <c r="BG52" s="76">
        <f t="shared" si="31"/>
        <v>0</v>
      </c>
      <c r="BH52" s="77">
        <f t="shared" si="32"/>
        <v>0</v>
      </c>
      <c r="BI52" s="77">
        <f t="shared" si="33"/>
        <v>0</v>
      </c>
      <c r="BJ52" s="77">
        <f t="shared" si="34"/>
        <v>0</v>
      </c>
      <c r="BK52" s="77">
        <f t="shared" si="35"/>
        <v>0</v>
      </c>
      <c r="BL52" s="77">
        <f t="shared" si="36"/>
        <v>0</v>
      </c>
    </row>
    <row r="53" spans="1:64" x14ac:dyDescent="0.25">
      <c r="A53" s="94"/>
      <c r="C53"/>
      <c r="AT53" s="90">
        <f t="shared" si="37"/>
        <v>0</v>
      </c>
      <c r="AU53" s="90">
        <f t="shared" si="38"/>
        <v>0</v>
      </c>
      <c r="AV53" s="90">
        <f t="shared" si="39"/>
        <v>0</v>
      </c>
      <c r="AW53" s="90">
        <f t="shared" si="40"/>
        <v>0</v>
      </c>
      <c r="AX53" s="90">
        <f t="shared" si="41"/>
        <v>0</v>
      </c>
      <c r="AY53" s="90">
        <f t="shared" si="42"/>
        <v>0</v>
      </c>
      <c r="AZ53" s="90">
        <f t="shared" si="43"/>
        <v>0</v>
      </c>
      <c r="BA53" s="90">
        <f t="shared" si="44"/>
        <v>0</v>
      </c>
      <c r="BB53" s="90">
        <f t="shared" si="45"/>
        <v>0</v>
      </c>
      <c r="BC53" s="90">
        <f t="shared" si="46"/>
        <v>0</v>
      </c>
      <c r="BD53" s="91">
        <f t="shared" si="47"/>
        <v>0</v>
      </c>
      <c r="BF53" s="76">
        <f t="shared" si="30"/>
        <v>0</v>
      </c>
      <c r="BG53" s="76">
        <f t="shared" si="31"/>
        <v>0</v>
      </c>
      <c r="BH53" s="77">
        <f t="shared" si="32"/>
        <v>0</v>
      </c>
      <c r="BI53" s="77">
        <f t="shared" si="33"/>
        <v>0</v>
      </c>
      <c r="BJ53" s="77">
        <f t="shared" si="34"/>
        <v>0</v>
      </c>
      <c r="BK53" s="77">
        <f t="shared" si="35"/>
        <v>0</v>
      </c>
      <c r="BL53" s="77">
        <f t="shared" si="36"/>
        <v>0</v>
      </c>
    </row>
    <row r="54" spans="1:64" x14ac:dyDescent="0.25">
      <c r="A54" s="94"/>
      <c r="C54"/>
      <c r="AT54" s="90">
        <f t="shared" si="37"/>
        <v>0</v>
      </c>
      <c r="AU54" s="90">
        <f t="shared" si="38"/>
        <v>0</v>
      </c>
      <c r="AV54" s="90">
        <f t="shared" si="39"/>
        <v>0</v>
      </c>
      <c r="AW54" s="90">
        <f t="shared" si="40"/>
        <v>0</v>
      </c>
      <c r="AX54" s="90">
        <f t="shared" si="41"/>
        <v>0</v>
      </c>
      <c r="AY54" s="90">
        <f t="shared" si="42"/>
        <v>0</v>
      </c>
      <c r="AZ54" s="90">
        <f t="shared" si="43"/>
        <v>0</v>
      </c>
      <c r="BA54" s="90">
        <f t="shared" si="44"/>
        <v>0</v>
      </c>
      <c r="BB54" s="90">
        <f t="shared" si="45"/>
        <v>0</v>
      </c>
      <c r="BC54" s="90">
        <f t="shared" si="46"/>
        <v>0</v>
      </c>
      <c r="BD54" s="91">
        <f t="shared" si="47"/>
        <v>0</v>
      </c>
      <c r="BF54" s="76">
        <f t="shared" si="30"/>
        <v>0</v>
      </c>
      <c r="BG54" s="76">
        <f t="shared" si="31"/>
        <v>0</v>
      </c>
      <c r="BH54" s="77">
        <f t="shared" si="32"/>
        <v>0</v>
      </c>
      <c r="BI54" s="77">
        <f t="shared" si="33"/>
        <v>0</v>
      </c>
      <c r="BJ54" s="77">
        <f t="shared" si="34"/>
        <v>0</v>
      </c>
      <c r="BK54" s="77">
        <f t="shared" si="35"/>
        <v>0</v>
      </c>
      <c r="BL54" s="77">
        <f t="shared" si="36"/>
        <v>0</v>
      </c>
    </row>
    <row r="55" spans="1:64" x14ac:dyDescent="0.25">
      <c r="A55" s="94"/>
      <c r="C55"/>
      <c r="AT55" s="90">
        <f t="shared" si="37"/>
        <v>0</v>
      </c>
      <c r="AU55" s="90">
        <f t="shared" si="38"/>
        <v>0</v>
      </c>
      <c r="AV55" s="90">
        <f t="shared" si="39"/>
        <v>0</v>
      </c>
      <c r="AW55" s="90">
        <f t="shared" si="40"/>
        <v>0</v>
      </c>
      <c r="AX55" s="90">
        <f t="shared" si="41"/>
        <v>0</v>
      </c>
      <c r="AY55" s="90">
        <f t="shared" si="42"/>
        <v>0</v>
      </c>
      <c r="AZ55" s="90">
        <f t="shared" si="43"/>
        <v>0</v>
      </c>
      <c r="BA55" s="90">
        <f t="shared" si="44"/>
        <v>0</v>
      </c>
      <c r="BB55" s="90">
        <f t="shared" si="45"/>
        <v>0</v>
      </c>
      <c r="BC55" s="90">
        <f t="shared" si="46"/>
        <v>0</v>
      </c>
      <c r="BD55" s="91">
        <f t="shared" si="47"/>
        <v>0</v>
      </c>
      <c r="BF55" s="76">
        <f t="shared" si="30"/>
        <v>0</v>
      </c>
      <c r="BG55" s="76">
        <f t="shared" si="31"/>
        <v>0</v>
      </c>
      <c r="BH55" s="77">
        <f t="shared" si="32"/>
        <v>0</v>
      </c>
      <c r="BI55" s="77">
        <f t="shared" si="33"/>
        <v>0</v>
      </c>
      <c r="BJ55" s="77">
        <f t="shared" si="34"/>
        <v>0</v>
      </c>
      <c r="BK55" s="77">
        <f t="shared" si="35"/>
        <v>0</v>
      </c>
      <c r="BL55" s="77">
        <f t="shared" si="36"/>
        <v>0</v>
      </c>
    </row>
    <row r="56" spans="1:64" x14ac:dyDescent="0.25">
      <c r="A56" s="94"/>
      <c r="C56"/>
      <c r="AT56" s="90">
        <f t="shared" si="37"/>
        <v>0</v>
      </c>
      <c r="AU56" s="90">
        <f t="shared" si="38"/>
        <v>0</v>
      </c>
      <c r="AV56" s="90">
        <f t="shared" si="39"/>
        <v>0</v>
      </c>
      <c r="AW56" s="90">
        <f t="shared" si="40"/>
        <v>0</v>
      </c>
      <c r="AX56" s="90">
        <f t="shared" si="41"/>
        <v>0</v>
      </c>
      <c r="AY56" s="90">
        <f t="shared" si="42"/>
        <v>0</v>
      </c>
      <c r="AZ56" s="90">
        <f t="shared" si="43"/>
        <v>0</v>
      </c>
      <c r="BA56" s="90">
        <f t="shared" si="44"/>
        <v>0</v>
      </c>
      <c r="BB56" s="90">
        <f t="shared" si="45"/>
        <v>0</v>
      </c>
      <c r="BC56" s="90">
        <f t="shared" si="46"/>
        <v>0</v>
      </c>
      <c r="BD56" s="91">
        <f t="shared" si="47"/>
        <v>0</v>
      </c>
      <c r="BF56" s="76">
        <f t="shared" si="30"/>
        <v>0</v>
      </c>
      <c r="BG56" s="76">
        <f t="shared" si="31"/>
        <v>0</v>
      </c>
      <c r="BH56" s="77">
        <f t="shared" si="32"/>
        <v>0</v>
      </c>
      <c r="BI56" s="77">
        <f t="shared" si="33"/>
        <v>0</v>
      </c>
      <c r="BJ56" s="77">
        <f t="shared" si="34"/>
        <v>0</v>
      </c>
      <c r="BK56" s="77">
        <f t="shared" si="35"/>
        <v>0</v>
      </c>
      <c r="BL56" s="77">
        <f t="shared" si="36"/>
        <v>0</v>
      </c>
    </row>
    <row r="57" spans="1:64" x14ac:dyDescent="0.25">
      <c r="A57" s="94"/>
      <c r="C57"/>
      <c r="AT57" s="90">
        <f t="shared" si="37"/>
        <v>0</v>
      </c>
      <c r="AU57" s="90">
        <f t="shared" si="38"/>
        <v>0</v>
      </c>
      <c r="AV57" s="90">
        <f t="shared" si="39"/>
        <v>0</v>
      </c>
      <c r="AW57" s="90">
        <f t="shared" si="40"/>
        <v>0</v>
      </c>
      <c r="AX57" s="90">
        <f t="shared" si="41"/>
        <v>0</v>
      </c>
      <c r="AY57" s="90">
        <f t="shared" si="42"/>
        <v>0</v>
      </c>
      <c r="AZ57" s="90">
        <f t="shared" si="43"/>
        <v>0</v>
      </c>
      <c r="BA57" s="90">
        <f t="shared" si="44"/>
        <v>0</v>
      </c>
      <c r="BB57" s="90">
        <f t="shared" si="45"/>
        <v>0</v>
      </c>
      <c r="BC57" s="90">
        <f t="shared" si="46"/>
        <v>0</v>
      </c>
      <c r="BD57" s="91">
        <f t="shared" si="47"/>
        <v>0</v>
      </c>
      <c r="BF57" s="76">
        <f t="shared" si="30"/>
        <v>0</v>
      </c>
      <c r="BG57" s="76">
        <f t="shared" si="31"/>
        <v>0</v>
      </c>
      <c r="BH57" s="77">
        <f t="shared" si="32"/>
        <v>0</v>
      </c>
      <c r="BI57" s="77">
        <f t="shared" si="33"/>
        <v>0</v>
      </c>
      <c r="BJ57" s="77">
        <f t="shared" si="34"/>
        <v>0</v>
      </c>
      <c r="BK57" s="77">
        <f t="shared" si="35"/>
        <v>0</v>
      </c>
      <c r="BL57" s="77">
        <f t="shared" si="36"/>
        <v>0</v>
      </c>
    </row>
    <row r="58" spans="1:64" x14ac:dyDescent="0.25">
      <c r="A58" s="94"/>
      <c r="C58"/>
      <c r="AT58" s="90">
        <f t="shared" si="37"/>
        <v>0</v>
      </c>
      <c r="AU58" s="90">
        <f t="shared" si="38"/>
        <v>0</v>
      </c>
      <c r="AV58" s="90">
        <f t="shared" si="39"/>
        <v>0</v>
      </c>
      <c r="AW58" s="90">
        <f t="shared" si="40"/>
        <v>0</v>
      </c>
      <c r="AX58" s="90">
        <f t="shared" si="41"/>
        <v>0</v>
      </c>
      <c r="AY58" s="90">
        <f t="shared" si="42"/>
        <v>0</v>
      </c>
      <c r="AZ58" s="90">
        <f t="shared" si="43"/>
        <v>0</v>
      </c>
      <c r="BA58" s="90">
        <f t="shared" si="44"/>
        <v>0</v>
      </c>
      <c r="BB58" s="90">
        <f t="shared" si="45"/>
        <v>0</v>
      </c>
      <c r="BC58" s="90">
        <f t="shared" si="46"/>
        <v>0</v>
      </c>
      <c r="BD58" s="91">
        <f t="shared" si="47"/>
        <v>0</v>
      </c>
      <c r="BF58" s="76">
        <f t="shared" si="30"/>
        <v>0</v>
      </c>
      <c r="BG58" s="76">
        <f t="shared" si="31"/>
        <v>0</v>
      </c>
      <c r="BH58" s="77">
        <f t="shared" si="32"/>
        <v>0</v>
      </c>
      <c r="BI58" s="77">
        <f t="shared" si="33"/>
        <v>0</v>
      </c>
      <c r="BJ58" s="77">
        <f t="shared" si="34"/>
        <v>0</v>
      </c>
      <c r="BK58" s="77">
        <f t="shared" si="35"/>
        <v>0</v>
      </c>
      <c r="BL58" s="77">
        <f t="shared" si="36"/>
        <v>0</v>
      </c>
    </row>
    <row r="59" spans="1:64" x14ac:dyDescent="0.25">
      <c r="A59" s="94"/>
      <c r="C59"/>
      <c r="AT59" s="90">
        <f t="shared" si="37"/>
        <v>0</v>
      </c>
      <c r="AU59" s="90">
        <f t="shared" si="38"/>
        <v>0</v>
      </c>
      <c r="AV59" s="90">
        <f t="shared" si="39"/>
        <v>0</v>
      </c>
      <c r="AW59" s="90">
        <f t="shared" si="40"/>
        <v>0</v>
      </c>
      <c r="AX59" s="90">
        <f t="shared" si="41"/>
        <v>0</v>
      </c>
      <c r="AY59" s="90">
        <f t="shared" si="42"/>
        <v>0</v>
      </c>
      <c r="AZ59" s="90">
        <f t="shared" si="43"/>
        <v>0</v>
      </c>
      <c r="BA59" s="90">
        <f t="shared" si="44"/>
        <v>0</v>
      </c>
      <c r="BB59" s="90">
        <f t="shared" si="45"/>
        <v>0</v>
      </c>
      <c r="BC59" s="90">
        <f t="shared" si="46"/>
        <v>0</v>
      </c>
      <c r="BD59" s="91">
        <f t="shared" si="47"/>
        <v>0</v>
      </c>
      <c r="BF59" s="76">
        <f t="shared" si="30"/>
        <v>0</v>
      </c>
      <c r="BG59" s="76">
        <f t="shared" si="31"/>
        <v>0</v>
      </c>
      <c r="BH59" s="77">
        <f t="shared" si="32"/>
        <v>0</v>
      </c>
      <c r="BI59" s="77">
        <f t="shared" si="33"/>
        <v>0</v>
      </c>
      <c r="BJ59" s="77">
        <f t="shared" si="34"/>
        <v>0</v>
      </c>
      <c r="BK59" s="77">
        <f t="shared" si="35"/>
        <v>0</v>
      </c>
      <c r="BL59" s="77">
        <f t="shared" si="36"/>
        <v>0</v>
      </c>
    </row>
    <row r="60" spans="1:64" x14ac:dyDescent="0.25">
      <c r="A60" s="94"/>
      <c r="C60"/>
      <c r="AT60" s="90">
        <f t="shared" si="37"/>
        <v>0</v>
      </c>
      <c r="AU60" s="90">
        <f t="shared" si="38"/>
        <v>0</v>
      </c>
      <c r="AV60" s="90">
        <f t="shared" si="39"/>
        <v>0</v>
      </c>
      <c r="AW60" s="90">
        <f t="shared" si="40"/>
        <v>0</v>
      </c>
      <c r="AX60" s="90">
        <f t="shared" si="41"/>
        <v>0</v>
      </c>
      <c r="AY60" s="90">
        <f t="shared" si="42"/>
        <v>0</v>
      </c>
      <c r="AZ60" s="90">
        <f t="shared" si="43"/>
        <v>0</v>
      </c>
      <c r="BA60" s="90">
        <f t="shared" si="44"/>
        <v>0</v>
      </c>
      <c r="BB60" s="90">
        <f t="shared" si="45"/>
        <v>0</v>
      </c>
      <c r="BC60" s="90">
        <f t="shared" si="46"/>
        <v>0</v>
      </c>
      <c r="BD60" s="91">
        <f t="shared" si="47"/>
        <v>0</v>
      </c>
      <c r="BF60" s="76">
        <f t="shared" si="30"/>
        <v>0</v>
      </c>
      <c r="BG60" s="76">
        <f t="shared" si="31"/>
        <v>0</v>
      </c>
      <c r="BH60" s="77">
        <f t="shared" si="32"/>
        <v>0</v>
      </c>
      <c r="BI60" s="77">
        <f t="shared" si="33"/>
        <v>0</v>
      </c>
      <c r="BJ60" s="77">
        <f t="shared" si="34"/>
        <v>0</v>
      </c>
      <c r="BK60" s="77">
        <f t="shared" si="35"/>
        <v>0</v>
      </c>
      <c r="BL60" s="77">
        <f t="shared" si="36"/>
        <v>0</v>
      </c>
    </row>
    <row r="61" spans="1:64" x14ac:dyDescent="0.25">
      <c r="A61" s="94"/>
      <c r="C61"/>
      <c r="AT61" s="90">
        <f t="shared" si="37"/>
        <v>0</v>
      </c>
      <c r="AU61" s="90">
        <f t="shared" si="38"/>
        <v>0</v>
      </c>
      <c r="AV61" s="90">
        <f t="shared" si="39"/>
        <v>0</v>
      </c>
      <c r="AW61" s="90">
        <f t="shared" si="40"/>
        <v>0</v>
      </c>
      <c r="AX61" s="90">
        <f t="shared" si="41"/>
        <v>0</v>
      </c>
      <c r="AY61" s="90">
        <f t="shared" si="42"/>
        <v>0</v>
      </c>
      <c r="AZ61" s="90">
        <f t="shared" si="43"/>
        <v>0</v>
      </c>
      <c r="BA61" s="90">
        <f t="shared" si="44"/>
        <v>0</v>
      </c>
      <c r="BB61" s="90">
        <f t="shared" si="45"/>
        <v>0</v>
      </c>
      <c r="BC61" s="90">
        <f t="shared" si="46"/>
        <v>0</v>
      </c>
      <c r="BD61" s="91">
        <f t="shared" si="47"/>
        <v>0</v>
      </c>
      <c r="BF61" s="76">
        <f t="shared" si="30"/>
        <v>0</v>
      </c>
      <c r="BG61" s="76">
        <f t="shared" si="31"/>
        <v>0</v>
      </c>
      <c r="BH61" s="77">
        <f t="shared" si="32"/>
        <v>0</v>
      </c>
      <c r="BI61" s="77">
        <f t="shared" si="33"/>
        <v>0</v>
      </c>
      <c r="BJ61" s="77">
        <f t="shared" si="34"/>
        <v>0</v>
      </c>
      <c r="BK61" s="77">
        <f t="shared" si="35"/>
        <v>0</v>
      </c>
      <c r="BL61" s="77">
        <f t="shared" si="36"/>
        <v>0</v>
      </c>
    </row>
    <row r="62" spans="1:64" x14ac:dyDescent="0.25">
      <c r="A62" s="94"/>
      <c r="C62"/>
      <c r="AT62" s="90">
        <f t="shared" si="37"/>
        <v>0</v>
      </c>
      <c r="AU62" s="90">
        <f t="shared" si="38"/>
        <v>0</v>
      </c>
      <c r="AV62" s="90">
        <f t="shared" si="39"/>
        <v>0</v>
      </c>
      <c r="AW62" s="90">
        <f t="shared" si="40"/>
        <v>0</v>
      </c>
      <c r="AX62" s="90">
        <f t="shared" si="41"/>
        <v>0</v>
      </c>
      <c r="AY62" s="90">
        <f t="shared" si="42"/>
        <v>0</v>
      </c>
      <c r="AZ62" s="90">
        <f t="shared" si="43"/>
        <v>0</v>
      </c>
      <c r="BA62" s="90">
        <f t="shared" si="44"/>
        <v>0</v>
      </c>
      <c r="BB62" s="90">
        <f t="shared" si="45"/>
        <v>0</v>
      </c>
      <c r="BC62" s="90">
        <f t="shared" si="46"/>
        <v>0</v>
      </c>
      <c r="BD62" s="91">
        <f t="shared" si="47"/>
        <v>0</v>
      </c>
      <c r="BF62" s="76">
        <f t="shared" si="30"/>
        <v>0</v>
      </c>
      <c r="BG62" s="76">
        <f t="shared" si="31"/>
        <v>0</v>
      </c>
      <c r="BH62" s="77">
        <f t="shared" si="32"/>
        <v>0</v>
      </c>
      <c r="BI62" s="77">
        <f t="shared" si="33"/>
        <v>0</v>
      </c>
      <c r="BJ62" s="77">
        <f t="shared" si="34"/>
        <v>0</v>
      </c>
      <c r="BK62" s="77">
        <f t="shared" si="35"/>
        <v>0</v>
      </c>
      <c r="BL62" s="77">
        <f t="shared" si="36"/>
        <v>0</v>
      </c>
    </row>
    <row r="63" spans="1:64" x14ac:dyDescent="0.25">
      <c r="A63" s="94"/>
      <c r="C63"/>
      <c r="AT63" s="90">
        <f t="shared" si="37"/>
        <v>0</v>
      </c>
      <c r="AU63" s="90">
        <f t="shared" si="38"/>
        <v>0</v>
      </c>
      <c r="AV63" s="90">
        <f t="shared" si="39"/>
        <v>0</v>
      </c>
      <c r="AW63" s="90">
        <f t="shared" si="40"/>
        <v>0</v>
      </c>
      <c r="AX63" s="90">
        <f t="shared" si="41"/>
        <v>0</v>
      </c>
      <c r="AY63" s="90">
        <f t="shared" si="42"/>
        <v>0</v>
      </c>
      <c r="AZ63" s="90">
        <f t="shared" si="43"/>
        <v>0</v>
      </c>
      <c r="BA63" s="90">
        <f t="shared" si="44"/>
        <v>0</v>
      </c>
      <c r="BB63" s="90">
        <f t="shared" si="45"/>
        <v>0</v>
      </c>
      <c r="BC63" s="90">
        <f t="shared" si="46"/>
        <v>0</v>
      </c>
      <c r="BD63" s="91">
        <f t="shared" si="47"/>
        <v>0</v>
      </c>
      <c r="BF63" s="76">
        <f t="shared" si="30"/>
        <v>0</v>
      </c>
      <c r="BG63" s="76">
        <f t="shared" si="31"/>
        <v>0</v>
      </c>
      <c r="BH63" s="77">
        <f t="shared" si="32"/>
        <v>0</v>
      </c>
      <c r="BI63" s="77">
        <f t="shared" si="33"/>
        <v>0</v>
      </c>
      <c r="BJ63" s="77">
        <f t="shared" si="34"/>
        <v>0</v>
      </c>
      <c r="BK63" s="77">
        <f t="shared" si="35"/>
        <v>0</v>
      </c>
      <c r="BL63" s="77">
        <f t="shared" si="36"/>
        <v>0</v>
      </c>
    </row>
    <row r="64" spans="1:64" x14ac:dyDescent="0.25">
      <c r="A64" s="94"/>
      <c r="C64"/>
      <c r="AT64" s="90">
        <f t="shared" si="37"/>
        <v>0</v>
      </c>
      <c r="AU64" s="90">
        <f t="shared" si="38"/>
        <v>0</v>
      </c>
      <c r="AV64" s="90">
        <f t="shared" si="39"/>
        <v>0</v>
      </c>
      <c r="AW64" s="90">
        <f t="shared" si="40"/>
        <v>0</v>
      </c>
      <c r="AX64" s="90">
        <f t="shared" si="41"/>
        <v>0</v>
      </c>
      <c r="AY64" s="90">
        <f t="shared" si="42"/>
        <v>0</v>
      </c>
      <c r="AZ64" s="90">
        <f t="shared" si="43"/>
        <v>0</v>
      </c>
      <c r="BA64" s="90">
        <f t="shared" si="44"/>
        <v>0</v>
      </c>
      <c r="BB64" s="90">
        <f t="shared" si="45"/>
        <v>0</v>
      </c>
      <c r="BC64" s="90">
        <f t="shared" si="46"/>
        <v>0</v>
      </c>
      <c r="BD64" s="91">
        <f t="shared" si="47"/>
        <v>0</v>
      </c>
      <c r="BF64" s="76">
        <f t="shared" si="30"/>
        <v>0</v>
      </c>
      <c r="BG64" s="76">
        <f t="shared" si="31"/>
        <v>0</v>
      </c>
      <c r="BH64" s="77">
        <f t="shared" si="32"/>
        <v>0</v>
      </c>
      <c r="BI64" s="77">
        <f t="shared" si="33"/>
        <v>0</v>
      </c>
      <c r="BJ64" s="77">
        <f t="shared" si="34"/>
        <v>0</v>
      </c>
      <c r="BK64" s="77">
        <f t="shared" si="35"/>
        <v>0</v>
      </c>
      <c r="BL64" s="77">
        <f t="shared" si="36"/>
        <v>0</v>
      </c>
    </row>
    <row r="65" spans="1:64" x14ac:dyDescent="0.25">
      <c r="A65" s="94"/>
      <c r="C65"/>
      <c r="AT65" s="90">
        <f t="shared" si="37"/>
        <v>0</v>
      </c>
      <c r="AU65" s="90">
        <f t="shared" si="38"/>
        <v>0</v>
      </c>
      <c r="AV65" s="90">
        <f t="shared" si="39"/>
        <v>0</v>
      </c>
      <c r="AW65" s="90">
        <f t="shared" si="40"/>
        <v>0</v>
      </c>
      <c r="AX65" s="90">
        <f t="shared" si="41"/>
        <v>0</v>
      </c>
      <c r="AY65" s="90">
        <f t="shared" si="42"/>
        <v>0</v>
      </c>
      <c r="AZ65" s="90">
        <f t="shared" si="43"/>
        <v>0</v>
      </c>
      <c r="BA65" s="90">
        <f t="shared" si="44"/>
        <v>0</v>
      </c>
      <c r="BB65" s="90">
        <f t="shared" si="45"/>
        <v>0</v>
      </c>
      <c r="BC65" s="90">
        <f t="shared" si="46"/>
        <v>0</v>
      </c>
      <c r="BD65" s="91">
        <f t="shared" si="47"/>
        <v>0</v>
      </c>
      <c r="BF65" s="76">
        <f t="shared" si="30"/>
        <v>0</v>
      </c>
      <c r="BG65" s="76">
        <f t="shared" si="31"/>
        <v>0</v>
      </c>
      <c r="BH65" s="77">
        <f t="shared" si="32"/>
        <v>0</v>
      </c>
      <c r="BI65" s="77">
        <f t="shared" si="33"/>
        <v>0</v>
      </c>
      <c r="BJ65" s="77">
        <f t="shared" si="34"/>
        <v>0</v>
      </c>
      <c r="BK65" s="77">
        <f t="shared" si="35"/>
        <v>0</v>
      </c>
      <c r="BL65" s="77">
        <f t="shared" si="36"/>
        <v>0</v>
      </c>
    </row>
    <row r="66" spans="1:64" x14ac:dyDescent="0.25">
      <c r="A66" s="94"/>
      <c r="C66"/>
      <c r="AT66" s="90">
        <f t="shared" si="37"/>
        <v>0</v>
      </c>
      <c r="AU66" s="90">
        <f t="shared" si="38"/>
        <v>0</v>
      </c>
      <c r="AV66" s="90">
        <f t="shared" si="39"/>
        <v>0</v>
      </c>
      <c r="AW66" s="90">
        <f t="shared" si="40"/>
        <v>0</v>
      </c>
      <c r="AX66" s="90">
        <f t="shared" si="41"/>
        <v>0</v>
      </c>
      <c r="AY66" s="90">
        <f t="shared" si="42"/>
        <v>0</v>
      </c>
      <c r="AZ66" s="90">
        <f t="shared" si="43"/>
        <v>0</v>
      </c>
      <c r="BA66" s="90">
        <f t="shared" si="44"/>
        <v>0</v>
      </c>
      <c r="BB66" s="90">
        <f t="shared" si="45"/>
        <v>0</v>
      </c>
      <c r="BC66" s="90">
        <f t="shared" si="46"/>
        <v>0</v>
      </c>
      <c r="BD66" s="91">
        <f t="shared" si="47"/>
        <v>0</v>
      </c>
      <c r="BF66" s="76">
        <f t="shared" si="30"/>
        <v>0</v>
      </c>
      <c r="BG66" s="76">
        <f t="shared" si="31"/>
        <v>0</v>
      </c>
      <c r="BH66" s="77">
        <f t="shared" si="32"/>
        <v>0</v>
      </c>
      <c r="BI66" s="77">
        <f t="shared" si="33"/>
        <v>0</v>
      </c>
      <c r="BJ66" s="77">
        <f t="shared" si="34"/>
        <v>0</v>
      </c>
      <c r="BK66" s="77">
        <f t="shared" si="35"/>
        <v>0</v>
      </c>
      <c r="BL66" s="77">
        <f t="shared" si="36"/>
        <v>0</v>
      </c>
    </row>
    <row r="67" spans="1:64" x14ac:dyDescent="0.25">
      <c r="A67" s="94"/>
      <c r="C67"/>
      <c r="AT67" s="90">
        <f t="shared" si="37"/>
        <v>0</v>
      </c>
      <c r="AU67" s="90">
        <f t="shared" si="38"/>
        <v>0</v>
      </c>
      <c r="AV67" s="90">
        <f t="shared" si="39"/>
        <v>0</v>
      </c>
      <c r="AW67" s="90">
        <f t="shared" si="40"/>
        <v>0</v>
      </c>
      <c r="AX67" s="90">
        <f t="shared" si="41"/>
        <v>0</v>
      </c>
      <c r="AY67" s="90">
        <f t="shared" si="42"/>
        <v>0</v>
      </c>
      <c r="AZ67" s="90">
        <f t="shared" si="43"/>
        <v>0</v>
      </c>
      <c r="BA67" s="90">
        <f t="shared" si="44"/>
        <v>0</v>
      </c>
      <c r="BB67" s="90">
        <f t="shared" si="45"/>
        <v>0</v>
      </c>
      <c r="BC67" s="90">
        <f t="shared" si="46"/>
        <v>0</v>
      </c>
      <c r="BD67" s="91">
        <f t="shared" si="47"/>
        <v>0</v>
      </c>
      <c r="BF67" s="76">
        <f t="shared" si="30"/>
        <v>0</v>
      </c>
      <c r="BG67" s="76">
        <f t="shared" si="31"/>
        <v>0</v>
      </c>
      <c r="BH67" s="77">
        <f t="shared" si="32"/>
        <v>0</v>
      </c>
      <c r="BI67" s="77">
        <f t="shared" si="33"/>
        <v>0</v>
      </c>
      <c r="BJ67" s="77">
        <f t="shared" si="34"/>
        <v>0</v>
      </c>
      <c r="BK67" s="77">
        <f t="shared" si="35"/>
        <v>0</v>
      </c>
      <c r="BL67" s="77">
        <f t="shared" si="36"/>
        <v>0</v>
      </c>
    </row>
    <row r="68" spans="1:64" x14ac:dyDescent="0.25">
      <c r="A68" s="94"/>
      <c r="C68"/>
      <c r="AT68" s="90">
        <f t="shared" si="37"/>
        <v>0</v>
      </c>
      <c r="AU68" s="90">
        <f t="shared" si="38"/>
        <v>0</v>
      </c>
      <c r="AV68" s="90">
        <f t="shared" si="39"/>
        <v>0</v>
      </c>
      <c r="AW68" s="90">
        <f t="shared" si="40"/>
        <v>0</v>
      </c>
      <c r="AX68" s="90">
        <f t="shared" si="41"/>
        <v>0</v>
      </c>
      <c r="AY68" s="90">
        <f t="shared" si="42"/>
        <v>0</v>
      </c>
      <c r="AZ68" s="90">
        <f t="shared" si="43"/>
        <v>0</v>
      </c>
      <c r="BA68" s="90">
        <f t="shared" si="44"/>
        <v>0</v>
      </c>
      <c r="BB68" s="90">
        <f t="shared" si="45"/>
        <v>0</v>
      </c>
      <c r="BC68" s="90">
        <f t="shared" si="46"/>
        <v>0</v>
      </c>
      <c r="BD68" s="91">
        <f t="shared" si="47"/>
        <v>0</v>
      </c>
      <c r="BF68" s="76">
        <f t="shared" ref="BF68:BF109" si="48">D68+F68+G68+H68+I68+J68+L68+M68+AM68+T68+U68+V68+AO68+AP68+AQ68+AR68</f>
        <v>0</v>
      </c>
      <c r="BG68" s="76">
        <f t="shared" ref="BG68:BG109" si="49">AK68+AN68</f>
        <v>0</v>
      </c>
      <c r="BH68" s="77">
        <f t="shared" ref="BH68:BH109" si="50">+K68+AL68+P68+Q68+R68+AC68+AD68+AE68+AF68+AG68</f>
        <v>0</v>
      </c>
      <c r="BI68" s="77">
        <f t="shared" ref="BI68:BI109" si="51">+S68</f>
        <v>0</v>
      </c>
      <c r="BJ68" s="77">
        <f t="shared" ref="BJ68:BJ109" si="52">+X68+Y68+AB68+Z68+AA68</f>
        <v>0</v>
      </c>
      <c r="BK68" s="77">
        <f t="shared" ref="BK68:BK109" si="53">+W68</f>
        <v>0</v>
      </c>
      <c r="BL68" s="77">
        <f t="shared" ref="BL68:BL109" si="54">+AH68+AI68+AJ68</f>
        <v>0</v>
      </c>
    </row>
    <row r="69" spans="1:64" x14ac:dyDescent="0.25">
      <c r="A69" s="94"/>
      <c r="C69"/>
      <c r="AT69" s="90">
        <f t="shared" si="37"/>
        <v>0</v>
      </c>
      <c r="AU69" s="90">
        <f t="shared" si="38"/>
        <v>0</v>
      </c>
      <c r="AV69" s="90">
        <f t="shared" si="39"/>
        <v>0</v>
      </c>
      <c r="AW69" s="90">
        <f t="shared" si="40"/>
        <v>0</v>
      </c>
      <c r="AX69" s="90">
        <f t="shared" si="41"/>
        <v>0</v>
      </c>
      <c r="AY69" s="90">
        <f t="shared" si="42"/>
        <v>0</v>
      </c>
      <c r="AZ69" s="90">
        <f t="shared" si="43"/>
        <v>0</v>
      </c>
      <c r="BA69" s="90">
        <f t="shared" si="44"/>
        <v>0</v>
      </c>
      <c r="BB69" s="90">
        <f t="shared" si="45"/>
        <v>0</v>
      </c>
      <c r="BC69" s="90">
        <f t="shared" si="46"/>
        <v>0</v>
      </c>
      <c r="BD69" s="91">
        <f t="shared" si="47"/>
        <v>0</v>
      </c>
      <c r="BF69" s="76">
        <f t="shared" si="48"/>
        <v>0</v>
      </c>
      <c r="BG69" s="76">
        <f t="shared" si="49"/>
        <v>0</v>
      </c>
      <c r="BH69" s="77">
        <f t="shared" si="50"/>
        <v>0</v>
      </c>
      <c r="BI69" s="77">
        <f t="shared" si="51"/>
        <v>0</v>
      </c>
      <c r="BJ69" s="77">
        <f t="shared" si="52"/>
        <v>0</v>
      </c>
      <c r="BK69" s="77">
        <f t="shared" si="53"/>
        <v>0</v>
      </c>
      <c r="BL69" s="77">
        <f t="shared" si="54"/>
        <v>0</v>
      </c>
    </row>
    <row r="70" spans="1:64" x14ac:dyDescent="0.25">
      <c r="A70" s="94"/>
      <c r="C70"/>
      <c r="AT70" s="90">
        <f t="shared" si="37"/>
        <v>0</v>
      </c>
      <c r="AU70" s="90">
        <f t="shared" si="38"/>
        <v>0</v>
      </c>
      <c r="AV70" s="90">
        <f t="shared" si="39"/>
        <v>0</v>
      </c>
      <c r="AW70" s="90">
        <f t="shared" si="40"/>
        <v>0</v>
      </c>
      <c r="AX70" s="90">
        <f t="shared" si="41"/>
        <v>0</v>
      </c>
      <c r="AY70" s="90">
        <f t="shared" si="42"/>
        <v>0</v>
      </c>
      <c r="AZ70" s="90">
        <f t="shared" si="43"/>
        <v>0</v>
      </c>
      <c r="BA70" s="90">
        <f t="shared" si="44"/>
        <v>0</v>
      </c>
      <c r="BB70" s="90">
        <f t="shared" si="45"/>
        <v>0</v>
      </c>
      <c r="BC70" s="90">
        <f t="shared" si="46"/>
        <v>0</v>
      </c>
      <c r="BD70" s="91">
        <f t="shared" si="47"/>
        <v>0</v>
      </c>
      <c r="BF70" s="76">
        <f t="shared" si="48"/>
        <v>0</v>
      </c>
      <c r="BG70" s="76">
        <f t="shared" si="49"/>
        <v>0</v>
      </c>
      <c r="BH70" s="77">
        <f t="shared" si="50"/>
        <v>0</v>
      </c>
      <c r="BI70" s="77">
        <f t="shared" si="51"/>
        <v>0</v>
      </c>
      <c r="BJ70" s="77">
        <f t="shared" si="52"/>
        <v>0</v>
      </c>
      <c r="BK70" s="77">
        <f t="shared" si="53"/>
        <v>0</v>
      </c>
      <c r="BL70" s="77">
        <f t="shared" si="54"/>
        <v>0</v>
      </c>
    </row>
    <row r="71" spans="1:64" x14ac:dyDescent="0.25">
      <c r="A71" s="94"/>
      <c r="C71"/>
      <c r="AT71" s="90">
        <f t="shared" si="37"/>
        <v>0</v>
      </c>
      <c r="AU71" s="90">
        <f t="shared" si="38"/>
        <v>0</v>
      </c>
      <c r="AV71" s="90">
        <f t="shared" si="39"/>
        <v>0</v>
      </c>
      <c r="AW71" s="90">
        <f t="shared" si="40"/>
        <v>0</v>
      </c>
      <c r="AX71" s="90">
        <f t="shared" si="41"/>
        <v>0</v>
      </c>
      <c r="AY71" s="90">
        <f t="shared" si="42"/>
        <v>0</v>
      </c>
      <c r="AZ71" s="90">
        <f t="shared" si="43"/>
        <v>0</v>
      </c>
      <c r="BA71" s="90">
        <f t="shared" si="44"/>
        <v>0</v>
      </c>
      <c r="BB71" s="90">
        <f t="shared" si="45"/>
        <v>0</v>
      </c>
      <c r="BC71" s="90">
        <f t="shared" si="46"/>
        <v>0</v>
      </c>
      <c r="BD71" s="91">
        <f t="shared" si="47"/>
        <v>0</v>
      </c>
      <c r="BF71" s="76">
        <f t="shared" si="48"/>
        <v>0</v>
      </c>
      <c r="BG71" s="76">
        <f t="shared" si="49"/>
        <v>0</v>
      </c>
      <c r="BH71" s="77">
        <f t="shared" si="50"/>
        <v>0</v>
      </c>
      <c r="BI71" s="77">
        <f t="shared" si="51"/>
        <v>0</v>
      </c>
      <c r="BJ71" s="77">
        <f t="shared" si="52"/>
        <v>0</v>
      </c>
      <c r="BK71" s="77">
        <f t="shared" si="53"/>
        <v>0</v>
      </c>
      <c r="BL71" s="77">
        <f t="shared" si="54"/>
        <v>0</v>
      </c>
    </row>
    <row r="72" spans="1:64" x14ac:dyDescent="0.25">
      <c r="A72" s="94"/>
      <c r="C72"/>
      <c r="AT72" s="90">
        <f t="shared" si="37"/>
        <v>0</v>
      </c>
      <c r="AU72" s="90">
        <f t="shared" si="38"/>
        <v>0</v>
      </c>
      <c r="AV72" s="90">
        <f t="shared" si="39"/>
        <v>0</v>
      </c>
      <c r="AW72" s="90">
        <f t="shared" si="40"/>
        <v>0</v>
      </c>
      <c r="AX72" s="90">
        <f t="shared" si="41"/>
        <v>0</v>
      </c>
      <c r="AY72" s="90">
        <f t="shared" si="42"/>
        <v>0</v>
      </c>
      <c r="AZ72" s="90">
        <f t="shared" si="43"/>
        <v>0</v>
      </c>
      <c r="BA72" s="90">
        <f t="shared" si="44"/>
        <v>0</v>
      </c>
      <c r="BB72" s="90">
        <f t="shared" si="45"/>
        <v>0</v>
      </c>
      <c r="BC72" s="90">
        <f t="shared" si="46"/>
        <v>0</v>
      </c>
      <c r="BD72" s="91">
        <f t="shared" si="47"/>
        <v>0</v>
      </c>
      <c r="BF72" s="76">
        <f t="shared" si="48"/>
        <v>0</v>
      </c>
      <c r="BG72" s="76">
        <f t="shared" si="49"/>
        <v>0</v>
      </c>
      <c r="BH72" s="77">
        <f t="shared" si="50"/>
        <v>0</v>
      </c>
      <c r="BI72" s="77">
        <f t="shared" si="51"/>
        <v>0</v>
      </c>
      <c r="BJ72" s="77">
        <f t="shared" si="52"/>
        <v>0</v>
      </c>
      <c r="BK72" s="77">
        <f t="shared" si="53"/>
        <v>0</v>
      </c>
      <c r="BL72" s="77">
        <f t="shared" si="54"/>
        <v>0</v>
      </c>
    </row>
    <row r="73" spans="1:64" x14ac:dyDescent="0.25">
      <c r="A73" s="94"/>
      <c r="C73"/>
      <c r="AT73" s="90">
        <f t="shared" si="37"/>
        <v>0</v>
      </c>
      <c r="AU73" s="90">
        <f t="shared" si="38"/>
        <v>0</v>
      </c>
      <c r="AV73" s="90">
        <f t="shared" si="39"/>
        <v>0</v>
      </c>
      <c r="AW73" s="90">
        <f t="shared" si="40"/>
        <v>0</v>
      </c>
      <c r="AX73" s="90">
        <f t="shared" si="41"/>
        <v>0</v>
      </c>
      <c r="AY73" s="90">
        <f t="shared" si="42"/>
        <v>0</v>
      </c>
      <c r="AZ73" s="90">
        <f t="shared" si="43"/>
        <v>0</v>
      </c>
      <c r="BA73" s="90">
        <f t="shared" si="44"/>
        <v>0</v>
      </c>
      <c r="BB73" s="90">
        <f t="shared" si="45"/>
        <v>0</v>
      </c>
      <c r="BC73" s="90">
        <f t="shared" si="46"/>
        <v>0</v>
      </c>
      <c r="BD73" s="91">
        <f t="shared" si="47"/>
        <v>0</v>
      </c>
      <c r="BF73" s="76">
        <f t="shared" si="48"/>
        <v>0</v>
      </c>
      <c r="BG73" s="76">
        <f t="shared" si="49"/>
        <v>0</v>
      </c>
      <c r="BH73" s="77">
        <f t="shared" si="50"/>
        <v>0</v>
      </c>
      <c r="BI73" s="77">
        <f t="shared" si="51"/>
        <v>0</v>
      </c>
      <c r="BJ73" s="77">
        <f t="shared" si="52"/>
        <v>0</v>
      </c>
      <c r="BK73" s="77">
        <f t="shared" si="53"/>
        <v>0</v>
      </c>
      <c r="BL73" s="77">
        <f t="shared" si="54"/>
        <v>0</v>
      </c>
    </row>
    <row r="74" spans="1:64" x14ac:dyDescent="0.25">
      <c r="A74" s="94"/>
      <c r="C74"/>
      <c r="AT74" s="90">
        <f t="shared" si="37"/>
        <v>0</v>
      </c>
      <c r="AU74" s="90">
        <f t="shared" si="38"/>
        <v>0</v>
      </c>
      <c r="AV74" s="90">
        <f t="shared" si="39"/>
        <v>0</v>
      </c>
      <c r="AW74" s="90">
        <f t="shared" si="40"/>
        <v>0</v>
      </c>
      <c r="AX74" s="90">
        <f t="shared" si="41"/>
        <v>0</v>
      </c>
      <c r="AY74" s="90">
        <f t="shared" si="42"/>
        <v>0</v>
      </c>
      <c r="AZ74" s="90">
        <f t="shared" si="43"/>
        <v>0</v>
      </c>
      <c r="BA74" s="90">
        <f t="shared" si="44"/>
        <v>0</v>
      </c>
      <c r="BB74" s="90">
        <f t="shared" si="45"/>
        <v>0</v>
      </c>
      <c r="BC74" s="90">
        <f t="shared" si="46"/>
        <v>0</v>
      </c>
      <c r="BD74" s="91">
        <f t="shared" si="47"/>
        <v>0</v>
      </c>
      <c r="BF74" s="76">
        <f t="shared" si="48"/>
        <v>0</v>
      </c>
      <c r="BG74" s="76">
        <f t="shared" si="49"/>
        <v>0</v>
      </c>
      <c r="BH74" s="77">
        <f t="shared" si="50"/>
        <v>0</v>
      </c>
      <c r="BI74" s="77">
        <f t="shared" si="51"/>
        <v>0</v>
      </c>
      <c r="BJ74" s="77">
        <f t="shared" si="52"/>
        <v>0</v>
      </c>
      <c r="BK74" s="77">
        <f t="shared" si="53"/>
        <v>0</v>
      </c>
      <c r="BL74" s="77">
        <f t="shared" si="54"/>
        <v>0</v>
      </c>
    </row>
    <row r="75" spans="1:64" x14ac:dyDescent="0.25">
      <c r="A75" s="94"/>
      <c r="C75"/>
      <c r="AT75" s="90">
        <f t="shared" si="37"/>
        <v>0</v>
      </c>
      <c r="AU75" s="90">
        <f t="shared" si="38"/>
        <v>0</v>
      </c>
      <c r="AV75" s="90">
        <f t="shared" si="39"/>
        <v>0</v>
      </c>
      <c r="AW75" s="90">
        <f t="shared" si="40"/>
        <v>0</v>
      </c>
      <c r="AX75" s="90">
        <f t="shared" si="41"/>
        <v>0</v>
      </c>
      <c r="AY75" s="90">
        <f t="shared" si="42"/>
        <v>0</v>
      </c>
      <c r="AZ75" s="90">
        <f t="shared" si="43"/>
        <v>0</v>
      </c>
      <c r="BA75" s="90">
        <f t="shared" si="44"/>
        <v>0</v>
      </c>
      <c r="BB75" s="90">
        <f t="shared" si="45"/>
        <v>0</v>
      </c>
      <c r="BC75" s="90">
        <f t="shared" si="46"/>
        <v>0</v>
      </c>
      <c r="BD75" s="91">
        <f t="shared" si="47"/>
        <v>0</v>
      </c>
      <c r="BF75" s="76">
        <f t="shared" si="48"/>
        <v>0</v>
      </c>
      <c r="BG75" s="76">
        <f t="shared" si="49"/>
        <v>0</v>
      </c>
      <c r="BH75" s="77">
        <f t="shared" si="50"/>
        <v>0</v>
      </c>
      <c r="BI75" s="77">
        <f t="shared" si="51"/>
        <v>0</v>
      </c>
      <c r="BJ75" s="77">
        <f t="shared" si="52"/>
        <v>0</v>
      </c>
      <c r="BK75" s="77">
        <f t="shared" si="53"/>
        <v>0</v>
      </c>
      <c r="BL75" s="77">
        <f t="shared" si="54"/>
        <v>0</v>
      </c>
    </row>
    <row r="76" spans="1:64" x14ac:dyDescent="0.25">
      <c r="A76" s="94"/>
      <c r="C76"/>
      <c r="AT76" s="90">
        <f t="shared" si="37"/>
        <v>0</v>
      </c>
      <c r="AU76" s="90">
        <f t="shared" si="38"/>
        <v>0</v>
      </c>
      <c r="AV76" s="90">
        <f t="shared" si="39"/>
        <v>0</v>
      </c>
      <c r="AW76" s="90">
        <f t="shared" si="40"/>
        <v>0</v>
      </c>
      <c r="AX76" s="90">
        <f t="shared" si="41"/>
        <v>0</v>
      </c>
      <c r="AY76" s="90">
        <f t="shared" si="42"/>
        <v>0</v>
      </c>
      <c r="AZ76" s="90">
        <f t="shared" si="43"/>
        <v>0</v>
      </c>
      <c r="BA76" s="90">
        <f t="shared" si="44"/>
        <v>0</v>
      </c>
      <c r="BB76" s="90">
        <f t="shared" si="45"/>
        <v>0</v>
      </c>
      <c r="BC76" s="90">
        <f t="shared" si="46"/>
        <v>0</v>
      </c>
      <c r="BD76" s="91">
        <f t="shared" si="47"/>
        <v>0</v>
      </c>
      <c r="BF76" s="76">
        <f t="shared" si="48"/>
        <v>0</v>
      </c>
      <c r="BG76" s="76">
        <f t="shared" si="49"/>
        <v>0</v>
      </c>
      <c r="BH76" s="77">
        <f t="shared" si="50"/>
        <v>0</v>
      </c>
      <c r="BI76" s="77">
        <f t="shared" si="51"/>
        <v>0</v>
      </c>
      <c r="BJ76" s="77">
        <f t="shared" si="52"/>
        <v>0</v>
      </c>
      <c r="BK76" s="77">
        <f t="shared" si="53"/>
        <v>0</v>
      </c>
      <c r="BL76" s="77">
        <f t="shared" si="54"/>
        <v>0</v>
      </c>
    </row>
    <row r="77" spans="1:64" x14ac:dyDescent="0.25">
      <c r="A77" s="94"/>
      <c r="C77"/>
      <c r="AT77" s="90">
        <f t="shared" si="37"/>
        <v>0</v>
      </c>
      <c r="AU77" s="90">
        <f t="shared" si="38"/>
        <v>0</v>
      </c>
      <c r="AV77" s="90">
        <f t="shared" si="39"/>
        <v>0</v>
      </c>
      <c r="AW77" s="90">
        <f t="shared" si="40"/>
        <v>0</v>
      </c>
      <c r="AX77" s="90">
        <f t="shared" si="41"/>
        <v>0</v>
      </c>
      <c r="AY77" s="90">
        <f t="shared" si="42"/>
        <v>0</v>
      </c>
      <c r="AZ77" s="90">
        <f t="shared" si="43"/>
        <v>0</v>
      </c>
      <c r="BA77" s="90">
        <f t="shared" si="44"/>
        <v>0</v>
      </c>
      <c r="BB77" s="90">
        <f t="shared" si="45"/>
        <v>0</v>
      </c>
      <c r="BC77" s="90">
        <f t="shared" si="46"/>
        <v>0</v>
      </c>
      <c r="BD77" s="91">
        <f t="shared" si="47"/>
        <v>0</v>
      </c>
      <c r="BF77" s="76">
        <f t="shared" si="48"/>
        <v>0</v>
      </c>
      <c r="BG77" s="76">
        <f t="shared" si="49"/>
        <v>0</v>
      </c>
      <c r="BH77" s="77">
        <f t="shared" si="50"/>
        <v>0</v>
      </c>
      <c r="BI77" s="77">
        <f t="shared" si="51"/>
        <v>0</v>
      </c>
      <c r="BJ77" s="77">
        <f t="shared" si="52"/>
        <v>0</v>
      </c>
      <c r="BK77" s="77">
        <f t="shared" si="53"/>
        <v>0</v>
      </c>
      <c r="BL77" s="77">
        <f t="shared" si="54"/>
        <v>0</v>
      </c>
    </row>
    <row r="78" spans="1:64" x14ac:dyDescent="0.25">
      <c r="A78" s="94"/>
      <c r="C78"/>
      <c r="AT78" s="90">
        <f t="shared" si="37"/>
        <v>0</v>
      </c>
      <c r="AU78" s="90">
        <f t="shared" si="38"/>
        <v>0</v>
      </c>
      <c r="AV78" s="90">
        <f t="shared" si="39"/>
        <v>0</v>
      </c>
      <c r="AW78" s="90">
        <f t="shared" si="40"/>
        <v>0</v>
      </c>
      <c r="AX78" s="90">
        <f t="shared" si="41"/>
        <v>0</v>
      </c>
      <c r="AY78" s="90">
        <f t="shared" si="42"/>
        <v>0</v>
      </c>
      <c r="AZ78" s="90">
        <f t="shared" si="43"/>
        <v>0</v>
      </c>
      <c r="BA78" s="90">
        <f t="shared" si="44"/>
        <v>0</v>
      </c>
      <c r="BB78" s="90">
        <f t="shared" si="45"/>
        <v>0</v>
      </c>
      <c r="BC78" s="90">
        <f t="shared" si="46"/>
        <v>0</v>
      </c>
      <c r="BD78" s="91">
        <f t="shared" si="47"/>
        <v>0</v>
      </c>
      <c r="BF78" s="76">
        <f t="shared" si="48"/>
        <v>0</v>
      </c>
      <c r="BG78" s="76">
        <f t="shared" si="49"/>
        <v>0</v>
      </c>
      <c r="BH78" s="77">
        <f t="shared" si="50"/>
        <v>0</v>
      </c>
      <c r="BI78" s="77">
        <f t="shared" si="51"/>
        <v>0</v>
      </c>
      <c r="BJ78" s="77">
        <f t="shared" si="52"/>
        <v>0</v>
      </c>
      <c r="BK78" s="77">
        <f t="shared" si="53"/>
        <v>0</v>
      </c>
      <c r="BL78" s="77">
        <f t="shared" si="54"/>
        <v>0</v>
      </c>
    </row>
    <row r="79" spans="1:64" x14ac:dyDescent="0.25">
      <c r="A79" s="94"/>
      <c r="C79"/>
      <c r="AT79" s="90">
        <f t="shared" si="37"/>
        <v>0</v>
      </c>
      <c r="AU79" s="90">
        <f t="shared" si="38"/>
        <v>0</v>
      </c>
      <c r="AV79" s="90">
        <f t="shared" si="39"/>
        <v>0</v>
      </c>
      <c r="AW79" s="90">
        <f t="shared" si="40"/>
        <v>0</v>
      </c>
      <c r="AX79" s="90">
        <f t="shared" si="41"/>
        <v>0</v>
      </c>
      <c r="AY79" s="90">
        <f t="shared" si="42"/>
        <v>0</v>
      </c>
      <c r="AZ79" s="90">
        <f t="shared" si="43"/>
        <v>0</v>
      </c>
      <c r="BA79" s="90">
        <f t="shared" si="44"/>
        <v>0</v>
      </c>
      <c r="BB79" s="90">
        <f t="shared" si="45"/>
        <v>0</v>
      </c>
      <c r="BC79" s="90">
        <f t="shared" si="46"/>
        <v>0</v>
      </c>
      <c r="BD79" s="91">
        <f t="shared" si="47"/>
        <v>0</v>
      </c>
      <c r="BF79" s="76">
        <f t="shared" si="48"/>
        <v>0</v>
      </c>
      <c r="BG79" s="76">
        <f t="shared" si="49"/>
        <v>0</v>
      </c>
      <c r="BH79" s="77">
        <f t="shared" si="50"/>
        <v>0</v>
      </c>
      <c r="BI79" s="77">
        <f t="shared" si="51"/>
        <v>0</v>
      </c>
      <c r="BJ79" s="77">
        <f t="shared" si="52"/>
        <v>0</v>
      </c>
      <c r="BK79" s="77">
        <f t="shared" si="53"/>
        <v>0</v>
      </c>
      <c r="BL79" s="77">
        <f t="shared" si="54"/>
        <v>0</v>
      </c>
    </row>
    <row r="80" spans="1:64" x14ac:dyDescent="0.25">
      <c r="A80" s="94"/>
      <c r="C80"/>
      <c r="AT80" s="90">
        <f t="shared" si="37"/>
        <v>0</v>
      </c>
      <c r="AU80" s="90">
        <f t="shared" si="38"/>
        <v>0</v>
      </c>
      <c r="AV80" s="90">
        <f t="shared" si="39"/>
        <v>0</v>
      </c>
      <c r="AW80" s="90">
        <f t="shared" si="40"/>
        <v>0</v>
      </c>
      <c r="AX80" s="90">
        <f t="shared" si="41"/>
        <v>0</v>
      </c>
      <c r="AY80" s="90">
        <f t="shared" si="42"/>
        <v>0</v>
      </c>
      <c r="AZ80" s="90">
        <f t="shared" si="43"/>
        <v>0</v>
      </c>
      <c r="BA80" s="90">
        <f t="shared" si="44"/>
        <v>0</v>
      </c>
      <c r="BB80" s="90">
        <f t="shared" si="45"/>
        <v>0</v>
      </c>
      <c r="BC80" s="90">
        <f t="shared" si="46"/>
        <v>0</v>
      </c>
      <c r="BD80" s="91">
        <f t="shared" si="47"/>
        <v>0</v>
      </c>
      <c r="BF80" s="76">
        <f t="shared" si="48"/>
        <v>0</v>
      </c>
      <c r="BG80" s="76">
        <f t="shared" si="49"/>
        <v>0</v>
      </c>
      <c r="BH80" s="77">
        <f t="shared" si="50"/>
        <v>0</v>
      </c>
      <c r="BI80" s="77">
        <f t="shared" si="51"/>
        <v>0</v>
      </c>
      <c r="BJ80" s="77">
        <f t="shared" si="52"/>
        <v>0</v>
      </c>
      <c r="BK80" s="77">
        <f t="shared" si="53"/>
        <v>0</v>
      </c>
      <c r="BL80" s="77">
        <f t="shared" si="54"/>
        <v>0</v>
      </c>
    </row>
    <row r="81" spans="1:64" x14ac:dyDescent="0.25">
      <c r="A81" s="94"/>
      <c r="C81"/>
      <c r="AT81" s="90">
        <f t="shared" si="37"/>
        <v>0</v>
      </c>
      <c r="AU81" s="90">
        <f t="shared" si="38"/>
        <v>0</v>
      </c>
      <c r="AV81" s="90">
        <f t="shared" si="39"/>
        <v>0</v>
      </c>
      <c r="AW81" s="90">
        <f t="shared" si="40"/>
        <v>0</v>
      </c>
      <c r="AX81" s="90">
        <f t="shared" si="41"/>
        <v>0</v>
      </c>
      <c r="AY81" s="90">
        <f t="shared" si="42"/>
        <v>0</v>
      </c>
      <c r="AZ81" s="90">
        <f t="shared" si="43"/>
        <v>0</v>
      </c>
      <c r="BA81" s="90">
        <f t="shared" si="44"/>
        <v>0</v>
      </c>
      <c r="BB81" s="90">
        <f t="shared" si="45"/>
        <v>0</v>
      </c>
      <c r="BC81" s="90">
        <f t="shared" si="46"/>
        <v>0</v>
      </c>
      <c r="BD81" s="91">
        <f t="shared" si="47"/>
        <v>0</v>
      </c>
      <c r="BF81" s="76">
        <f t="shared" si="48"/>
        <v>0</v>
      </c>
      <c r="BG81" s="76">
        <f t="shared" si="49"/>
        <v>0</v>
      </c>
      <c r="BH81" s="77">
        <f t="shared" si="50"/>
        <v>0</v>
      </c>
      <c r="BI81" s="77">
        <f t="shared" si="51"/>
        <v>0</v>
      </c>
      <c r="BJ81" s="77">
        <f t="shared" si="52"/>
        <v>0</v>
      </c>
      <c r="BK81" s="77">
        <f t="shared" si="53"/>
        <v>0</v>
      </c>
      <c r="BL81" s="77">
        <f t="shared" si="54"/>
        <v>0</v>
      </c>
    </row>
    <row r="82" spans="1:64" x14ac:dyDescent="0.25">
      <c r="A82" s="94"/>
      <c r="C82"/>
      <c r="AT82" s="90">
        <f t="shared" si="37"/>
        <v>0</v>
      </c>
      <c r="AU82" s="90">
        <f t="shared" si="38"/>
        <v>0</v>
      </c>
      <c r="AV82" s="90">
        <f t="shared" si="39"/>
        <v>0</v>
      </c>
      <c r="AW82" s="90">
        <f t="shared" si="40"/>
        <v>0</v>
      </c>
      <c r="AX82" s="90">
        <f t="shared" si="41"/>
        <v>0</v>
      </c>
      <c r="AY82" s="90">
        <f t="shared" si="42"/>
        <v>0</v>
      </c>
      <c r="AZ82" s="90">
        <f t="shared" si="43"/>
        <v>0</v>
      </c>
      <c r="BA82" s="90">
        <f t="shared" si="44"/>
        <v>0</v>
      </c>
      <c r="BB82" s="90">
        <f t="shared" si="45"/>
        <v>0</v>
      </c>
      <c r="BC82" s="90">
        <f t="shared" si="46"/>
        <v>0</v>
      </c>
      <c r="BD82" s="91">
        <f t="shared" si="47"/>
        <v>0</v>
      </c>
      <c r="BF82" s="76">
        <f t="shared" si="48"/>
        <v>0</v>
      </c>
      <c r="BG82" s="76">
        <f t="shared" si="49"/>
        <v>0</v>
      </c>
      <c r="BH82" s="77">
        <f t="shared" si="50"/>
        <v>0</v>
      </c>
      <c r="BI82" s="77">
        <f t="shared" si="51"/>
        <v>0</v>
      </c>
      <c r="BJ82" s="77">
        <f t="shared" si="52"/>
        <v>0</v>
      </c>
      <c r="BK82" s="77">
        <f t="shared" si="53"/>
        <v>0</v>
      </c>
      <c r="BL82" s="77">
        <f t="shared" si="54"/>
        <v>0</v>
      </c>
    </row>
    <row r="83" spans="1:64" x14ac:dyDescent="0.25">
      <c r="A83" s="94"/>
      <c r="C83"/>
      <c r="AT83" s="90">
        <f t="shared" si="37"/>
        <v>0</v>
      </c>
      <c r="AU83" s="90">
        <f t="shared" si="38"/>
        <v>0</v>
      </c>
      <c r="AV83" s="90">
        <f t="shared" si="39"/>
        <v>0</v>
      </c>
      <c r="AW83" s="90">
        <f t="shared" si="40"/>
        <v>0</v>
      </c>
      <c r="AX83" s="90">
        <f t="shared" si="41"/>
        <v>0</v>
      </c>
      <c r="AY83" s="90">
        <f t="shared" si="42"/>
        <v>0</v>
      </c>
      <c r="AZ83" s="90">
        <f t="shared" si="43"/>
        <v>0</v>
      </c>
      <c r="BA83" s="90">
        <f t="shared" si="44"/>
        <v>0</v>
      </c>
      <c r="BB83" s="90">
        <f t="shared" si="45"/>
        <v>0</v>
      </c>
      <c r="BC83" s="90">
        <f t="shared" si="46"/>
        <v>0</v>
      </c>
      <c r="BD83" s="91">
        <f t="shared" si="47"/>
        <v>0</v>
      </c>
      <c r="BF83" s="76">
        <f t="shared" si="48"/>
        <v>0</v>
      </c>
      <c r="BG83" s="76">
        <f t="shared" si="49"/>
        <v>0</v>
      </c>
      <c r="BH83" s="77">
        <f t="shared" si="50"/>
        <v>0</v>
      </c>
      <c r="BI83" s="77">
        <f t="shared" si="51"/>
        <v>0</v>
      </c>
      <c r="BJ83" s="77">
        <f t="shared" si="52"/>
        <v>0</v>
      </c>
      <c r="BK83" s="77">
        <f t="shared" si="53"/>
        <v>0</v>
      </c>
      <c r="BL83" s="77">
        <f t="shared" si="54"/>
        <v>0</v>
      </c>
    </row>
    <row r="84" spans="1:64" x14ac:dyDescent="0.25">
      <c r="A84" s="94"/>
      <c r="C84"/>
      <c r="AT84" s="90">
        <f t="shared" si="37"/>
        <v>0</v>
      </c>
      <c r="AU84" s="90">
        <f t="shared" si="38"/>
        <v>0</v>
      </c>
      <c r="AV84" s="90">
        <f t="shared" si="39"/>
        <v>0</v>
      </c>
      <c r="AW84" s="90">
        <f t="shared" si="40"/>
        <v>0</v>
      </c>
      <c r="AX84" s="90">
        <f t="shared" si="41"/>
        <v>0</v>
      </c>
      <c r="AY84" s="90">
        <f t="shared" si="42"/>
        <v>0</v>
      </c>
      <c r="AZ84" s="90">
        <f t="shared" si="43"/>
        <v>0</v>
      </c>
      <c r="BA84" s="90">
        <f t="shared" si="44"/>
        <v>0</v>
      </c>
      <c r="BB84" s="90">
        <f t="shared" si="45"/>
        <v>0</v>
      </c>
      <c r="BC84" s="90">
        <f t="shared" si="46"/>
        <v>0</v>
      </c>
      <c r="BD84" s="91">
        <f t="shared" si="47"/>
        <v>0</v>
      </c>
      <c r="BF84" s="76">
        <f t="shared" si="48"/>
        <v>0</v>
      </c>
      <c r="BG84" s="76">
        <f t="shared" si="49"/>
        <v>0</v>
      </c>
      <c r="BH84" s="77">
        <f t="shared" si="50"/>
        <v>0</v>
      </c>
      <c r="BI84" s="77">
        <f t="shared" si="51"/>
        <v>0</v>
      </c>
      <c r="BJ84" s="77">
        <f t="shared" si="52"/>
        <v>0</v>
      </c>
      <c r="BK84" s="77">
        <f t="shared" si="53"/>
        <v>0</v>
      </c>
      <c r="BL84" s="77">
        <f t="shared" si="54"/>
        <v>0</v>
      </c>
    </row>
    <row r="85" spans="1:64" x14ac:dyDescent="0.25">
      <c r="A85" s="94"/>
      <c r="C85"/>
      <c r="AT85" s="90">
        <f t="shared" si="37"/>
        <v>0</v>
      </c>
      <c r="AU85" s="90">
        <f t="shared" si="38"/>
        <v>0</v>
      </c>
      <c r="AV85" s="90">
        <f t="shared" si="39"/>
        <v>0</v>
      </c>
      <c r="AW85" s="90">
        <f t="shared" si="40"/>
        <v>0</v>
      </c>
      <c r="AX85" s="90">
        <f t="shared" si="41"/>
        <v>0</v>
      </c>
      <c r="AY85" s="90">
        <f t="shared" si="42"/>
        <v>0</v>
      </c>
      <c r="AZ85" s="90">
        <f t="shared" si="43"/>
        <v>0</v>
      </c>
      <c r="BA85" s="90">
        <f t="shared" si="44"/>
        <v>0</v>
      </c>
      <c r="BB85" s="90">
        <f t="shared" si="45"/>
        <v>0</v>
      </c>
      <c r="BC85" s="90">
        <f t="shared" si="46"/>
        <v>0</v>
      </c>
      <c r="BD85" s="91">
        <f t="shared" si="47"/>
        <v>0</v>
      </c>
      <c r="BF85" s="76">
        <f t="shared" si="48"/>
        <v>0</v>
      </c>
      <c r="BG85" s="76">
        <f t="shared" si="49"/>
        <v>0</v>
      </c>
      <c r="BH85" s="77">
        <f t="shared" si="50"/>
        <v>0</v>
      </c>
      <c r="BI85" s="77">
        <f t="shared" si="51"/>
        <v>0</v>
      </c>
      <c r="BJ85" s="77">
        <f t="shared" si="52"/>
        <v>0</v>
      </c>
      <c r="BK85" s="77">
        <f t="shared" si="53"/>
        <v>0</v>
      </c>
      <c r="BL85" s="77">
        <f t="shared" si="54"/>
        <v>0</v>
      </c>
    </row>
    <row r="86" spans="1:64" x14ac:dyDescent="0.25">
      <c r="A86" s="94"/>
      <c r="C86"/>
      <c r="AT86" s="90">
        <f t="shared" si="37"/>
        <v>0</v>
      </c>
      <c r="AU86" s="90">
        <f t="shared" si="38"/>
        <v>0</v>
      </c>
      <c r="AV86" s="90">
        <f t="shared" si="39"/>
        <v>0</v>
      </c>
      <c r="AW86" s="90">
        <f t="shared" si="40"/>
        <v>0</v>
      </c>
      <c r="AX86" s="90">
        <f t="shared" si="41"/>
        <v>0</v>
      </c>
      <c r="AY86" s="90">
        <f t="shared" si="42"/>
        <v>0</v>
      </c>
      <c r="AZ86" s="90">
        <f t="shared" si="43"/>
        <v>0</v>
      </c>
      <c r="BA86" s="90">
        <f t="shared" si="44"/>
        <v>0</v>
      </c>
      <c r="BB86" s="90">
        <f t="shared" si="45"/>
        <v>0</v>
      </c>
      <c r="BC86" s="90">
        <f t="shared" si="46"/>
        <v>0</v>
      </c>
      <c r="BD86" s="91">
        <f t="shared" si="47"/>
        <v>0</v>
      </c>
      <c r="BF86" s="76">
        <f t="shared" si="48"/>
        <v>0</v>
      </c>
      <c r="BG86" s="76">
        <f t="shared" si="49"/>
        <v>0</v>
      </c>
      <c r="BH86" s="77">
        <f t="shared" si="50"/>
        <v>0</v>
      </c>
      <c r="BI86" s="77">
        <f t="shared" si="51"/>
        <v>0</v>
      </c>
      <c r="BJ86" s="77">
        <f t="shared" si="52"/>
        <v>0</v>
      </c>
      <c r="BK86" s="77">
        <f t="shared" si="53"/>
        <v>0</v>
      </c>
      <c r="BL86" s="77">
        <f t="shared" si="54"/>
        <v>0</v>
      </c>
    </row>
    <row r="87" spans="1:64" x14ac:dyDescent="0.25">
      <c r="A87" s="94"/>
      <c r="C87"/>
      <c r="AT87" s="90">
        <f t="shared" si="37"/>
        <v>0</v>
      </c>
      <c r="AU87" s="90">
        <f t="shared" si="38"/>
        <v>0</v>
      </c>
      <c r="AV87" s="90">
        <f t="shared" si="39"/>
        <v>0</v>
      </c>
      <c r="AW87" s="90">
        <f t="shared" si="40"/>
        <v>0</v>
      </c>
      <c r="AX87" s="90">
        <f t="shared" si="41"/>
        <v>0</v>
      </c>
      <c r="AY87" s="90">
        <f t="shared" si="42"/>
        <v>0</v>
      </c>
      <c r="AZ87" s="90">
        <f t="shared" si="43"/>
        <v>0</v>
      </c>
      <c r="BA87" s="90">
        <f t="shared" si="44"/>
        <v>0</v>
      </c>
      <c r="BB87" s="90">
        <f t="shared" si="45"/>
        <v>0</v>
      </c>
      <c r="BC87" s="90">
        <f t="shared" si="46"/>
        <v>0</v>
      </c>
      <c r="BD87" s="91">
        <f t="shared" si="47"/>
        <v>0</v>
      </c>
      <c r="BF87" s="76">
        <f t="shared" si="48"/>
        <v>0</v>
      </c>
      <c r="BG87" s="76">
        <f t="shared" si="49"/>
        <v>0</v>
      </c>
      <c r="BH87" s="77">
        <f t="shared" si="50"/>
        <v>0</v>
      </c>
      <c r="BI87" s="77">
        <f t="shared" si="51"/>
        <v>0</v>
      </c>
      <c r="BJ87" s="77">
        <f t="shared" si="52"/>
        <v>0</v>
      </c>
      <c r="BK87" s="77">
        <f t="shared" si="53"/>
        <v>0</v>
      </c>
      <c r="BL87" s="77">
        <f t="shared" si="54"/>
        <v>0</v>
      </c>
    </row>
    <row r="88" spans="1:64" x14ac:dyDescent="0.25">
      <c r="A88" s="94"/>
      <c r="C88"/>
      <c r="AT88" s="90">
        <f t="shared" si="37"/>
        <v>0</v>
      </c>
      <c r="AU88" s="90">
        <f t="shared" si="38"/>
        <v>0</v>
      </c>
      <c r="AV88" s="90">
        <f t="shared" si="39"/>
        <v>0</v>
      </c>
      <c r="AW88" s="90">
        <f t="shared" si="40"/>
        <v>0</v>
      </c>
      <c r="AX88" s="90">
        <f t="shared" si="41"/>
        <v>0</v>
      </c>
      <c r="AY88" s="90">
        <f t="shared" si="42"/>
        <v>0</v>
      </c>
      <c r="AZ88" s="90">
        <f t="shared" si="43"/>
        <v>0</v>
      </c>
      <c r="BA88" s="90">
        <f t="shared" si="44"/>
        <v>0</v>
      </c>
      <c r="BB88" s="90">
        <f t="shared" si="45"/>
        <v>0</v>
      </c>
      <c r="BC88" s="90">
        <f t="shared" si="46"/>
        <v>0</v>
      </c>
      <c r="BD88" s="91">
        <f t="shared" si="47"/>
        <v>0</v>
      </c>
      <c r="BF88" s="76">
        <f t="shared" si="48"/>
        <v>0</v>
      </c>
      <c r="BG88" s="76">
        <f t="shared" si="49"/>
        <v>0</v>
      </c>
      <c r="BH88" s="77">
        <f t="shared" si="50"/>
        <v>0</v>
      </c>
      <c r="BI88" s="77">
        <f t="shared" si="51"/>
        <v>0</v>
      </c>
      <c r="BJ88" s="77">
        <f t="shared" si="52"/>
        <v>0</v>
      </c>
      <c r="BK88" s="77">
        <f t="shared" si="53"/>
        <v>0</v>
      </c>
      <c r="BL88" s="77">
        <f t="shared" si="54"/>
        <v>0</v>
      </c>
    </row>
    <row r="89" spans="1:64" x14ac:dyDescent="0.25">
      <c r="A89" s="94"/>
      <c r="C89"/>
      <c r="AT89" s="90">
        <f t="shared" si="37"/>
        <v>0</v>
      </c>
      <c r="AU89" s="90">
        <f t="shared" si="38"/>
        <v>0</v>
      </c>
      <c r="AV89" s="90">
        <f t="shared" si="39"/>
        <v>0</v>
      </c>
      <c r="AW89" s="90">
        <f t="shared" si="40"/>
        <v>0</v>
      </c>
      <c r="AX89" s="90">
        <f t="shared" si="41"/>
        <v>0</v>
      </c>
      <c r="AY89" s="90">
        <f t="shared" si="42"/>
        <v>0</v>
      </c>
      <c r="AZ89" s="90">
        <f t="shared" si="43"/>
        <v>0</v>
      </c>
      <c r="BA89" s="90">
        <f t="shared" si="44"/>
        <v>0</v>
      </c>
      <c r="BB89" s="90">
        <f t="shared" si="45"/>
        <v>0</v>
      </c>
      <c r="BC89" s="90">
        <f t="shared" si="46"/>
        <v>0</v>
      </c>
      <c r="BD89" s="91">
        <f t="shared" si="47"/>
        <v>0</v>
      </c>
      <c r="BF89" s="76">
        <f t="shared" si="48"/>
        <v>0</v>
      </c>
      <c r="BG89" s="76">
        <f t="shared" si="49"/>
        <v>0</v>
      </c>
      <c r="BH89" s="77">
        <f t="shared" si="50"/>
        <v>0</v>
      </c>
      <c r="BI89" s="77">
        <f t="shared" si="51"/>
        <v>0</v>
      </c>
      <c r="BJ89" s="77">
        <f t="shared" si="52"/>
        <v>0</v>
      </c>
      <c r="BK89" s="77">
        <f t="shared" si="53"/>
        <v>0</v>
      </c>
      <c r="BL89" s="77">
        <f t="shared" si="54"/>
        <v>0</v>
      </c>
    </row>
    <row r="90" spans="1:64" x14ac:dyDescent="0.25">
      <c r="A90" s="94"/>
      <c r="C90"/>
      <c r="AT90" s="90">
        <f t="shared" si="37"/>
        <v>0</v>
      </c>
      <c r="AU90" s="90">
        <f t="shared" si="38"/>
        <v>0</v>
      </c>
      <c r="AV90" s="90">
        <f t="shared" si="39"/>
        <v>0</v>
      </c>
      <c r="AW90" s="90">
        <f t="shared" si="40"/>
        <v>0</v>
      </c>
      <c r="AX90" s="90">
        <f t="shared" si="41"/>
        <v>0</v>
      </c>
      <c r="AY90" s="90">
        <f t="shared" si="42"/>
        <v>0</v>
      </c>
      <c r="AZ90" s="90">
        <f t="shared" si="43"/>
        <v>0</v>
      </c>
      <c r="BA90" s="90">
        <f t="shared" si="44"/>
        <v>0</v>
      </c>
      <c r="BB90" s="90">
        <f t="shared" si="45"/>
        <v>0</v>
      </c>
      <c r="BC90" s="90">
        <f t="shared" si="46"/>
        <v>0</v>
      </c>
      <c r="BD90" s="91">
        <f t="shared" si="47"/>
        <v>0</v>
      </c>
      <c r="BF90" s="76">
        <f t="shared" si="48"/>
        <v>0</v>
      </c>
      <c r="BG90" s="76">
        <f t="shared" si="49"/>
        <v>0</v>
      </c>
      <c r="BH90" s="77">
        <f t="shared" si="50"/>
        <v>0</v>
      </c>
      <c r="BI90" s="77">
        <f t="shared" si="51"/>
        <v>0</v>
      </c>
      <c r="BJ90" s="77">
        <f t="shared" si="52"/>
        <v>0</v>
      </c>
      <c r="BK90" s="77">
        <f t="shared" si="53"/>
        <v>0</v>
      </c>
      <c r="BL90" s="77">
        <f t="shared" si="54"/>
        <v>0</v>
      </c>
    </row>
    <row r="91" spans="1:64" x14ac:dyDescent="0.25">
      <c r="A91" s="94"/>
      <c r="C91"/>
      <c r="AT91" s="90">
        <f t="shared" si="37"/>
        <v>0</v>
      </c>
      <c r="AU91" s="90">
        <f t="shared" si="38"/>
        <v>0</v>
      </c>
      <c r="AV91" s="90">
        <f t="shared" si="39"/>
        <v>0</v>
      </c>
      <c r="AW91" s="90">
        <f t="shared" si="40"/>
        <v>0</v>
      </c>
      <c r="AX91" s="90">
        <f t="shared" si="41"/>
        <v>0</v>
      </c>
      <c r="AY91" s="90">
        <f t="shared" si="42"/>
        <v>0</v>
      </c>
      <c r="AZ91" s="90">
        <f t="shared" si="43"/>
        <v>0</v>
      </c>
      <c r="BA91" s="90">
        <f t="shared" si="44"/>
        <v>0</v>
      </c>
      <c r="BB91" s="90">
        <f t="shared" si="45"/>
        <v>0</v>
      </c>
      <c r="BC91" s="90">
        <f t="shared" si="46"/>
        <v>0</v>
      </c>
      <c r="BD91" s="91">
        <f t="shared" si="47"/>
        <v>0</v>
      </c>
      <c r="BF91" s="76">
        <f t="shared" si="48"/>
        <v>0</v>
      </c>
      <c r="BG91" s="76">
        <f t="shared" si="49"/>
        <v>0</v>
      </c>
      <c r="BH91" s="77">
        <f t="shared" si="50"/>
        <v>0</v>
      </c>
      <c r="BI91" s="77">
        <f t="shared" si="51"/>
        <v>0</v>
      </c>
      <c r="BJ91" s="77">
        <f t="shared" si="52"/>
        <v>0</v>
      </c>
      <c r="BK91" s="77">
        <f t="shared" si="53"/>
        <v>0</v>
      </c>
      <c r="BL91" s="77">
        <f t="shared" si="54"/>
        <v>0</v>
      </c>
    </row>
    <row r="92" spans="1:64" x14ac:dyDescent="0.25">
      <c r="A92" s="94"/>
      <c r="C92"/>
      <c r="AT92" s="90">
        <f t="shared" si="37"/>
        <v>0</v>
      </c>
      <c r="AU92" s="90">
        <f t="shared" si="38"/>
        <v>0</v>
      </c>
      <c r="AV92" s="90">
        <f t="shared" si="39"/>
        <v>0</v>
      </c>
      <c r="AW92" s="90">
        <f t="shared" si="40"/>
        <v>0</v>
      </c>
      <c r="AX92" s="90">
        <f t="shared" si="41"/>
        <v>0</v>
      </c>
      <c r="AY92" s="90">
        <f t="shared" si="42"/>
        <v>0</v>
      </c>
      <c r="AZ92" s="90">
        <f t="shared" si="43"/>
        <v>0</v>
      </c>
      <c r="BA92" s="90">
        <f t="shared" si="44"/>
        <v>0</v>
      </c>
      <c r="BB92" s="90">
        <f t="shared" si="45"/>
        <v>0</v>
      </c>
      <c r="BC92" s="90">
        <f t="shared" si="46"/>
        <v>0</v>
      </c>
      <c r="BD92" s="91">
        <f t="shared" si="47"/>
        <v>0</v>
      </c>
      <c r="BF92" s="76">
        <f t="shared" si="48"/>
        <v>0</v>
      </c>
      <c r="BG92" s="76">
        <f t="shared" si="49"/>
        <v>0</v>
      </c>
      <c r="BH92" s="77">
        <f t="shared" si="50"/>
        <v>0</v>
      </c>
      <c r="BI92" s="77">
        <f t="shared" si="51"/>
        <v>0</v>
      </c>
      <c r="BJ92" s="77">
        <f t="shared" si="52"/>
        <v>0</v>
      </c>
      <c r="BK92" s="77">
        <f t="shared" si="53"/>
        <v>0</v>
      </c>
      <c r="BL92" s="77">
        <f t="shared" si="54"/>
        <v>0</v>
      </c>
    </row>
    <row r="93" spans="1:64" x14ac:dyDescent="0.25">
      <c r="A93" s="94"/>
      <c r="C93"/>
      <c r="AT93" s="90">
        <f t="shared" si="37"/>
        <v>0</v>
      </c>
      <c r="AU93" s="90">
        <f t="shared" si="38"/>
        <v>0</v>
      </c>
      <c r="AV93" s="90">
        <f t="shared" si="39"/>
        <v>0</v>
      </c>
      <c r="AW93" s="90">
        <f t="shared" si="40"/>
        <v>0</v>
      </c>
      <c r="AX93" s="90">
        <f t="shared" si="41"/>
        <v>0</v>
      </c>
      <c r="AY93" s="90">
        <f t="shared" si="42"/>
        <v>0</v>
      </c>
      <c r="AZ93" s="90">
        <f t="shared" si="43"/>
        <v>0</v>
      </c>
      <c r="BA93" s="90">
        <f t="shared" si="44"/>
        <v>0</v>
      </c>
      <c r="BB93" s="90">
        <f t="shared" si="45"/>
        <v>0</v>
      </c>
      <c r="BC93" s="90">
        <f t="shared" si="46"/>
        <v>0</v>
      </c>
      <c r="BD93" s="91">
        <f t="shared" si="47"/>
        <v>0</v>
      </c>
      <c r="BF93" s="76">
        <f t="shared" si="48"/>
        <v>0</v>
      </c>
      <c r="BG93" s="76">
        <f t="shared" si="49"/>
        <v>0</v>
      </c>
      <c r="BH93" s="77">
        <f t="shared" si="50"/>
        <v>0</v>
      </c>
      <c r="BI93" s="77">
        <f t="shared" si="51"/>
        <v>0</v>
      </c>
      <c r="BJ93" s="77">
        <f t="shared" si="52"/>
        <v>0</v>
      </c>
      <c r="BK93" s="77">
        <f t="shared" si="53"/>
        <v>0</v>
      </c>
      <c r="BL93" s="77">
        <f t="shared" si="54"/>
        <v>0</v>
      </c>
    </row>
    <row r="94" spans="1:64" x14ac:dyDescent="0.25">
      <c r="A94" s="94"/>
      <c r="C94"/>
      <c r="AT94" s="90">
        <f t="shared" ref="AT94:AT110" si="55">D94</f>
        <v>0</v>
      </c>
      <c r="AU94" s="90">
        <f t="shared" ref="AU94:AU110" si="56">SUM(E94)</f>
        <v>0</v>
      </c>
      <c r="AV94" s="90">
        <f t="shared" ref="AV94:AV110" si="57">SUM(F94:O94)</f>
        <v>0</v>
      </c>
      <c r="AW94" s="90">
        <f t="shared" ref="AW94:AW110" si="58">SUM(P94:R94)</f>
        <v>0</v>
      </c>
      <c r="AX94" s="90">
        <f t="shared" ref="AX94:AX110" si="59">SUM(S94:V94)</f>
        <v>0</v>
      </c>
      <c r="AY94" s="90">
        <f t="shared" ref="AY94:AY110" si="60">SUM(W94:AB94)</f>
        <v>0</v>
      </c>
      <c r="AZ94" s="90">
        <f t="shared" ref="AZ94:AZ110" si="61">SUM(AC94:AG94)</f>
        <v>0</v>
      </c>
      <c r="BA94" s="90">
        <f t="shared" ref="BA94:BA110" si="62">SUM(AH94:AJ94)</f>
        <v>0</v>
      </c>
      <c r="BB94" s="90">
        <f t="shared" ref="BB94:BB110" si="63">SUM(AK94:AN94)</f>
        <v>0</v>
      </c>
      <c r="BC94" s="90">
        <f t="shared" ref="BC94:BC110" si="64">SUM(AO94:AR94)</f>
        <v>0</v>
      </c>
      <c r="BD94" s="91">
        <f t="shared" ref="BD94:BD110" si="65">SUM(AT94:BC94)</f>
        <v>0</v>
      </c>
      <c r="BF94" s="76">
        <f t="shared" si="48"/>
        <v>0</v>
      </c>
      <c r="BG94" s="76">
        <f t="shared" si="49"/>
        <v>0</v>
      </c>
      <c r="BH94" s="77">
        <f t="shared" si="50"/>
        <v>0</v>
      </c>
      <c r="BI94" s="77">
        <f t="shared" si="51"/>
        <v>0</v>
      </c>
      <c r="BJ94" s="77">
        <f t="shared" si="52"/>
        <v>0</v>
      </c>
      <c r="BK94" s="77">
        <f t="shared" si="53"/>
        <v>0</v>
      </c>
      <c r="BL94" s="77">
        <f t="shared" si="54"/>
        <v>0</v>
      </c>
    </row>
    <row r="95" spans="1:64" x14ac:dyDescent="0.25">
      <c r="A95" s="94"/>
      <c r="C95"/>
      <c r="AT95" s="90">
        <f t="shared" si="55"/>
        <v>0</v>
      </c>
      <c r="AU95" s="90">
        <f t="shared" si="56"/>
        <v>0</v>
      </c>
      <c r="AV95" s="90">
        <f t="shared" si="57"/>
        <v>0</v>
      </c>
      <c r="AW95" s="90">
        <f t="shared" si="58"/>
        <v>0</v>
      </c>
      <c r="AX95" s="90">
        <f t="shared" si="59"/>
        <v>0</v>
      </c>
      <c r="AY95" s="90">
        <f t="shared" si="60"/>
        <v>0</v>
      </c>
      <c r="AZ95" s="90">
        <f t="shared" si="61"/>
        <v>0</v>
      </c>
      <c r="BA95" s="90">
        <f t="shared" si="62"/>
        <v>0</v>
      </c>
      <c r="BB95" s="90">
        <f t="shared" si="63"/>
        <v>0</v>
      </c>
      <c r="BC95" s="90">
        <f t="shared" si="64"/>
        <v>0</v>
      </c>
      <c r="BD95" s="91">
        <f t="shared" si="65"/>
        <v>0</v>
      </c>
      <c r="BF95" s="76">
        <f t="shared" si="48"/>
        <v>0</v>
      </c>
      <c r="BG95" s="76">
        <f t="shared" si="49"/>
        <v>0</v>
      </c>
      <c r="BH95" s="77">
        <f t="shared" si="50"/>
        <v>0</v>
      </c>
      <c r="BI95" s="77">
        <f t="shared" si="51"/>
        <v>0</v>
      </c>
      <c r="BJ95" s="77">
        <f t="shared" si="52"/>
        <v>0</v>
      </c>
      <c r="BK95" s="77">
        <f t="shared" si="53"/>
        <v>0</v>
      </c>
      <c r="BL95" s="77">
        <f t="shared" si="54"/>
        <v>0</v>
      </c>
    </row>
    <row r="96" spans="1:64" x14ac:dyDescent="0.25">
      <c r="A96" s="94"/>
      <c r="C96"/>
      <c r="AT96" s="90">
        <f t="shared" si="55"/>
        <v>0</v>
      </c>
      <c r="AU96" s="90">
        <f t="shared" si="56"/>
        <v>0</v>
      </c>
      <c r="AV96" s="90">
        <f t="shared" si="57"/>
        <v>0</v>
      </c>
      <c r="AW96" s="90">
        <f t="shared" si="58"/>
        <v>0</v>
      </c>
      <c r="AX96" s="90">
        <f t="shared" si="59"/>
        <v>0</v>
      </c>
      <c r="AY96" s="90">
        <f t="shared" si="60"/>
        <v>0</v>
      </c>
      <c r="AZ96" s="90">
        <f t="shared" si="61"/>
        <v>0</v>
      </c>
      <c r="BA96" s="90">
        <f t="shared" si="62"/>
        <v>0</v>
      </c>
      <c r="BB96" s="90">
        <f t="shared" si="63"/>
        <v>0</v>
      </c>
      <c r="BC96" s="90">
        <f t="shared" si="64"/>
        <v>0</v>
      </c>
      <c r="BD96" s="91">
        <f t="shared" si="65"/>
        <v>0</v>
      </c>
      <c r="BF96" s="76">
        <f t="shared" si="48"/>
        <v>0</v>
      </c>
      <c r="BG96" s="76">
        <f t="shared" si="49"/>
        <v>0</v>
      </c>
      <c r="BH96" s="77">
        <f t="shared" si="50"/>
        <v>0</v>
      </c>
      <c r="BI96" s="77">
        <f t="shared" si="51"/>
        <v>0</v>
      </c>
      <c r="BJ96" s="77">
        <f t="shared" si="52"/>
        <v>0</v>
      </c>
      <c r="BK96" s="77">
        <f t="shared" si="53"/>
        <v>0</v>
      </c>
      <c r="BL96" s="77">
        <f t="shared" si="54"/>
        <v>0</v>
      </c>
    </row>
    <row r="97" spans="1:64" x14ac:dyDescent="0.25">
      <c r="A97" s="94"/>
      <c r="C97"/>
      <c r="AT97" s="90">
        <f t="shared" si="55"/>
        <v>0</v>
      </c>
      <c r="AU97" s="90">
        <f t="shared" si="56"/>
        <v>0</v>
      </c>
      <c r="AV97" s="90">
        <f t="shared" si="57"/>
        <v>0</v>
      </c>
      <c r="AW97" s="90">
        <f t="shared" si="58"/>
        <v>0</v>
      </c>
      <c r="AX97" s="90">
        <f t="shared" si="59"/>
        <v>0</v>
      </c>
      <c r="AY97" s="90">
        <f t="shared" si="60"/>
        <v>0</v>
      </c>
      <c r="AZ97" s="90">
        <f t="shared" si="61"/>
        <v>0</v>
      </c>
      <c r="BA97" s="90">
        <f t="shared" si="62"/>
        <v>0</v>
      </c>
      <c r="BB97" s="90">
        <f t="shared" si="63"/>
        <v>0</v>
      </c>
      <c r="BC97" s="90">
        <f t="shared" si="64"/>
        <v>0</v>
      </c>
      <c r="BD97" s="91">
        <f t="shared" si="65"/>
        <v>0</v>
      </c>
      <c r="BF97" s="76">
        <f t="shared" si="48"/>
        <v>0</v>
      </c>
      <c r="BG97" s="76">
        <f t="shared" si="49"/>
        <v>0</v>
      </c>
      <c r="BH97" s="77">
        <f t="shared" si="50"/>
        <v>0</v>
      </c>
      <c r="BI97" s="77">
        <f t="shared" si="51"/>
        <v>0</v>
      </c>
      <c r="BJ97" s="77">
        <f t="shared" si="52"/>
        <v>0</v>
      </c>
      <c r="BK97" s="77">
        <f t="shared" si="53"/>
        <v>0</v>
      </c>
      <c r="BL97" s="77">
        <f t="shared" si="54"/>
        <v>0</v>
      </c>
    </row>
    <row r="98" spans="1:64" x14ac:dyDescent="0.25">
      <c r="A98" s="94"/>
      <c r="C98"/>
      <c r="AT98" s="90">
        <f t="shared" si="55"/>
        <v>0</v>
      </c>
      <c r="AU98" s="90">
        <f t="shared" si="56"/>
        <v>0</v>
      </c>
      <c r="AV98" s="90">
        <f t="shared" si="57"/>
        <v>0</v>
      </c>
      <c r="AW98" s="90">
        <f t="shared" si="58"/>
        <v>0</v>
      </c>
      <c r="AX98" s="90">
        <f t="shared" si="59"/>
        <v>0</v>
      </c>
      <c r="AY98" s="90">
        <f t="shared" si="60"/>
        <v>0</v>
      </c>
      <c r="AZ98" s="90">
        <f t="shared" si="61"/>
        <v>0</v>
      </c>
      <c r="BA98" s="90">
        <f t="shared" si="62"/>
        <v>0</v>
      </c>
      <c r="BB98" s="90">
        <f t="shared" si="63"/>
        <v>0</v>
      </c>
      <c r="BC98" s="90">
        <f t="shared" si="64"/>
        <v>0</v>
      </c>
      <c r="BD98" s="91">
        <f t="shared" si="65"/>
        <v>0</v>
      </c>
      <c r="BF98" s="76">
        <f t="shared" si="48"/>
        <v>0</v>
      </c>
      <c r="BG98" s="76">
        <f t="shared" si="49"/>
        <v>0</v>
      </c>
      <c r="BH98" s="77">
        <f t="shared" si="50"/>
        <v>0</v>
      </c>
      <c r="BI98" s="77">
        <f t="shared" si="51"/>
        <v>0</v>
      </c>
      <c r="BJ98" s="77">
        <f t="shared" si="52"/>
        <v>0</v>
      </c>
      <c r="BK98" s="77">
        <f t="shared" si="53"/>
        <v>0</v>
      </c>
      <c r="BL98" s="77">
        <f t="shared" si="54"/>
        <v>0</v>
      </c>
    </row>
    <row r="99" spans="1:64" x14ac:dyDescent="0.25">
      <c r="A99" s="94"/>
      <c r="C99"/>
      <c r="AT99" s="90">
        <f t="shared" si="55"/>
        <v>0</v>
      </c>
      <c r="AU99" s="90">
        <f t="shared" si="56"/>
        <v>0</v>
      </c>
      <c r="AV99" s="90">
        <f t="shared" si="57"/>
        <v>0</v>
      </c>
      <c r="AW99" s="90">
        <f t="shared" si="58"/>
        <v>0</v>
      </c>
      <c r="AX99" s="90">
        <f t="shared" si="59"/>
        <v>0</v>
      </c>
      <c r="AY99" s="90">
        <f t="shared" si="60"/>
        <v>0</v>
      </c>
      <c r="AZ99" s="90">
        <f t="shared" si="61"/>
        <v>0</v>
      </c>
      <c r="BA99" s="90">
        <f t="shared" si="62"/>
        <v>0</v>
      </c>
      <c r="BB99" s="90">
        <f t="shared" si="63"/>
        <v>0</v>
      </c>
      <c r="BC99" s="90">
        <f t="shared" si="64"/>
        <v>0</v>
      </c>
      <c r="BD99" s="91">
        <f t="shared" si="65"/>
        <v>0</v>
      </c>
      <c r="BF99" s="76">
        <f t="shared" si="48"/>
        <v>0</v>
      </c>
      <c r="BG99" s="76">
        <f t="shared" si="49"/>
        <v>0</v>
      </c>
      <c r="BH99" s="77">
        <f t="shared" si="50"/>
        <v>0</v>
      </c>
      <c r="BI99" s="77">
        <f t="shared" si="51"/>
        <v>0</v>
      </c>
      <c r="BJ99" s="77">
        <f t="shared" si="52"/>
        <v>0</v>
      </c>
      <c r="BK99" s="77">
        <f t="shared" si="53"/>
        <v>0</v>
      </c>
      <c r="BL99" s="77">
        <f t="shared" si="54"/>
        <v>0</v>
      </c>
    </row>
    <row r="100" spans="1:64" x14ac:dyDescent="0.25">
      <c r="A100" s="94"/>
      <c r="C100"/>
      <c r="AT100" s="90">
        <f t="shared" si="55"/>
        <v>0</v>
      </c>
      <c r="AU100" s="90">
        <f t="shared" si="56"/>
        <v>0</v>
      </c>
      <c r="AV100" s="90">
        <f t="shared" si="57"/>
        <v>0</v>
      </c>
      <c r="AW100" s="90">
        <f t="shared" si="58"/>
        <v>0</v>
      </c>
      <c r="AX100" s="90">
        <f t="shared" si="59"/>
        <v>0</v>
      </c>
      <c r="AY100" s="90">
        <f t="shared" si="60"/>
        <v>0</v>
      </c>
      <c r="AZ100" s="90">
        <f t="shared" si="61"/>
        <v>0</v>
      </c>
      <c r="BA100" s="90">
        <f t="shared" si="62"/>
        <v>0</v>
      </c>
      <c r="BB100" s="90">
        <f t="shared" si="63"/>
        <v>0</v>
      </c>
      <c r="BC100" s="90">
        <f t="shared" si="64"/>
        <v>0</v>
      </c>
      <c r="BD100" s="91">
        <f t="shared" si="65"/>
        <v>0</v>
      </c>
      <c r="BF100" s="76">
        <f t="shared" si="48"/>
        <v>0</v>
      </c>
      <c r="BG100" s="76">
        <f t="shared" si="49"/>
        <v>0</v>
      </c>
      <c r="BH100" s="77">
        <f t="shared" si="50"/>
        <v>0</v>
      </c>
      <c r="BI100" s="77">
        <f t="shared" si="51"/>
        <v>0</v>
      </c>
      <c r="BJ100" s="77">
        <f t="shared" si="52"/>
        <v>0</v>
      </c>
      <c r="BK100" s="77">
        <f t="shared" si="53"/>
        <v>0</v>
      </c>
      <c r="BL100" s="77">
        <f t="shared" si="54"/>
        <v>0</v>
      </c>
    </row>
    <row r="101" spans="1:64" x14ac:dyDescent="0.25">
      <c r="A101" s="94"/>
      <c r="C101"/>
      <c r="AT101" s="90">
        <f t="shared" si="55"/>
        <v>0</v>
      </c>
      <c r="AU101" s="90">
        <f t="shared" si="56"/>
        <v>0</v>
      </c>
      <c r="AV101" s="90">
        <f t="shared" si="57"/>
        <v>0</v>
      </c>
      <c r="AW101" s="90">
        <f t="shared" si="58"/>
        <v>0</v>
      </c>
      <c r="AX101" s="90">
        <f t="shared" si="59"/>
        <v>0</v>
      </c>
      <c r="AY101" s="90">
        <f t="shared" si="60"/>
        <v>0</v>
      </c>
      <c r="AZ101" s="90">
        <f t="shared" si="61"/>
        <v>0</v>
      </c>
      <c r="BA101" s="90">
        <f t="shared" si="62"/>
        <v>0</v>
      </c>
      <c r="BB101" s="90">
        <f t="shared" si="63"/>
        <v>0</v>
      </c>
      <c r="BC101" s="90">
        <f t="shared" si="64"/>
        <v>0</v>
      </c>
      <c r="BD101" s="91">
        <f t="shared" si="65"/>
        <v>0</v>
      </c>
      <c r="BF101" s="76">
        <f t="shared" si="48"/>
        <v>0</v>
      </c>
      <c r="BG101" s="76">
        <f t="shared" si="49"/>
        <v>0</v>
      </c>
      <c r="BH101" s="77">
        <f t="shared" si="50"/>
        <v>0</v>
      </c>
      <c r="BI101" s="77">
        <f t="shared" si="51"/>
        <v>0</v>
      </c>
      <c r="BJ101" s="77">
        <f t="shared" si="52"/>
        <v>0</v>
      </c>
      <c r="BK101" s="77">
        <f t="shared" si="53"/>
        <v>0</v>
      </c>
      <c r="BL101" s="77">
        <f t="shared" si="54"/>
        <v>0</v>
      </c>
    </row>
    <row r="102" spans="1:64" x14ac:dyDescent="0.25">
      <c r="A102" s="94"/>
      <c r="C102"/>
      <c r="AT102" s="90">
        <f t="shared" si="55"/>
        <v>0</v>
      </c>
      <c r="AU102" s="90">
        <f t="shared" si="56"/>
        <v>0</v>
      </c>
      <c r="AV102" s="90">
        <f t="shared" si="57"/>
        <v>0</v>
      </c>
      <c r="AW102" s="90">
        <f t="shared" si="58"/>
        <v>0</v>
      </c>
      <c r="AX102" s="90">
        <f t="shared" si="59"/>
        <v>0</v>
      </c>
      <c r="AY102" s="90">
        <f t="shared" si="60"/>
        <v>0</v>
      </c>
      <c r="AZ102" s="90">
        <f t="shared" si="61"/>
        <v>0</v>
      </c>
      <c r="BA102" s="90">
        <f t="shared" si="62"/>
        <v>0</v>
      </c>
      <c r="BB102" s="90">
        <f t="shared" si="63"/>
        <v>0</v>
      </c>
      <c r="BC102" s="90">
        <f t="shared" si="64"/>
        <v>0</v>
      </c>
      <c r="BD102" s="91">
        <f t="shared" si="65"/>
        <v>0</v>
      </c>
      <c r="BF102" s="76">
        <f t="shared" si="48"/>
        <v>0</v>
      </c>
      <c r="BG102" s="76">
        <f t="shared" si="49"/>
        <v>0</v>
      </c>
      <c r="BH102" s="77">
        <f t="shared" si="50"/>
        <v>0</v>
      </c>
      <c r="BI102" s="77">
        <f t="shared" si="51"/>
        <v>0</v>
      </c>
      <c r="BJ102" s="77">
        <f t="shared" si="52"/>
        <v>0</v>
      </c>
      <c r="BK102" s="77">
        <f t="shared" si="53"/>
        <v>0</v>
      </c>
      <c r="BL102" s="77">
        <f t="shared" si="54"/>
        <v>0</v>
      </c>
    </row>
    <row r="103" spans="1:64" x14ac:dyDescent="0.25">
      <c r="A103" s="94"/>
      <c r="C103"/>
      <c r="AT103" s="90">
        <f t="shared" si="55"/>
        <v>0</v>
      </c>
      <c r="AU103" s="90">
        <f t="shared" si="56"/>
        <v>0</v>
      </c>
      <c r="AV103" s="90">
        <f t="shared" si="57"/>
        <v>0</v>
      </c>
      <c r="AW103" s="90">
        <f t="shared" si="58"/>
        <v>0</v>
      </c>
      <c r="AX103" s="90">
        <f t="shared" si="59"/>
        <v>0</v>
      </c>
      <c r="AY103" s="90">
        <f t="shared" si="60"/>
        <v>0</v>
      </c>
      <c r="AZ103" s="90">
        <f t="shared" si="61"/>
        <v>0</v>
      </c>
      <c r="BA103" s="90">
        <f t="shared" si="62"/>
        <v>0</v>
      </c>
      <c r="BB103" s="90">
        <f t="shared" si="63"/>
        <v>0</v>
      </c>
      <c r="BC103" s="90">
        <f t="shared" si="64"/>
        <v>0</v>
      </c>
      <c r="BD103" s="91">
        <f t="shared" si="65"/>
        <v>0</v>
      </c>
      <c r="BF103" s="76">
        <f t="shared" si="48"/>
        <v>0</v>
      </c>
      <c r="BG103" s="76">
        <f t="shared" si="49"/>
        <v>0</v>
      </c>
      <c r="BH103" s="77">
        <f t="shared" si="50"/>
        <v>0</v>
      </c>
      <c r="BI103" s="77">
        <f t="shared" si="51"/>
        <v>0</v>
      </c>
      <c r="BJ103" s="77">
        <f t="shared" si="52"/>
        <v>0</v>
      </c>
      <c r="BK103" s="77">
        <f t="shared" si="53"/>
        <v>0</v>
      </c>
      <c r="BL103" s="77">
        <f t="shared" si="54"/>
        <v>0</v>
      </c>
    </row>
    <row r="104" spans="1:64" x14ac:dyDescent="0.25">
      <c r="A104" s="94"/>
      <c r="C104"/>
      <c r="AT104" s="90">
        <f t="shared" si="55"/>
        <v>0</v>
      </c>
      <c r="AU104" s="90">
        <f t="shared" si="56"/>
        <v>0</v>
      </c>
      <c r="AV104" s="90">
        <f t="shared" si="57"/>
        <v>0</v>
      </c>
      <c r="AW104" s="90">
        <f t="shared" si="58"/>
        <v>0</v>
      </c>
      <c r="AX104" s="90">
        <f t="shared" si="59"/>
        <v>0</v>
      </c>
      <c r="AY104" s="90">
        <f t="shared" si="60"/>
        <v>0</v>
      </c>
      <c r="AZ104" s="90">
        <f t="shared" si="61"/>
        <v>0</v>
      </c>
      <c r="BA104" s="90">
        <f t="shared" si="62"/>
        <v>0</v>
      </c>
      <c r="BB104" s="90">
        <f t="shared" si="63"/>
        <v>0</v>
      </c>
      <c r="BC104" s="90">
        <f t="shared" si="64"/>
        <v>0</v>
      </c>
      <c r="BD104" s="91">
        <f t="shared" si="65"/>
        <v>0</v>
      </c>
      <c r="BF104" s="76">
        <f t="shared" si="48"/>
        <v>0</v>
      </c>
      <c r="BG104" s="76">
        <f t="shared" si="49"/>
        <v>0</v>
      </c>
      <c r="BH104" s="77">
        <f t="shared" si="50"/>
        <v>0</v>
      </c>
      <c r="BI104" s="77">
        <f t="shared" si="51"/>
        <v>0</v>
      </c>
      <c r="BJ104" s="77">
        <f t="shared" si="52"/>
        <v>0</v>
      </c>
      <c r="BK104" s="77">
        <f t="shared" si="53"/>
        <v>0</v>
      </c>
      <c r="BL104" s="77">
        <f t="shared" si="54"/>
        <v>0</v>
      </c>
    </row>
    <row r="105" spans="1:64" x14ac:dyDescent="0.25">
      <c r="A105" s="94"/>
      <c r="C105"/>
      <c r="AT105" s="90">
        <f t="shared" si="55"/>
        <v>0</v>
      </c>
      <c r="AU105" s="90">
        <f t="shared" si="56"/>
        <v>0</v>
      </c>
      <c r="AV105" s="90">
        <f t="shared" si="57"/>
        <v>0</v>
      </c>
      <c r="AW105" s="90">
        <f t="shared" si="58"/>
        <v>0</v>
      </c>
      <c r="AX105" s="90">
        <f t="shared" si="59"/>
        <v>0</v>
      </c>
      <c r="AY105" s="90">
        <f t="shared" si="60"/>
        <v>0</v>
      </c>
      <c r="AZ105" s="90">
        <f t="shared" si="61"/>
        <v>0</v>
      </c>
      <c r="BA105" s="90">
        <f t="shared" si="62"/>
        <v>0</v>
      </c>
      <c r="BB105" s="90">
        <f t="shared" si="63"/>
        <v>0</v>
      </c>
      <c r="BC105" s="90">
        <f t="shared" si="64"/>
        <v>0</v>
      </c>
      <c r="BD105" s="91">
        <f t="shared" si="65"/>
        <v>0</v>
      </c>
      <c r="BF105" s="76">
        <f t="shared" si="48"/>
        <v>0</v>
      </c>
      <c r="BG105" s="76">
        <f t="shared" si="49"/>
        <v>0</v>
      </c>
      <c r="BH105" s="77">
        <f t="shared" si="50"/>
        <v>0</v>
      </c>
      <c r="BI105" s="77">
        <f t="shared" si="51"/>
        <v>0</v>
      </c>
      <c r="BJ105" s="77">
        <f t="shared" si="52"/>
        <v>0</v>
      </c>
      <c r="BK105" s="77">
        <f t="shared" si="53"/>
        <v>0</v>
      </c>
      <c r="BL105" s="77">
        <f t="shared" si="54"/>
        <v>0</v>
      </c>
    </row>
    <row r="106" spans="1:64" x14ac:dyDescent="0.25">
      <c r="A106" s="94"/>
      <c r="C106"/>
      <c r="AT106" s="90">
        <f t="shared" si="55"/>
        <v>0</v>
      </c>
      <c r="AU106" s="90">
        <f t="shared" si="56"/>
        <v>0</v>
      </c>
      <c r="AV106" s="90">
        <f t="shared" si="57"/>
        <v>0</v>
      </c>
      <c r="AW106" s="90">
        <f t="shared" si="58"/>
        <v>0</v>
      </c>
      <c r="AX106" s="90">
        <f t="shared" si="59"/>
        <v>0</v>
      </c>
      <c r="AY106" s="90">
        <f t="shared" si="60"/>
        <v>0</v>
      </c>
      <c r="AZ106" s="90">
        <f t="shared" si="61"/>
        <v>0</v>
      </c>
      <c r="BA106" s="90">
        <f t="shared" si="62"/>
        <v>0</v>
      </c>
      <c r="BB106" s="90">
        <f t="shared" si="63"/>
        <v>0</v>
      </c>
      <c r="BC106" s="90">
        <f t="shared" si="64"/>
        <v>0</v>
      </c>
      <c r="BD106" s="91">
        <f t="shared" si="65"/>
        <v>0</v>
      </c>
      <c r="BF106" s="76">
        <f t="shared" si="48"/>
        <v>0</v>
      </c>
      <c r="BG106" s="76">
        <f t="shared" si="49"/>
        <v>0</v>
      </c>
      <c r="BH106" s="77">
        <f t="shared" si="50"/>
        <v>0</v>
      </c>
      <c r="BI106" s="77">
        <f t="shared" si="51"/>
        <v>0</v>
      </c>
      <c r="BJ106" s="77">
        <f t="shared" si="52"/>
        <v>0</v>
      </c>
      <c r="BK106" s="77">
        <f t="shared" si="53"/>
        <v>0</v>
      </c>
      <c r="BL106" s="77">
        <f t="shared" si="54"/>
        <v>0</v>
      </c>
    </row>
    <row r="107" spans="1:64" x14ac:dyDescent="0.25">
      <c r="A107" s="94"/>
      <c r="C107"/>
      <c r="AT107" s="90">
        <f t="shared" si="55"/>
        <v>0</v>
      </c>
      <c r="AU107" s="90">
        <f t="shared" si="56"/>
        <v>0</v>
      </c>
      <c r="AV107" s="90">
        <f t="shared" si="57"/>
        <v>0</v>
      </c>
      <c r="AW107" s="90">
        <f t="shared" si="58"/>
        <v>0</v>
      </c>
      <c r="AX107" s="90">
        <f t="shared" si="59"/>
        <v>0</v>
      </c>
      <c r="AY107" s="90">
        <f t="shared" si="60"/>
        <v>0</v>
      </c>
      <c r="AZ107" s="90">
        <f t="shared" si="61"/>
        <v>0</v>
      </c>
      <c r="BA107" s="90">
        <f t="shared" si="62"/>
        <v>0</v>
      </c>
      <c r="BB107" s="90">
        <f t="shared" si="63"/>
        <v>0</v>
      </c>
      <c r="BC107" s="90">
        <f t="shared" si="64"/>
        <v>0</v>
      </c>
      <c r="BD107" s="91">
        <f t="shared" si="65"/>
        <v>0</v>
      </c>
      <c r="BF107" s="76">
        <f t="shared" si="48"/>
        <v>0</v>
      </c>
      <c r="BG107" s="76">
        <f t="shared" si="49"/>
        <v>0</v>
      </c>
      <c r="BH107" s="77">
        <f t="shared" si="50"/>
        <v>0</v>
      </c>
      <c r="BI107" s="77">
        <f t="shared" si="51"/>
        <v>0</v>
      </c>
      <c r="BJ107" s="77">
        <f t="shared" si="52"/>
        <v>0</v>
      </c>
      <c r="BK107" s="77">
        <f t="shared" si="53"/>
        <v>0</v>
      </c>
      <c r="BL107" s="77">
        <f t="shared" si="54"/>
        <v>0</v>
      </c>
    </row>
    <row r="108" spans="1:64" x14ac:dyDescent="0.25">
      <c r="A108" s="94"/>
      <c r="C108"/>
      <c r="AT108" s="90">
        <f t="shared" si="55"/>
        <v>0</v>
      </c>
      <c r="AU108" s="90">
        <f t="shared" si="56"/>
        <v>0</v>
      </c>
      <c r="AV108" s="90">
        <f t="shared" si="57"/>
        <v>0</v>
      </c>
      <c r="AW108" s="90">
        <f t="shared" si="58"/>
        <v>0</v>
      </c>
      <c r="AX108" s="90">
        <f t="shared" si="59"/>
        <v>0</v>
      </c>
      <c r="AY108" s="90">
        <f t="shared" si="60"/>
        <v>0</v>
      </c>
      <c r="AZ108" s="90">
        <f t="shared" si="61"/>
        <v>0</v>
      </c>
      <c r="BA108" s="90">
        <f t="shared" si="62"/>
        <v>0</v>
      </c>
      <c r="BB108" s="90">
        <f t="shared" si="63"/>
        <v>0</v>
      </c>
      <c r="BC108" s="90">
        <f t="shared" si="64"/>
        <v>0</v>
      </c>
      <c r="BD108" s="91">
        <f t="shared" si="65"/>
        <v>0</v>
      </c>
      <c r="BF108" s="76">
        <f t="shared" si="48"/>
        <v>0</v>
      </c>
      <c r="BG108" s="76">
        <f t="shared" si="49"/>
        <v>0</v>
      </c>
      <c r="BH108" s="77">
        <f t="shared" si="50"/>
        <v>0</v>
      </c>
      <c r="BI108" s="77">
        <f t="shared" si="51"/>
        <v>0</v>
      </c>
      <c r="BJ108" s="77">
        <f t="shared" si="52"/>
        <v>0</v>
      </c>
      <c r="BK108" s="77">
        <f t="shared" si="53"/>
        <v>0</v>
      </c>
      <c r="BL108" s="77">
        <f t="shared" si="54"/>
        <v>0</v>
      </c>
    </row>
    <row r="109" spans="1:64" x14ac:dyDescent="0.25">
      <c r="A109" s="94"/>
      <c r="C109"/>
      <c r="AT109" s="90">
        <f t="shared" si="55"/>
        <v>0</v>
      </c>
      <c r="AU109" s="90">
        <f t="shared" si="56"/>
        <v>0</v>
      </c>
      <c r="AV109" s="90">
        <f t="shared" si="57"/>
        <v>0</v>
      </c>
      <c r="AW109" s="90">
        <f t="shared" si="58"/>
        <v>0</v>
      </c>
      <c r="AX109" s="90">
        <f t="shared" si="59"/>
        <v>0</v>
      </c>
      <c r="AY109" s="90">
        <f t="shared" si="60"/>
        <v>0</v>
      </c>
      <c r="AZ109" s="90">
        <f t="shared" si="61"/>
        <v>0</v>
      </c>
      <c r="BA109" s="90">
        <f t="shared" si="62"/>
        <v>0</v>
      </c>
      <c r="BB109" s="90">
        <f t="shared" si="63"/>
        <v>0</v>
      </c>
      <c r="BC109" s="90">
        <f t="shared" si="64"/>
        <v>0</v>
      </c>
      <c r="BD109" s="91">
        <f t="shared" si="65"/>
        <v>0</v>
      </c>
      <c r="BF109" s="76">
        <f t="shared" si="48"/>
        <v>0</v>
      </c>
      <c r="BG109" s="76">
        <f t="shared" si="49"/>
        <v>0</v>
      </c>
      <c r="BH109" s="77">
        <f t="shared" si="50"/>
        <v>0</v>
      </c>
      <c r="BI109" s="77">
        <f t="shared" si="51"/>
        <v>0</v>
      </c>
      <c r="BJ109" s="77">
        <f t="shared" si="52"/>
        <v>0</v>
      </c>
      <c r="BK109" s="77">
        <f t="shared" si="53"/>
        <v>0</v>
      </c>
      <c r="BL109" s="77">
        <f t="shared" si="54"/>
        <v>0</v>
      </c>
    </row>
    <row r="110" spans="1:64" x14ac:dyDescent="0.25">
      <c r="A110" s="94"/>
      <c r="C110"/>
      <c r="AT110" s="90">
        <f t="shared" si="55"/>
        <v>0</v>
      </c>
      <c r="AU110" s="90">
        <f t="shared" si="56"/>
        <v>0</v>
      </c>
      <c r="AV110" s="90">
        <f t="shared" si="57"/>
        <v>0</v>
      </c>
      <c r="AW110" s="90">
        <f t="shared" si="58"/>
        <v>0</v>
      </c>
      <c r="AX110" s="90">
        <f t="shared" si="59"/>
        <v>0</v>
      </c>
      <c r="AY110" s="90">
        <f t="shared" si="60"/>
        <v>0</v>
      </c>
      <c r="AZ110" s="90">
        <f t="shared" si="61"/>
        <v>0</v>
      </c>
      <c r="BA110" s="90">
        <f t="shared" si="62"/>
        <v>0</v>
      </c>
      <c r="BB110" s="90">
        <f t="shared" si="63"/>
        <v>0</v>
      </c>
      <c r="BC110" s="90">
        <f t="shared" si="64"/>
        <v>0</v>
      </c>
      <c r="BD110" s="91">
        <f t="shared" si="65"/>
        <v>0</v>
      </c>
    </row>
    <row r="111" spans="1:64" x14ac:dyDescent="0.25">
      <c r="A111" s="94"/>
      <c r="C111"/>
    </row>
    <row r="112" spans="1:64" x14ac:dyDescent="0.25">
      <c r="A112" s="94"/>
      <c r="C112"/>
    </row>
    <row r="113" spans="1:3" x14ac:dyDescent="0.25">
      <c r="A113" s="94"/>
      <c r="C113"/>
    </row>
    <row r="114" spans="1:3" x14ac:dyDescent="0.25">
      <c r="A114" s="94"/>
      <c r="C114"/>
    </row>
    <row r="115" spans="1:3" x14ac:dyDescent="0.25">
      <c r="A115" s="94"/>
      <c r="C115"/>
    </row>
    <row r="116" spans="1:3" x14ac:dyDescent="0.25">
      <c r="A116" s="94"/>
      <c r="C116"/>
    </row>
    <row r="117" spans="1:3" x14ac:dyDescent="0.25">
      <c r="A117" s="94"/>
      <c r="C117"/>
    </row>
    <row r="118" spans="1:3" x14ac:dyDescent="0.25">
      <c r="C118"/>
    </row>
    <row r="119" spans="1:3" x14ac:dyDescent="0.25">
      <c r="C119"/>
    </row>
    <row r="120" spans="1:3" x14ac:dyDescent="0.25">
      <c r="C120"/>
    </row>
    <row r="121" spans="1:3" x14ac:dyDescent="0.25">
      <c r="C121"/>
    </row>
    <row r="122" spans="1:3" x14ac:dyDescent="0.25">
      <c r="C122"/>
    </row>
    <row r="123" spans="1:3" x14ac:dyDescent="0.25">
      <c r="C123"/>
    </row>
    <row r="124" spans="1:3" x14ac:dyDescent="0.25">
      <c r="C124"/>
    </row>
    <row r="125" spans="1:3" x14ac:dyDescent="0.25">
      <c r="C125"/>
    </row>
    <row r="126" spans="1:3" x14ac:dyDescent="0.25">
      <c r="C126"/>
    </row>
    <row r="127" spans="1:3" x14ac:dyDescent="0.25">
      <c r="C127"/>
    </row>
    <row r="128" spans="1:3" x14ac:dyDescent="0.25">
      <c r="C128"/>
    </row>
    <row r="129" spans="3:3" x14ac:dyDescent="0.25">
      <c r="C129"/>
    </row>
    <row r="130" spans="3:3" x14ac:dyDescent="0.25">
      <c r="C130"/>
    </row>
    <row r="131" spans="3:3" x14ac:dyDescent="0.25">
      <c r="C131"/>
    </row>
    <row r="132" spans="3:3" x14ac:dyDescent="0.25">
      <c r="C132"/>
    </row>
    <row r="133" spans="3:3" x14ac:dyDescent="0.25">
      <c r="C133"/>
    </row>
    <row r="134" spans="3:3" x14ac:dyDescent="0.25">
      <c r="C134"/>
    </row>
    <row r="135" spans="3:3" x14ac:dyDescent="0.25">
      <c r="C135"/>
    </row>
    <row r="136" spans="3:3" x14ac:dyDescent="0.25">
      <c r="C136"/>
    </row>
    <row r="137" spans="3:3" x14ac:dyDescent="0.25">
      <c r="C137"/>
    </row>
    <row r="138" spans="3:3" x14ac:dyDescent="0.25">
      <c r="C138"/>
    </row>
    <row r="139" spans="3:3" x14ac:dyDescent="0.25">
      <c r="C139"/>
    </row>
    <row r="140" spans="3:3" x14ac:dyDescent="0.25">
      <c r="C140"/>
    </row>
    <row r="141" spans="3:3" x14ac:dyDescent="0.25">
      <c r="C141"/>
    </row>
    <row r="142" spans="3:3" x14ac:dyDescent="0.25">
      <c r="C142"/>
    </row>
    <row r="143" spans="3:3" x14ac:dyDescent="0.25">
      <c r="C143"/>
    </row>
    <row r="144" spans="3:3" x14ac:dyDescent="0.25">
      <c r="C144"/>
    </row>
    <row r="145" spans="3:3" x14ac:dyDescent="0.25">
      <c r="C145"/>
    </row>
    <row r="146" spans="3:3" x14ac:dyDescent="0.25">
      <c r="C146"/>
    </row>
    <row r="147" spans="3:3" x14ac:dyDescent="0.25">
      <c r="C147"/>
    </row>
    <row r="148" spans="3:3" x14ac:dyDescent="0.25">
      <c r="C148"/>
    </row>
    <row r="149" spans="3:3" x14ac:dyDescent="0.25">
      <c r="C149"/>
    </row>
    <row r="150" spans="3:3" x14ac:dyDescent="0.25">
      <c r="C150"/>
    </row>
    <row r="151" spans="3:3" x14ac:dyDescent="0.25">
      <c r="C151"/>
    </row>
    <row r="152" spans="3:3" x14ac:dyDescent="0.25">
      <c r="C152"/>
    </row>
    <row r="153" spans="3:3" x14ac:dyDescent="0.25">
      <c r="C153"/>
    </row>
    <row r="154" spans="3:3" x14ac:dyDescent="0.25">
      <c r="C154"/>
    </row>
    <row r="155" spans="3:3" x14ac:dyDescent="0.25">
      <c r="C155"/>
    </row>
  </sheetData>
  <sheetProtection selectLockedCells="1"/>
  <autoFilter ref="A3:BL155" xr:uid="{00000000-0009-0000-0000-00000E000000}"/>
  <conditionalFormatting sqref="A3:AR3">
    <cfRule type="expression" dxfId="30" priority="1">
      <formula>_xludf.MOD(_xludf.ROW(),2)=0</formula>
    </cfRule>
  </conditionalFormatting>
  <pageMargins left="0.7" right="0.7" top="0.75" bottom="0.75" header="0.3" footer="0.3"/>
  <pageSetup paperSize="9" scale="60" orientation="landscape" horizontalDpi="200" verticalDpi="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1"/>
  <dimension ref="A1:BL31"/>
  <sheetViews>
    <sheetView showGridLines="0" zoomScale="80" zoomScaleNormal="80" workbookViewId="0">
      <pane xSplit="3" ySplit="3" topLeftCell="D4" activePane="bottomRight" state="frozen"/>
      <selection activeCell="B3" sqref="B3"/>
      <selection pane="topRight" activeCell="B3" sqref="B3"/>
      <selection pane="bottomLeft" activeCell="B3" sqref="B3"/>
      <selection pane="bottomRight" activeCell="D4" sqref="D4:AR31"/>
    </sheetView>
  </sheetViews>
  <sheetFormatPr baseColWidth="10" defaultColWidth="13.140625" defaultRowHeight="15" x14ac:dyDescent="0.25"/>
  <cols>
    <col min="1" max="1" width="4.42578125" bestFit="1" customWidth="1"/>
    <col min="2" max="2" width="63.42578125" style="2" customWidth="1"/>
    <col min="3" max="3" width="30.5703125" style="8" customWidth="1"/>
    <col min="4" max="5" width="15.7109375" customWidth="1"/>
    <col min="7" max="7" width="16.140625" customWidth="1"/>
    <col min="8" max="8" width="13.140625" style="5"/>
    <col min="9" max="9" width="14.42578125" customWidth="1"/>
    <col min="10" max="10" width="12.7109375" customWidth="1"/>
    <col min="11" max="11" width="13.85546875" customWidth="1"/>
    <col min="12" max="12" width="13.42578125" customWidth="1"/>
    <col min="13" max="15" width="14.5703125" customWidth="1"/>
    <col min="45" max="45" width="2.85546875" customWidth="1"/>
    <col min="46" max="47" width="15.42578125" customWidth="1"/>
    <col min="48" max="48" width="10" customWidth="1"/>
    <col min="49" max="49" width="10.42578125" customWidth="1"/>
    <col min="50" max="50" width="10.85546875" customWidth="1"/>
    <col min="51" max="51" width="11.140625" customWidth="1"/>
    <col min="52" max="52" width="9.42578125" customWidth="1"/>
    <col min="53" max="53" width="10.5703125" customWidth="1"/>
    <col min="55" max="55" width="15" customWidth="1"/>
    <col min="56" max="56" width="15.28515625" customWidth="1"/>
  </cols>
  <sheetData>
    <row r="1" spans="1:64" x14ac:dyDescent="0.25">
      <c r="B1" s="17" t="s">
        <v>75</v>
      </c>
    </row>
    <row r="2" spans="1:64" ht="15.75" thickBot="1" x14ac:dyDescent="0.3">
      <c r="B2" s="18" t="s">
        <v>206</v>
      </c>
      <c r="C2" s="15"/>
      <c r="D2" s="46">
        <v>6733</v>
      </c>
      <c r="E2" s="46"/>
      <c r="F2" s="46">
        <v>6312</v>
      </c>
      <c r="G2" s="46">
        <v>6313</v>
      </c>
      <c r="H2" s="46">
        <v>6314</v>
      </c>
      <c r="I2" s="46">
        <v>6315</v>
      </c>
      <c r="J2" s="46">
        <v>6316</v>
      </c>
      <c r="K2" s="46">
        <v>6317</v>
      </c>
      <c r="L2" s="46">
        <v>6707</v>
      </c>
      <c r="M2" s="46">
        <v>10110</v>
      </c>
      <c r="N2" s="46">
        <v>27097</v>
      </c>
      <c r="O2" s="46"/>
      <c r="P2" s="46">
        <v>6341</v>
      </c>
      <c r="Q2" s="46">
        <v>6346</v>
      </c>
      <c r="R2" s="46">
        <v>6349</v>
      </c>
      <c r="S2" s="46">
        <v>6318</v>
      </c>
      <c r="T2" s="46">
        <v>6319</v>
      </c>
      <c r="U2" s="46">
        <v>6320</v>
      </c>
      <c r="V2" s="46">
        <v>6321</v>
      </c>
      <c r="W2" s="46">
        <v>6327</v>
      </c>
      <c r="X2" s="46">
        <v>6332</v>
      </c>
      <c r="Y2" s="46">
        <v>6333</v>
      </c>
      <c r="Z2" s="46">
        <v>6334</v>
      </c>
      <c r="AA2" s="46">
        <v>6335</v>
      </c>
      <c r="AB2" s="46">
        <v>6336</v>
      </c>
      <c r="AC2" s="46">
        <v>6337</v>
      </c>
      <c r="AD2" s="46">
        <v>6338</v>
      </c>
      <c r="AE2" s="46">
        <v>6339</v>
      </c>
      <c r="AF2" s="46">
        <v>6340</v>
      </c>
      <c r="AG2" s="46">
        <v>7238</v>
      </c>
      <c r="AH2" s="46">
        <v>6348</v>
      </c>
      <c r="AI2" s="46">
        <v>7297</v>
      </c>
      <c r="AJ2" s="46">
        <v>10516</v>
      </c>
      <c r="AK2" s="46">
        <v>6326</v>
      </c>
      <c r="AL2" s="46">
        <v>6329</v>
      </c>
      <c r="AM2" s="46">
        <v>6330</v>
      </c>
      <c r="AN2" s="46">
        <v>6331</v>
      </c>
      <c r="AO2" s="46">
        <v>6322</v>
      </c>
      <c r="AP2" s="46">
        <v>6323</v>
      </c>
      <c r="AQ2" s="46">
        <v>6324</v>
      </c>
      <c r="AR2" s="46">
        <v>6325</v>
      </c>
    </row>
    <row r="3" spans="1:64" s="1" customFormat="1" ht="50.25" customHeight="1" x14ac:dyDescent="0.25">
      <c r="A3" s="100" t="s">
        <v>8</v>
      </c>
      <c r="B3" s="98" t="s">
        <v>61</v>
      </c>
      <c r="C3" s="93" t="s">
        <v>0</v>
      </c>
      <c r="D3" s="93" t="s">
        <v>77</v>
      </c>
      <c r="E3" s="93" t="s">
        <v>198</v>
      </c>
      <c r="F3" s="93" t="s">
        <v>22</v>
      </c>
      <c r="G3" s="93" t="s">
        <v>23</v>
      </c>
      <c r="H3" s="93" t="s">
        <v>24</v>
      </c>
      <c r="I3" s="93" t="s">
        <v>25</v>
      </c>
      <c r="J3" s="93" t="s">
        <v>26</v>
      </c>
      <c r="K3" s="93" t="s">
        <v>27</v>
      </c>
      <c r="L3" s="93" t="s">
        <v>78</v>
      </c>
      <c r="M3" s="93" t="s">
        <v>79</v>
      </c>
      <c r="N3" s="93" t="s">
        <v>76</v>
      </c>
      <c r="O3" s="93" t="s">
        <v>199</v>
      </c>
      <c r="P3" s="93" t="s">
        <v>34</v>
      </c>
      <c r="Q3" s="93" t="s">
        <v>35</v>
      </c>
      <c r="R3" s="93" t="s">
        <v>36</v>
      </c>
      <c r="S3" s="93" t="s">
        <v>40</v>
      </c>
      <c r="T3" s="93" t="s">
        <v>41</v>
      </c>
      <c r="U3" s="93" t="s">
        <v>42</v>
      </c>
      <c r="V3" s="93" t="s">
        <v>43</v>
      </c>
      <c r="W3" s="93" t="s">
        <v>44</v>
      </c>
      <c r="X3" s="93" t="s">
        <v>45</v>
      </c>
      <c r="Y3" s="93" t="s">
        <v>46</v>
      </c>
      <c r="Z3" s="93" t="s">
        <v>80</v>
      </c>
      <c r="AA3" s="93" t="s">
        <v>48</v>
      </c>
      <c r="AB3" s="93" t="s">
        <v>49</v>
      </c>
      <c r="AC3" s="93" t="s">
        <v>50</v>
      </c>
      <c r="AD3" s="93" t="s">
        <v>51</v>
      </c>
      <c r="AE3" s="93" t="s">
        <v>52</v>
      </c>
      <c r="AF3" s="93" t="s">
        <v>81</v>
      </c>
      <c r="AG3" s="93" t="s">
        <v>54</v>
      </c>
      <c r="AH3" s="93" t="s">
        <v>71</v>
      </c>
      <c r="AI3" s="93" t="s">
        <v>82</v>
      </c>
      <c r="AJ3" s="93" t="s">
        <v>83</v>
      </c>
      <c r="AK3" s="93" t="s">
        <v>30</v>
      </c>
      <c r="AL3" s="93" t="s">
        <v>31</v>
      </c>
      <c r="AM3" s="93" t="s">
        <v>84</v>
      </c>
      <c r="AN3" s="93" t="s">
        <v>85</v>
      </c>
      <c r="AO3" s="93" t="s">
        <v>86</v>
      </c>
      <c r="AP3" s="93" t="s">
        <v>5</v>
      </c>
      <c r="AQ3" s="93" t="s">
        <v>6</v>
      </c>
      <c r="AR3" s="93" t="s">
        <v>87</v>
      </c>
      <c r="AS3"/>
      <c r="AT3" s="89" t="s">
        <v>88</v>
      </c>
      <c r="AU3" s="89" t="s">
        <v>198</v>
      </c>
      <c r="AV3" s="89" t="s">
        <v>89</v>
      </c>
      <c r="AW3" s="89" t="s">
        <v>70</v>
      </c>
      <c r="AX3" s="89" t="s">
        <v>65</v>
      </c>
      <c r="AY3" s="89" t="s">
        <v>66</v>
      </c>
      <c r="AZ3" s="89" t="s">
        <v>64</v>
      </c>
      <c r="BA3" s="89" t="s">
        <v>68</v>
      </c>
      <c r="BB3" s="89" t="s">
        <v>63</v>
      </c>
      <c r="BC3" s="89" t="s">
        <v>74</v>
      </c>
      <c r="BD3" s="92" t="str">
        <f>Config!D15</f>
        <v>RED MOYOBAMBA</v>
      </c>
      <c r="BF3" s="43" t="s">
        <v>62</v>
      </c>
      <c r="BG3" s="44" t="s">
        <v>63</v>
      </c>
      <c r="BH3" s="45" t="s">
        <v>64</v>
      </c>
      <c r="BI3" s="45" t="s">
        <v>65</v>
      </c>
      <c r="BJ3" s="45" t="s">
        <v>66</v>
      </c>
      <c r="BK3" s="45" t="s">
        <v>67</v>
      </c>
      <c r="BL3" s="45" t="s">
        <v>68</v>
      </c>
    </row>
    <row r="4" spans="1:64" x14ac:dyDescent="0.25">
      <c r="A4" s="95">
        <f>+SET!A4</f>
        <v>1</v>
      </c>
      <c r="B4" s="95" t="str">
        <f>+SET!B4</f>
        <v>1-Acompañamiento Clínico Psicosocial</v>
      </c>
      <c r="C4" s="270" t="str">
        <f>+SET!C4</f>
        <v>SALUD MENTAL CSMC</v>
      </c>
      <c r="D4" s="274">
        <v>0</v>
      </c>
      <c r="E4" s="274">
        <v>0</v>
      </c>
      <c r="F4" s="274">
        <v>0</v>
      </c>
      <c r="G4" s="274">
        <v>0</v>
      </c>
      <c r="H4" s="274">
        <v>0</v>
      </c>
      <c r="I4" s="274">
        <v>0</v>
      </c>
      <c r="J4" s="274">
        <v>0</v>
      </c>
      <c r="K4" s="274">
        <v>0</v>
      </c>
      <c r="L4" s="274">
        <v>0</v>
      </c>
      <c r="M4" s="274">
        <v>0</v>
      </c>
      <c r="N4" s="274">
        <v>0</v>
      </c>
      <c r="O4" s="274">
        <v>0</v>
      </c>
      <c r="P4" s="274">
        <v>0</v>
      </c>
      <c r="Q4" s="274">
        <v>0</v>
      </c>
      <c r="R4" s="274">
        <v>0</v>
      </c>
      <c r="S4" s="274">
        <v>0</v>
      </c>
      <c r="T4" s="274">
        <v>0</v>
      </c>
      <c r="U4" s="274">
        <v>0</v>
      </c>
      <c r="V4" s="274">
        <v>0</v>
      </c>
      <c r="W4" s="274">
        <v>0</v>
      </c>
      <c r="X4" s="274">
        <v>0</v>
      </c>
      <c r="Y4" s="274">
        <v>0</v>
      </c>
      <c r="Z4" s="274">
        <v>0</v>
      </c>
      <c r="AA4" s="274">
        <v>0</v>
      </c>
      <c r="AB4" s="274">
        <v>0</v>
      </c>
      <c r="AC4" s="274">
        <v>0</v>
      </c>
      <c r="AD4" s="274">
        <v>0</v>
      </c>
      <c r="AE4" s="274">
        <v>0</v>
      </c>
      <c r="AF4" s="274">
        <v>0</v>
      </c>
      <c r="AG4" s="274">
        <v>0</v>
      </c>
      <c r="AH4" s="274">
        <v>0</v>
      </c>
      <c r="AI4" s="274">
        <v>0</v>
      </c>
      <c r="AJ4" s="274">
        <v>0</v>
      </c>
      <c r="AK4" s="274">
        <v>0</v>
      </c>
      <c r="AL4" s="274">
        <v>0</v>
      </c>
      <c r="AM4" s="274">
        <v>0</v>
      </c>
      <c r="AN4" s="274">
        <v>0</v>
      </c>
      <c r="AO4" s="274">
        <v>0</v>
      </c>
      <c r="AP4" s="274">
        <v>0</v>
      </c>
      <c r="AQ4" s="274">
        <v>0</v>
      </c>
      <c r="AR4" s="274">
        <v>0</v>
      </c>
      <c r="AT4" s="90">
        <f t="shared" ref="AT4:AU7" si="0">SUM(D4)</f>
        <v>0</v>
      </c>
      <c r="AU4" s="90">
        <f t="shared" si="0"/>
        <v>0</v>
      </c>
      <c r="AV4" s="90">
        <f t="shared" ref="AV4:AV6" si="1">SUM(F4:O4)</f>
        <v>0</v>
      </c>
      <c r="AW4" s="90">
        <f t="shared" ref="AW4:AW6" si="2">SUM(P4:R4)</f>
        <v>0</v>
      </c>
      <c r="AX4" s="90">
        <f t="shared" ref="AX4:AX6" si="3">SUM(S4:V4)</f>
        <v>0</v>
      </c>
      <c r="AY4" s="90">
        <f t="shared" ref="AY4:AY6" si="4">SUM(W4:AB4)</f>
        <v>0</v>
      </c>
      <c r="AZ4" s="90">
        <f t="shared" ref="AZ4:AZ6" si="5">SUM(AC4:AG4)</f>
        <v>0</v>
      </c>
      <c r="BA4" s="90">
        <f t="shared" ref="BA4:BA6" si="6">SUM(AH4:AJ4)</f>
        <v>0</v>
      </c>
      <c r="BB4" s="90">
        <f t="shared" ref="BB4:BB6" si="7">SUM(AK4:AN4)</f>
        <v>0</v>
      </c>
      <c r="BC4" s="90">
        <f t="shared" ref="BC4:BC6" si="8">SUM(AO4:AR4)</f>
        <v>0</v>
      </c>
      <c r="BD4" s="91">
        <f t="shared" ref="BD4:BD6" si="9">SUM(AT4:BB4)</f>
        <v>0</v>
      </c>
    </row>
    <row r="5" spans="1:64" x14ac:dyDescent="0.25">
      <c r="A5" s="95">
        <f>+SET!A5</f>
        <v>2</v>
      </c>
      <c r="B5" s="95" t="str">
        <f>+SET!B5</f>
        <v>2-Tratamiento Especializado en Violencia Familiar</v>
      </c>
      <c r="C5" s="270" t="str">
        <f>+SET!C5</f>
        <v>SALUD MENTAL CSMC</v>
      </c>
      <c r="D5" s="274">
        <v>0</v>
      </c>
      <c r="E5" s="274">
        <v>0</v>
      </c>
      <c r="F5" s="274">
        <v>0</v>
      </c>
      <c r="G5" s="274">
        <v>0</v>
      </c>
      <c r="H5" s="274">
        <v>0</v>
      </c>
      <c r="I5" s="274">
        <v>0</v>
      </c>
      <c r="J5" s="274">
        <v>0</v>
      </c>
      <c r="K5" s="274">
        <v>0</v>
      </c>
      <c r="L5" s="274">
        <v>0</v>
      </c>
      <c r="M5" s="274">
        <v>0</v>
      </c>
      <c r="N5" s="274">
        <v>0</v>
      </c>
      <c r="O5" s="274">
        <v>0</v>
      </c>
      <c r="P5" s="274">
        <v>0</v>
      </c>
      <c r="Q5" s="274">
        <v>0</v>
      </c>
      <c r="R5" s="274">
        <v>0</v>
      </c>
      <c r="S5" s="274">
        <v>0</v>
      </c>
      <c r="T5" s="274">
        <v>0</v>
      </c>
      <c r="U5" s="274">
        <v>0</v>
      </c>
      <c r="V5" s="274">
        <v>0</v>
      </c>
      <c r="W5" s="274">
        <v>0</v>
      </c>
      <c r="X5" s="274">
        <v>0</v>
      </c>
      <c r="Y5" s="274">
        <v>0</v>
      </c>
      <c r="Z5" s="274">
        <v>0</v>
      </c>
      <c r="AA5" s="274">
        <v>0</v>
      </c>
      <c r="AB5" s="274">
        <v>0</v>
      </c>
      <c r="AC5" s="274">
        <v>0</v>
      </c>
      <c r="AD5" s="274">
        <v>0</v>
      </c>
      <c r="AE5" s="274">
        <v>0</v>
      </c>
      <c r="AF5" s="274">
        <v>0</v>
      </c>
      <c r="AG5" s="274">
        <v>0</v>
      </c>
      <c r="AH5" s="274">
        <v>0</v>
      </c>
      <c r="AI5" s="274">
        <v>0</v>
      </c>
      <c r="AJ5" s="274">
        <v>0</v>
      </c>
      <c r="AK5" s="274">
        <v>0</v>
      </c>
      <c r="AL5" s="274">
        <v>0</v>
      </c>
      <c r="AM5" s="274">
        <v>0</v>
      </c>
      <c r="AN5" s="274">
        <v>0</v>
      </c>
      <c r="AO5" s="274">
        <v>0</v>
      </c>
      <c r="AP5" s="274">
        <v>0</v>
      </c>
      <c r="AQ5" s="274">
        <v>0</v>
      </c>
      <c r="AR5" s="274">
        <v>0</v>
      </c>
      <c r="AT5" s="90">
        <f t="shared" si="0"/>
        <v>0</v>
      </c>
      <c r="AU5" s="90">
        <f t="shared" si="0"/>
        <v>0</v>
      </c>
      <c r="AV5" s="90">
        <f t="shared" si="1"/>
        <v>0</v>
      </c>
      <c r="AW5" s="90">
        <f t="shared" si="2"/>
        <v>0</v>
      </c>
      <c r="AX5" s="90">
        <f t="shared" si="3"/>
        <v>0</v>
      </c>
      <c r="AY5" s="90">
        <f t="shared" si="4"/>
        <v>0</v>
      </c>
      <c r="AZ5" s="90">
        <f t="shared" si="5"/>
        <v>0</v>
      </c>
      <c r="BA5" s="90">
        <f t="shared" si="6"/>
        <v>0</v>
      </c>
      <c r="BB5" s="90">
        <f t="shared" si="7"/>
        <v>0</v>
      </c>
      <c r="BC5" s="90">
        <f t="shared" si="8"/>
        <v>0</v>
      </c>
      <c r="BD5" s="91">
        <f t="shared" si="9"/>
        <v>0</v>
      </c>
    </row>
    <row r="6" spans="1:64" ht="30" x14ac:dyDescent="0.25">
      <c r="A6" s="95">
        <f>+SET!A6</f>
        <v>3</v>
      </c>
      <c r="B6" s="95" t="str">
        <f>+SET!B6</f>
        <v>3-Tratamiento a Niños, Niñas y Adolescentes Afectados por maltrato Infantil</v>
      </c>
      <c r="C6" s="270" t="str">
        <f>+SET!C6</f>
        <v>SALUD MENTAL CSMC</v>
      </c>
      <c r="D6" s="274">
        <v>0</v>
      </c>
      <c r="E6" s="274">
        <v>0</v>
      </c>
      <c r="F6" s="274">
        <v>0</v>
      </c>
      <c r="G6" s="274">
        <v>0</v>
      </c>
      <c r="H6" s="274">
        <v>0</v>
      </c>
      <c r="I6" s="274">
        <v>0</v>
      </c>
      <c r="J6" s="274">
        <v>0</v>
      </c>
      <c r="K6" s="274">
        <v>0</v>
      </c>
      <c r="L6" s="274">
        <v>0</v>
      </c>
      <c r="M6" s="274">
        <v>0</v>
      </c>
      <c r="N6" s="274">
        <v>0</v>
      </c>
      <c r="O6" s="274">
        <v>0</v>
      </c>
      <c r="P6" s="274">
        <v>0</v>
      </c>
      <c r="Q6" s="274">
        <v>0</v>
      </c>
      <c r="R6" s="274">
        <v>0</v>
      </c>
      <c r="S6" s="274">
        <v>0</v>
      </c>
      <c r="T6" s="274">
        <v>0</v>
      </c>
      <c r="U6" s="274">
        <v>0</v>
      </c>
      <c r="V6" s="274">
        <v>0</v>
      </c>
      <c r="W6" s="274">
        <v>0</v>
      </c>
      <c r="X6" s="274">
        <v>0</v>
      </c>
      <c r="Y6" s="274">
        <v>0</v>
      </c>
      <c r="Z6" s="274">
        <v>0</v>
      </c>
      <c r="AA6" s="274">
        <v>0</v>
      </c>
      <c r="AB6" s="274">
        <v>0</v>
      </c>
      <c r="AC6" s="274">
        <v>0</v>
      </c>
      <c r="AD6" s="274">
        <v>0</v>
      </c>
      <c r="AE6" s="274">
        <v>0</v>
      </c>
      <c r="AF6" s="274">
        <v>0</v>
      </c>
      <c r="AG6" s="274">
        <v>0</v>
      </c>
      <c r="AH6" s="274">
        <v>0</v>
      </c>
      <c r="AI6" s="274">
        <v>0</v>
      </c>
      <c r="AJ6" s="274">
        <v>0</v>
      </c>
      <c r="AK6" s="274">
        <v>0</v>
      </c>
      <c r="AL6" s="274">
        <v>0</v>
      </c>
      <c r="AM6" s="274">
        <v>0</v>
      </c>
      <c r="AN6" s="274">
        <v>0</v>
      </c>
      <c r="AO6" s="274">
        <v>0</v>
      </c>
      <c r="AP6" s="274">
        <v>0</v>
      </c>
      <c r="AQ6" s="274">
        <v>0</v>
      </c>
      <c r="AR6" s="274">
        <v>0</v>
      </c>
      <c r="AT6" s="90">
        <f t="shared" si="0"/>
        <v>0</v>
      </c>
      <c r="AU6" s="90">
        <f t="shared" si="0"/>
        <v>0</v>
      </c>
      <c r="AV6" s="90">
        <f t="shared" si="1"/>
        <v>0</v>
      </c>
      <c r="AW6" s="90">
        <f t="shared" si="2"/>
        <v>0</v>
      </c>
      <c r="AX6" s="90">
        <f t="shared" si="3"/>
        <v>0</v>
      </c>
      <c r="AY6" s="90">
        <f t="shared" si="4"/>
        <v>0</v>
      </c>
      <c r="AZ6" s="90">
        <f t="shared" si="5"/>
        <v>0</v>
      </c>
      <c r="BA6" s="90">
        <f t="shared" si="6"/>
        <v>0</v>
      </c>
      <c r="BB6" s="90">
        <f t="shared" si="7"/>
        <v>0</v>
      </c>
      <c r="BC6" s="90">
        <f t="shared" si="8"/>
        <v>0</v>
      </c>
      <c r="BD6" s="91">
        <f t="shared" si="9"/>
        <v>0</v>
      </c>
    </row>
    <row r="7" spans="1:64" ht="30" x14ac:dyDescent="0.25">
      <c r="A7" s="95">
        <f>+SET!A7</f>
        <v>4</v>
      </c>
      <c r="B7" s="95" t="str">
        <f>+SET!B7</f>
        <v xml:space="preserve">4-Tratamiento ambulatorio de Niños, Niñas de 0 a 17 años con trastornos  del aspectro autista </v>
      </c>
      <c r="C7" s="270" t="str">
        <f>+SET!C7</f>
        <v>SALUD MENTAL CSMC</v>
      </c>
      <c r="D7" s="274">
        <v>0</v>
      </c>
      <c r="E7" s="274">
        <v>1</v>
      </c>
      <c r="F7" s="274">
        <v>0</v>
      </c>
      <c r="G7" s="274">
        <v>0</v>
      </c>
      <c r="H7" s="274">
        <v>0</v>
      </c>
      <c r="I7" s="274">
        <v>0</v>
      </c>
      <c r="J7" s="274">
        <v>0</v>
      </c>
      <c r="K7" s="274">
        <v>0</v>
      </c>
      <c r="L7" s="274">
        <v>0</v>
      </c>
      <c r="M7" s="274">
        <v>0</v>
      </c>
      <c r="N7" s="274">
        <v>0</v>
      </c>
      <c r="O7" s="274">
        <v>0</v>
      </c>
      <c r="P7" s="274">
        <v>0</v>
      </c>
      <c r="Q7" s="274">
        <v>0</v>
      </c>
      <c r="R7" s="274">
        <v>0</v>
      </c>
      <c r="S7" s="274">
        <v>0</v>
      </c>
      <c r="T7" s="274">
        <v>0</v>
      </c>
      <c r="U7" s="274">
        <v>0</v>
      </c>
      <c r="V7" s="274">
        <v>0</v>
      </c>
      <c r="W7" s="274">
        <v>0</v>
      </c>
      <c r="X7" s="274">
        <v>0</v>
      </c>
      <c r="Y7" s="274">
        <v>0</v>
      </c>
      <c r="Z7" s="274">
        <v>0</v>
      </c>
      <c r="AA7" s="274">
        <v>0</v>
      </c>
      <c r="AB7" s="274">
        <v>0</v>
      </c>
      <c r="AC7" s="274">
        <v>0</v>
      </c>
      <c r="AD7" s="274">
        <v>0</v>
      </c>
      <c r="AE7" s="274">
        <v>0</v>
      </c>
      <c r="AF7" s="274">
        <v>0</v>
      </c>
      <c r="AG7" s="274">
        <v>0</v>
      </c>
      <c r="AH7" s="274">
        <v>0</v>
      </c>
      <c r="AI7" s="274">
        <v>0</v>
      </c>
      <c r="AJ7" s="274">
        <v>0</v>
      </c>
      <c r="AK7" s="274">
        <v>0</v>
      </c>
      <c r="AL7" s="274">
        <v>0</v>
      </c>
      <c r="AM7" s="274">
        <v>0</v>
      </c>
      <c r="AN7" s="274">
        <v>0</v>
      </c>
      <c r="AO7" s="274">
        <v>0</v>
      </c>
      <c r="AP7" s="274">
        <v>0</v>
      </c>
      <c r="AQ7" s="274">
        <v>0</v>
      </c>
      <c r="AR7" s="274">
        <v>0</v>
      </c>
      <c r="AT7" s="90">
        <f t="shared" si="0"/>
        <v>0</v>
      </c>
      <c r="AU7" s="90">
        <f t="shared" ref="AU7" si="10">SUM(E7)</f>
        <v>1</v>
      </c>
      <c r="AV7" s="90">
        <f t="shared" ref="AV7" si="11">+SUM(F7:O7)</f>
        <v>0</v>
      </c>
      <c r="AW7" s="90">
        <f t="shared" ref="AW7" si="12">+SUM(P7:R7)</f>
        <v>0</v>
      </c>
      <c r="AX7" s="90">
        <f t="shared" ref="AX7:AX31" si="13">+SUM(S7:V7)</f>
        <v>0</v>
      </c>
      <c r="AY7" s="90">
        <f t="shared" ref="AY7:AY31" si="14">+SUM(W7:AB7)</f>
        <v>0</v>
      </c>
      <c r="AZ7" s="90">
        <f t="shared" ref="AZ7:AZ31" si="15">+SUM(AC7:AG7)</f>
        <v>0</v>
      </c>
      <c r="BA7" s="90">
        <f t="shared" ref="BA7:BA31" si="16">+SUM(AH7:AJ7)</f>
        <v>0</v>
      </c>
      <c r="BB7" s="90">
        <f t="shared" ref="BB7:BB31" si="17">+SUM(AK7:AN7)</f>
        <v>0</v>
      </c>
      <c r="BC7" s="90">
        <f t="shared" ref="BC7:BC31" si="18">+SUM(AO7:AR7)</f>
        <v>0</v>
      </c>
      <c r="BD7" s="91">
        <f t="shared" ref="BD7:BD31" si="19">SUM(AT7:BC7)</f>
        <v>1</v>
      </c>
    </row>
    <row r="8" spans="1:64" ht="30" x14ac:dyDescent="0.25">
      <c r="A8" s="95">
        <f>+SET!A8</f>
        <v>5</v>
      </c>
      <c r="B8" s="95" t="str">
        <f>+SET!B8</f>
        <v>5-Tratamiento ambulatorio de Niños, Niñas y adolescentes de 0 a 17 años por trastornos  mentales del comportamiento</v>
      </c>
      <c r="C8" s="270" t="str">
        <f>+SET!C8</f>
        <v>SALUD MENTAL CSMC</v>
      </c>
      <c r="D8" s="274">
        <v>0</v>
      </c>
      <c r="E8" s="274">
        <v>3</v>
      </c>
      <c r="F8" s="274">
        <v>0</v>
      </c>
      <c r="G8" s="274">
        <v>0</v>
      </c>
      <c r="H8" s="274">
        <v>0</v>
      </c>
      <c r="I8" s="274">
        <v>0</v>
      </c>
      <c r="J8" s="274">
        <v>0</v>
      </c>
      <c r="K8" s="274">
        <v>0</v>
      </c>
      <c r="L8" s="274">
        <v>0</v>
      </c>
      <c r="M8" s="274">
        <v>0</v>
      </c>
      <c r="N8" s="274">
        <v>0</v>
      </c>
      <c r="O8" s="274">
        <v>0</v>
      </c>
      <c r="P8" s="274">
        <v>0</v>
      </c>
      <c r="Q8" s="274">
        <v>0</v>
      </c>
      <c r="R8" s="274">
        <v>0</v>
      </c>
      <c r="S8" s="274">
        <v>0</v>
      </c>
      <c r="T8" s="274">
        <v>0</v>
      </c>
      <c r="U8" s="274">
        <v>0</v>
      </c>
      <c r="V8" s="274">
        <v>0</v>
      </c>
      <c r="W8" s="274">
        <v>0</v>
      </c>
      <c r="X8" s="274">
        <v>0</v>
      </c>
      <c r="Y8" s="274">
        <v>0</v>
      </c>
      <c r="Z8" s="274">
        <v>0</v>
      </c>
      <c r="AA8" s="274">
        <v>0</v>
      </c>
      <c r="AB8" s="274">
        <v>0</v>
      </c>
      <c r="AC8" s="274">
        <v>0</v>
      </c>
      <c r="AD8" s="274">
        <v>0</v>
      </c>
      <c r="AE8" s="274">
        <v>0</v>
      </c>
      <c r="AF8" s="274">
        <v>0</v>
      </c>
      <c r="AG8" s="274">
        <v>0</v>
      </c>
      <c r="AH8" s="274">
        <v>0</v>
      </c>
      <c r="AI8" s="274">
        <v>0</v>
      </c>
      <c r="AJ8" s="274">
        <v>0</v>
      </c>
      <c r="AK8" s="274">
        <v>0</v>
      </c>
      <c r="AL8" s="274">
        <v>0</v>
      </c>
      <c r="AM8" s="274">
        <v>0</v>
      </c>
      <c r="AN8" s="274">
        <v>0</v>
      </c>
      <c r="AO8" s="274">
        <v>0</v>
      </c>
      <c r="AP8" s="274">
        <v>0</v>
      </c>
      <c r="AQ8" s="274">
        <v>0</v>
      </c>
      <c r="AR8" s="274">
        <v>0</v>
      </c>
      <c r="AT8" s="90">
        <f t="shared" ref="AT8:AU31" si="20">SUM(D8)</f>
        <v>0</v>
      </c>
      <c r="AU8" s="90">
        <f t="shared" si="20"/>
        <v>3</v>
      </c>
      <c r="AV8" s="90">
        <f t="shared" ref="AV8:AV31" si="21">+SUM(F8:O8)</f>
        <v>0</v>
      </c>
      <c r="AW8" s="90">
        <f t="shared" ref="AW8:AW31" si="22">+SUM(P8:R8)</f>
        <v>0</v>
      </c>
      <c r="AX8" s="90">
        <f t="shared" si="13"/>
        <v>0</v>
      </c>
      <c r="AY8" s="90">
        <f t="shared" si="14"/>
        <v>0</v>
      </c>
      <c r="AZ8" s="90">
        <f t="shared" si="15"/>
        <v>0</v>
      </c>
      <c r="BA8" s="90">
        <f t="shared" si="16"/>
        <v>0</v>
      </c>
      <c r="BB8" s="90">
        <f t="shared" si="17"/>
        <v>0</v>
      </c>
      <c r="BC8" s="90">
        <f t="shared" si="18"/>
        <v>0</v>
      </c>
      <c r="BD8" s="91">
        <f t="shared" si="19"/>
        <v>3</v>
      </c>
    </row>
    <row r="9" spans="1:64" x14ac:dyDescent="0.25">
      <c r="A9" s="95">
        <f>+SET!A9</f>
        <v>6</v>
      </c>
      <c r="B9" s="95" t="str">
        <f>+SET!B9</f>
        <v xml:space="preserve">6-Tratamiento ambulatorio de personas con depresion </v>
      </c>
      <c r="C9" s="270" t="str">
        <f>+SET!C9</f>
        <v>SALUD MENTAL CSMC</v>
      </c>
      <c r="D9" s="274">
        <v>0</v>
      </c>
      <c r="E9" s="274">
        <v>0</v>
      </c>
      <c r="F9" s="274">
        <v>0</v>
      </c>
      <c r="G9" s="274">
        <v>0</v>
      </c>
      <c r="H9" s="274">
        <v>0</v>
      </c>
      <c r="I9" s="274">
        <v>0</v>
      </c>
      <c r="J9" s="274">
        <v>0</v>
      </c>
      <c r="K9" s="274">
        <v>0</v>
      </c>
      <c r="L9" s="274">
        <v>0</v>
      </c>
      <c r="M9" s="274">
        <v>0</v>
      </c>
      <c r="N9" s="274">
        <v>0</v>
      </c>
      <c r="O9" s="274">
        <v>0</v>
      </c>
      <c r="P9" s="274">
        <v>0</v>
      </c>
      <c r="Q9" s="274">
        <v>0</v>
      </c>
      <c r="R9" s="274">
        <v>0</v>
      </c>
      <c r="S9" s="274">
        <v>0</v>
      </c>
      <c r="T9" s="274">
        <v>0</v>
      </c>
      <c r="U9" s="274">
        <v>0</v>
      </c>
      <c r="V9" s="274">
        <v>0</v>
      </c>
      <c r="W9" s="274">
        <v>0</v>
      </c>
      <c r="X9" s="274">
        <v>0</v>
      </c>
      <c r="Y9" s="274">
        <v>0</v>
      </c>
      <c r="Z9" s="274">
        <v>0</v>
      </c>
      <c r="AA9" s="274">
        <v>0</v>
      </c>
      <c r="AB9" s="274">
        <v>0</v>
      </c>
      <c r="AC9" s="274">
        <v>0</v>
      </c>
      <c r="AD9" s="274">
        <v>0</v>
      </c>
      <c r="AE9" s="274">
        <v>0</v>
      </c>
      <c r="AF9" s="274">
        <v>0</v>
      </c>
      <c r="AG9" s="274">
        <v>0</v>
      </c>
      <c r="AH9" s="274">
        <v>0</v>
      </c>
      <c r="AI9" s="274">
        <v>0</v>
      </c>
      <c r="AJ9" s="274">
        <v>0</v>
      </c>
      <c r="AK9" s="274">
        <v>0</v>
      </c>
      <c r="AL9" s="274">
        <v>0</v>
      </c>
      <c r="AM9" s="274">
        <v>0</v>
      </c>
      <c r="AN9" s="274">
        <v>0</v>
      </c>
      <c r="AO9" s="274">
        <v>0</v>
      </c>
      <c r="AP9" s="274">
        <v>0</v>
      </c>
      <c r="AQ9" s="274">
        <v>0</v>
      </c>
      <c r="AR9" s="274">
        <v>0</v>
      </c>
      <c r="AT9" s="90">
        <f t="shared" si="20"/>
        <v>0</v>
      </c>
      <c r="AU9" s="90">
        <f t="shared" si="20"/>
        <v>0</v>
      </c>
      <c r="AV9" s="90">
        <f t="shared" si="21"/>
        <v>0</v>
      </c>
      <c r="AW9" s="90">
        <f t="shared" si="22"/>
        <v>0</v>
      </c>
      <c r="AX9" s="90">
        <f t="shared" si="13"/>
        <v>0</v>
      </c>
      <c r="AY9" s="90">
        <f t="shared" si="14"/>
        <v>0</v>
      </c>
      <c r="AZ9" s="90">
        <f t="shared" si="15"/>
        <v>0</v>
      </c>
      <c r="BA9" s="90">
        <f t="shared" si="16"/>
        <v>0</v>
      </c>
      <c r="BB9" s="90">
        <f t="shared" si="17"/>
        <v>0</v>
      </c>
      <c r="BC9" s="90">
        <f t="shared" si="18"/>
        <v>0</v>
      </c>
      <c r="BD9" s="91">
        <f t="shared" si="19"/>
        <v>0</v>
      </c>
    </row>
    <row r="10" spans="1:64" x14ac:dyDescent="0.25">
      <c r="A10" s="95">
        <f>+SET!A10</f>
        <v>7</v>
      </c>
      <c r="B10" s="95" t="str">
        <f>+SET!B10</f>
        <v xml:space="preserve">7-Tratamiento ambulatorio de personas con conducta suicida </v>
      </c>
      <c r="C10" s="270" t="str">
        <f>+SET!C10</f>
        <v>SALUD MENTAL CSMC</v>
      </c>
      <c r="D10" s="274">
        <v>0</v>
      </c>
      <c r="E10" s="274">
        <v>0</v>
      </c>
      <c r="F10" s="274">
        <v>0</v>
      </c>
      <c r="G10" s="274">
        <v>0</v>
      </c>
      <c r="H10" s="274">
        <v>0</v>
      </c>
      <c r="I10" s="274">
        <v>0</v>
      </c>
      <c r="J10" s="274">
        <v>0</v>
      </c>
      <c r="K10" s="274">
        <v>0</v>
      </c>
      <c r="L10" s="274">
        <v>0</v>
      </c>
      <c r="M10" s="274">
        <v>0</v>
      </c>
      <c r="N10" s="274">
        <v>0</v>
      </c>
      <c r="O10" s="274">
        <v>0</v>
      </c>
      <c r="P10" s="274">
        <v>0</v>
      </c>
      <c r="Q10" s="274">
        <v>0</v>
      </c>
      <c r="R10" s="274">
        <v>0</v>
      </c>
      <c r="S10" s="274">
        <v>0</v>
      </c>
      <c r="T10" s="274">
        <v>0</v>
      </c>
      <c r="U10" s="274">
        <v>0</v>
      </c>
      <c r="V10" s="274">
        <v>0</v>
      </c>
      <c r="W10" s="274">
        <v>0</v>
      </c>
      <c r="X10" s="274">
        <v>0</v>
      </c>
      <c r="Y10" s="274">
        <v>0</v>
      </c>
      <c r="Z10" s="274">
        <v>0</v>
      </c>
      <c r="AA10" s="274">
        <v>0</v>
      </c>
      <c r="AB10" s="274">
        <v>0</v>
      </c>
      <c r="AC10" s="274">
        <v>0</v>
      </c>
      <c r="AD10" s="274">
        <v>0</v>
      </c>
      <c r="AE10" s="274">
        <v>0</v>
      </c>
      <c r="AF10" s="274">
        <v>0</v>
      </c>
      <c r="AG10" s="274">
        <v>0</v>
      </c>
      <c r="AH10" s="274">
        <v>0</v>
      </c>
      <c r="AI10" s="274">
        <v>0</v>
      </c>
      <c r="AJ10" s="274">
        <v>0</v>
      </c>
      <c r="AK10" s="274">
        <v>0</v>
      </c>
      <c r="AL10" s="274">
        <v>0</v>
      </c>
      <c r="AM10" s="274">
        <v>0</v>
      </c>
      <c r="AN10" s="274">
        <v>0</v>
      </c>
      <c r="AO10" s="274">
        <v>0</v>
      </c>
      <c r="AP10" s="274">
        <v>0</v>
      </c>
      <c r="AQ10" s="274">
        <v>0</v>
      </c>
      <c r="AR10" s="274">
        <v>0</v>
      </c>
      <c r="AT10" s="90">
        <f t="shared" si="20"/>
        <v>0</v>
      </c>
      <c r="AU10" s="90">
        <f t="shared" si="20"/>
        <v>0</v>
      </c>
      <c r="AV10" s="90">
        <f t="shared" si="21"/>
        <v>0</v>
      </c>
      <c r="AW10" s="90">
        <f t="shared" si="22"/>
        <v>0</v>
      </c>
      <c r="AX10" s="90">
        <f t="shared" si="13"/>
        <v>0</v>
      </c>
      <c r="AY10" s="90">
        <f t="shared" si="14"/>
        <v>0</v>
      </c>
      <c r="AZ10" s="90">
        <f t="shared" si="15"/>
        <v>0</v>
      </c>
      <c r="BA10" s="90">
        <f t="shared" si="16"/>
        <v>0</v>
      </c>
      <c r="BB10" s="90">
        <f t="shared" si="17"/>
        <v>0</v>
      </c>
      <c r="BC10" s="90">
        <f t="shared" si="18"/>
        <v>0</v>
      </c>
      <c r="BD10" s="91">
        <f t="shared" si="19"/>
        <v>0</v>
      </c>
    </row>
    <row r="11" spans="1:64" x14ac:dyDescent="0.25">
      <c r="A11" s="95">
        <f>+SET!A11</f>
        <v>8</v>
      </c>
      <c r="B11" s="95" t="str">
        <f>+SET!B11</f>
        <v xml:space="preserve">8-Tratamiento ambulatorio de personas con ansiedad </v>
      </c>
      <c r="C11" s="270" t="str">
        <f>+SET!C11</f>
        <v>SALUD MENTAL CSMC</v>
      </c>
      <c r="D11" s="274">
        <v>0</v>
      </c>
      <c r="E11" s="274">
        <v>3</v>
      </c>
      <c r="F11" s="274">
        <v>0</v>
      </c>
      <c r="G11" s="274">
        <v>0</v>
      </c>
      <c r="H11" s="274">
        <v>0</v>
      </c>
      <c r="I11" s="274">
        <v>0</v>
      </c>
      <c r="J11" s="274">
        <v>0</v>
      </c>
      <c r="K11" s="274">
        <v>0</v>
      </c>
      <c r="L11" s="274">
        <v>0</v>
      </c>
      <c r="M11" s="274">
        <v>0</v>
      </c>
      <c r="N11" s="274">
        <v>0</v>
      </c>
      <c r="O11" s="274">
        <v>0</v>
      </c>
      <c r="P11" s="274">
        <v>0</v>
      </c>
      <c r="Q11" s="274">
        <v>0</v>
      </c>
      <c r="R11" s="274">
        <v>0</v>
      </c>
      <c r="S11" s="274">
        <v>0</v>
      </c>
      <c r="T11" s="274">
        <v>0</v>
      </c>
      <c r="U11" s="274">
        <v>0</v>
      </c>
      <c r="V11" s="274">
        <v>0</v>
      </c>
      <c r="W11" s="274">
        <v>0</v>
      </c>
      <c r="X11" s="274">
        <v>0</v>
      </c>
      <c r="Y11" s="274">
        <v>0</v>
      </c>
      <c r="Z11" s="274">
        <v>0</v>
      </c>
      <c r="AA11" s="274">
        <v>0</v>
      </c>
      <c r="AB11" s="274">
        <v>0</v>
      </c>
      <c r="AC11" s="274">
        <v>0</v>
      </c>
      <c r="AD11" s="274">
        <v>0</v>
      </c>
      <c r="AE11" s="274">
        <v>0</v>
      </c>
      <c r="AF11" s="274">
        <v>0</v>
      </c>
      <c r="AG11" s="274">
        <v>0</v>
      </c>
      <c r="AH11" s="274">
        <v>0</v>
      </c>
      <c r="AI11" s="274">
        <v>0</v>
      </c>
      <c r="AJ11" s="274">
        <v>0</v>
      </c>
      <c r="AK11" s="274">
        <v>0</v>
      </c>
      <c r="AL11" s="274">
        <v>0</v>
      </c>
      <c r="AM11" s="274">
        <v>0</v>
      </c>
      <c r="AN11" s="274">
        <v>0</v>
      </c>
      <c r="AO11" s="274">
        <v>0</v>
      </c>
      <c r="AP11" s="274">
        <v>0</v>
      </c>
      <c r="AQ11" s="274">
        <v>0</v>
      </c>
      <c r="AR11" s="274">
        <v>0</v>
      </c>
      <c r="AT11" s="90">
        <f t="shared" si="20"/>
        <v>0</v>
      </c>
      <c r="AU11" s="90">
        <f t="shared" si="20"/>
        <v>3</v>
      </c>
      <c r="AV11" s="90">
        <f t="shared" si="21"/>
        <v>0</v>
      </c>
      <c r="AW11" s="90">
        <f t="shared" si="22"/>
        <v>0</v>
      </c>
      <c r="AX11" s="90">
        <f t="shared" si="13"/>
        <v>0</v>
      </c>
      <c r="AY11" s="90">
        <f t="shared" si="14"/>
        <v>0</v>
      </c>
      <c r="AZ11" s="90">
        <f t="shared" si="15"/>
        <v>0</v>
      </c>
      <c r="BA11" s="90">
        <f t="shared" si="16"/>
        <v>0</v>
      </c>
      <c r="BB11" s="90">
        <f t="shared" si="17"/>
        <v>0</v>
      </c>
      <c r="BC11" s="90">
        <f t="shared" si="18"/>
        <v>0</v>
      </c>
      <c r="BD11" s="91">
        <f t="shared" si="19"/>
        <v>3</v>
      </c>
    </row>
    <row r="12" spans="1:64" ht="30" x14ac:dyDescent="0.25">
      <c r="A12" s="95">
        <f>+SET!A12</f>
        <v>9</v>
      </c>
      <c r="B12" s="95" t="str">
        <f>+SET!B12</f>
        <v>9-Intervenciones breves motivacionales para personas con consumo perjudicial del alcohol y tabaco</v>
      </c>
      <c r="C12" s="270" t="str">
        <f>+SET!C12</f>
        <v>SALUD MENTAL CSMC</v>
      </c>
      <c r="D12" s="274">
        <v>0</v>
      </c>
      <c r="E12" s="274">
        <v>5</v>
      </c>
      <c r="F12" s="274">
        <v>0</v>
      </c>
      <c r="G12" s="274">
        <v>0</v>
      </c>
      <c r="H12" s="274">
        <v>0</v>
      </c>
      <c r="I12" s="274">
        <v>0</v>
      </c>
      <c r="J12" s="274">
        <v>0</v>
      </c>
      <c r="K12" s="274">
        <v>0</v>
      </c>
      <c r="L12" s="274">
        <v>0</v>
      </c>
      <c r="M12" s="274">
        <v>0</v>
      </c>
      <c r="N12" s="274">
        <v>0</v>
      </c>
      <c r="O12" s="274">
        <v>0</v>
      </c>
      <c r="P12" s="274">
        <v>0</v>
      </c>
      <c r="Q12" s="274">
        <v>0</v>
      </c>
      <c r="R12" s="274">
        <v>0</v>
      </c>
      <c r="S12" s="274">
        <v>0</v>
      </c>
      <c r="T12" s="274">
        <v>0</v>
      </c>
      <c r="U12" s="274">
        <v>0</v>
      </c>
      <c r="V12" s="274">
        <v>0</v>
      </c>
      <c r="W12" s="274">
        <v>0</v>
      </c>
      <c r="X12" s="274">
        <v>0</v>
      </c>
      <c r="Y12" s="274">
        <v>0</v>
      </c>
      <c r="Z12" s="274">
        <v>0</v>
      </c>
      <c r="AA12" s="274">
        <v>0</v>
      </c>
      <c r="AB12" s="274">
        <v>0</v>
      </c>
      <c r="AC12" s="274">
        <v>0</v>
      </c>
      <c r="AD12" s="274">
        <v>0</v>
      </c>
      <c r="AE12" s="274">
        <v>0</v>
      </c>
      <c r="AF12" s="274">
        <v>0</v>
      </c>
      <c r="AG12" s="274">
        <v>0</v>
      </c>
      <c r="AH12" s="274">
        <v>0</v>
      </c>
      <c r="AI12" s="274">
        <v>0</v>
      </c>
      <c r="AJ12" s="274">
        <v>0</v>
      </c>
      <c r="AK12" s="274">
        <v>0</v>
      </c>
      <c r="AL12" s="274">
        <v>0</v>
      </c>
      <c r="AM12" s="274">
        <v>0</v>
      </c>
      <c r="AN12" s="274">
        <v>0</v>
      </c>
      <c r="AO12" s="274">
        <v>0</v>
      </c>
      <c r="AP12" s="274">
        <v>0</v>
      </c>
      <c r="AQ12" s="274">
        <v>0</v>
      </c>
      <c r="AR12" s="274">
        <v>0</v>
      </c>
      <c r="AT12" s="90">
        <f t="shared" si="20"/>
        <v>0</v>
      </c>
      <c r="AU12" s="90">
        <f t="shared" si="20"/>
        <v>5</v>
      </c>
      <c r="AV12" s="90">
        <f t="shared" si="21"/>
        <v>0</v>
      </c>
      <c r="AW12" s="90">
        <f t="shared" si="22"/>
        <v>0</v>
      </c>
      <c r="AX12" s="90">
        <f t="shared" si="13"/>
        <v>0</v>
      </c>
      <c r="AY12" s="90">
        <f t="shared" si="14"/>
        <v>0</v>
      </c>
      <c r="AZ12" s="90">
        <f t="shared" si="15"/>
        <v>0</v>
      </c>
      <c r="BA12" s="90">
        <f t="shared" si="16"/>
        <v>0</v>
      </c>
      <c r="BB12" s="90">
        <f t="shared" si="17"/>
        <v>0</v>
      </c>
      <c r="BC12" s="90">
        <f t="shared" si="18"/>
        <v>0</v>
      </c>
      <c r="BD12" s="91">
        <f t="shared" si="19"/>
        <v>5</v>
      </c>
    </row>
    <row r="13" spans="1:64" x14ac:dyDescent="0.25">
      <c r="A13" s="95">
        <f>+SET!A13</f>
        <v>10</v>
      </c>
      <c r="B13" s="95" t="str">
        <f>+SET!B13</f>
        <v xml:space="preserve">10-intervencion para personas con dependencia del alcohol y tabaco </v>
      </c>
      <c r="C13" s="270" t="str">
        <f>+SET!C13</f>
        <v>SALUD MENTAL CSMC</v>
      </c>
      <c r="D13" s="274">
        <v>0</v>
      </c>
      <c r="E13" s="274">
        <v>0</v>
      </c>
      <c r="F13" s="274">
        <v>0</v>
      </c>
      <c r="G13" s="274">
        <v>0</v>
      </c>
      <c r="H13" s="274">
        <v>0</v>
      </c>
      <c r="I13" s="274">
        <v>0</v>
      </c>
      <c r="J13" s="274">
        <v>0</v>
      </c>
      <c r="K13" s="274">
        <v>0</v>
      </c>
      <c r="L13" s="274">
        <v>0</v>
      </c>
      <c r="M13" s="274">
        <v>0</v>
      </c>
      <c r="N13" s="274">
        <v>0</v>
      </c>
      <c r="O13" s="274">
        <v>0</v>
      </c>
      <c r="P13" s="274">
        <v>0</v>
      </c>
      <c r="Q13" s="274">
        <v>0</v>
      </c>
      <c r="R13" s="274">
        <v>0</v>
      </c>
      <c r="S13" s="274">
        <v>0</v>
      </c>
      <c r="T13" s="274">
        <v>0</v>
      </c>
      <c r="U13" s="274">
        <v>0</v>
      </c>
      <c r="V13" s="274">
        <v>0</v>
      </c>
      <c r="W13" s="274">
        <v>0</v>
      </c>
      <c r="X13" s="274">
        <v>0</v>
      </c>
      <c r="Y13" s="274">
        <v>0</v>
      </c>
      <c r="Z13" s="274">
        <v>0</v>
      </c>
      <c r="AA13" s="274">
        <v>0</v>
      </c>
      <c r="AB13" s="274">
        <v>0</v>
      </c>
      <c r="AC13" s="274">
        <v>0</v>
      </c>
      <c r="AD13" s="274">
        <v>0</v>
      </c>
      <c r="AE13" s="274">
        <v>0</v>
      </c>
      <c r="AF13" s="274">
        <v>0</v>
      </c>
      <c r="AG13" s="274">
        <v>0</v>
      </c>
      <c r="AH13" s="274">
        <v>0</v>
      </c>
      <c r="AI13" s="274">
        <v>0</v>
      </c>
      <c r="AJ13" s="274">
        <v>0</v>
      </c>
      <c r="AK13" s="274">
        <v>0</v>
      </c>
      <c r="AL13" s="274">
        <v>0</v>
      </c>
      <c r="AM13" s="274">
        <v>0</v>
      </c>
      <c r="AN13" s="274">
        <v>0</v>
      </c>
      <c r="AO13" s="274">
        <v>0</v>
      </c>
      <c r="AP13" s="274">
        <v>0</v>
      </c>
      <c r="AQ13" s="274">
        <v>0</v>
      </c>
      <c r="AR13" s="274">
        <v>0</v>
      </c>
      <c r="AT13" s="90">
        <f t="shared" si="20"/>
        <v>0</v>
      </c>
      <c r="AU13" s="90">
        <f t="shared" si="20"/>
        <v>0</v>
      </c>
      <c r="AV13" s="90">
        <f t="shared" si="21"/>
        <v>0</v>
      </c>
      <c r="AW13" s="90">
        <f t="shared" si="22"/>
        <v>0</v>
      </c>
      <c r="AX13" s="90">
        <f t="shared" si="13"/>
        <v>0</v>
      </c>
      <c r="AY13" s="90">
        <f t="shared" si="14"/>
        <v>0</v>
      </c>
      <c r="AZ13" s="90">
        <f t="shared" si="15"/>
        <v>0</v>
      </c>
      <c r="BA13" s="90">
        <f t="shared" si="16"/>
        <v>0</v>
      </c>
      <c r="BB13" s="90">
        <f t="shared" si="17"/>
        <v>0</v>
      </c>
      <c r="BC13" s="90">
        <f t="shared" si="18"/>
        <v>0</v>
      </c>
      <c r="BD13" s="91">
        <f t="shared" si="19"/>
        <v>0</v>
      </c>
    </row>
    <row r="14" spans="1:64" ht="30" x14ac:dyDescent="0.25">
      <c r="A14" s="95">
        <f>+SET!A14</f>
        <v>11</v>
      </c>
      <c r="B14" s="95" t="str">
        <f>+SET!B14</f>
        <v xml:space="preserve">11-Tratamiento ambulatorio a personas con sindrome psicotico o trastorno del espectro de la esquizofrenia </v>
      </c>
      <c r="C14" s="270" t="str">
        <f>+SET!C14</f>
        <v>SALUD MENTAL CSMC</v>
      </c>
      <c r="D14" s="274">
        <v>0</v>
      </c>
      <c r="E14" s="274">
        <v>4</v>
      </c>
      <c r="F14" s="274">
        <v>0</v>
      </c>
      <c r="G14" s="274">
        <v>0</v>
      </c>
      <c r="H14" s="274">
        <v>0</v>
      </c>
      <c r="I14" s="274">
        <v>0</v>
      </c>
      <c r="J14" s="274">
        <v>0</v>
      </c>
      <c r="K14" s="274">
        <v>0</v>
      </c>
      <c r="L14" s="274">
        <v>0</v>
      </c>
      <c r="M14" s="274">
        <v>0</v>
      </c>
      <c r="N14" s="274">
        <v>0</v>
      </c>
      <c r="O14" s="274">
        <v>0</v>
      </c>
      <c r="P14" s="274">
        <v>0</v>
      </c>
      <c r="Q14" s="274">
        <v>0</v>
      </c>
      <c r="R14" s="274">
        <v>0</v>
      </c>
      <c r="S14" s="274">
        <v>0</v>
      </c>
      <c r="T14" s="274">
        <v>0</v>
      </c>
      <c r="U14" s="274">
        <v>0</v>
      </c>
      <c r="V14" s="274">
        <v>0</v>
      </c>
      <c r="W14" s="274">
        <v>0</v>
      </c>
      <c r="X14" s="274">
        <v>0</v>
      </c>
      <c r="Y14" s="274">
        <v>0</v>
      </c>
      <c r="Z14" s="274">
        <v>0</v>
      </c>
      <c r="AA14" s="274">
        <v>0</v>
      </c>
      <c r="AB14" s="274">
        <v>0</v>
      </c>
      <c r="AC14" s="274">
        <v>0</v>
      </c>
      <c r="AD14" s="274">
        <v>0</v>
      </c>
      <c r="AE14" s="274">
        <v>0</v>
      </c>
      <c r="AF14" s="274">
        <v>0</v>
      </c>
      <c r="AG14" s="274">
        <v>0</v>
      </c>
      <c r="AH14" s="274">
        <v>0</v>
      </c>
      <c r="AI14" s="274">
        <v>0</v>
      </c>
      <c r="AJ14" s="274">
        <v>0</v>
      </c>
      <c r="AK14" s="274">
        <v>0</v>
      </c>
      <c r="AL14" s="274">
        <v>0</v>
      </c>
      <c r="AM14" s="274">
        <v>0</v>
      </c>
      <c r="AN14" s="274">
        <v>0</v>
      </c>
      <c r="AO14" s="274">
        <v>0</v>
      </c>
      <c r="AP14" s="274">
        <v>0</v>
      </c>
      <c r="AQ14" s="274">
        <v>0</v>
      </c>
      <c r="AR14" s="274">
        <v>0</v>
      </c>
      <c r="AT14" s="90">
        <f t="shared" si="20"/>
        <v>0</v>
      </c>
      <c r="AU14" s="90">
        <f t="shared" si="20"/>
        <v>4</v>
      </c>
      <c r="AV14" s="90">
        <f t="shared" si="21"/>
        <v>0</v>
      </c>
      <c r="AW14" s="90">
        <f t="shared" si="22"/>
        <v>0</v>
      </c>
      <c r="AX14" s="90">
        <f t="shared" si="13"/>
        <v>0</v>
      </c>
      <c r="AY14" s="90">
        <f t="shared" si="14"/>
        <v>0</v>
      </c>
      <c r="AZ14" s="90">
        <f t="shared" si="15"/>
        <v>0</v>
      </c>
      <c r="BA14" s="90">
        <f t="shared" si="16"/>
        <v>0</v>
      </c>
      <c r="BB14" s="90">
        <f t="shared" si="17"/>
        <v>0</v>
      </c>
      <c r="BC14" s="90">
        <f t="shared" si="18"/>
        <v>0</v>
      </c>
      <c r="BD14" s="91">
        <f t="shared" si="19"/>
        <v>4</v>
      </c>
    </row>
    <row r="15" spans="1:64" ht="30" x14ac:dyDescent="0.25">
      <c r="A15" s="95">
        <f>+SET!A15</f>
        <v>12</v>
      </c>
      <c r="B15" s="95" t="str">
        <f>+SET!B15</f>
        <v xml:space="preserve">12-Tratamiento ambulatorio de personas con primer episodio psicotico </v>
      </c>
      <c r="C15" s="270" t="str">
        <f>+SET!C15</f>
        <v>SALUD MENTAL CSMC</v>
      </c>
      <c r="D15" s="274">
        <v>0</v>
      </c>
      <c r="E15" s="274">
        <v>0</v>
      </c>
      <c r="F15" s="274">
        <v>0</v>
      </c>
      <c r="G15" s="274">
        <v>0</v>
      </c>
      <c r="H15" s="274">
        <v>0</v>
      </c>
      <c r="I15" s="274">
        <v>0</v>
      </c>
      <c r="J15" s="274">
        <v>0</v>
      </c>
      <c r="K15" s="274">
        <v>0</v>
      </c>
      <c r="L15" s="274">
        <v>0</v>
      </c>
      <c r="M15" s="274">
        <v>0</v>
      </c>
      <c r="N15" s="274">
        <v>0</v>
      </c>
      <c r="O15" s="274">
        <v>0</v>
      </c>
      <c r="P15" s="274">
        <v>0</v>
      </c>
      <c r="Q15" s="274">
        <v>0</v>
      </c>
      <c r="R15" s="274">
        <v>0</v>
      </c>
      <c r="S15" s="274">
        <v>0</v>
      </c>
      <c r="T15" s="274">
        <v>0</v>
      </c>
      <c r="U15" s="274">
        <v>0</v>
      </c>
      <c r="V15" s="274">
        <v>0</v>
      </c>
      <c r="W15" s="274">
        <v>0</v>
      </c>
      <c r="X15" s="274">
        <v>0</v>
      </c>
      <c r="Y15" s="274">
        <v>0</v>
      </c>
      <c r="Z15" s="274">
        <v>0</v>
      </c>
      <c r="AA15" s="274">
        <v>0</v>
      </c>
      <c r="AB15" s="274">
        <v>0</v>
      </c>
      <c r="AC15" s="274">
        <v>0</v>
      </c>
      <c r="AD15" s="274">
        <v>0</v>
      </c>
      <c r="AE15" s="274">
        <v>0</v>
      </c>
      <c r="AF15" s="274">
        <v>0</v>
      </c>
      <c r="AG15" s="274">
        <v>0</v>
      </c>
      <c r="AH15" s="274">
        <v>0</v>
      </c>
      <c r="AI15" s="274">
        <v>0</v>
      </c>
      <c r="AJ15" s="274">
        <v>0</v>
      </c>
      <c r="AK15" s="274">
        <v>0</v>
      </c>
      <c r="AL15" s="274">
        <v>0</v>
      </c>
      <c r="AM15" s="274">
        <v>0</v>
      </c>
      <c r="AN15" s="274">
        <v>0</v>
      </c>
      <c r="AO15" s="274">
        <v>0</v>
      </c>
      <c r="AP15" s="274">
        <v>0</v>
      </c>
      <c r="AQ15" s="274">
        <v>0</v>
      </c>
      <c r="AR15" s="274">
        <v>0</v>
      </c>
      <c r="AT15" s="90">
        <f t="shared" si="20"/>
        <v>0</v>
      </c>
      <c r="AU15" s="90">
        <f t="shared" si="20"/>
        <v>0</v>
      </c>
      <c r="AV15" s="90">
        <f t="shared" si="21"/>
        <v>0</v>
      </c>
      <c r="AW15" s="90">
        <f t="shared" si="22"/>
        <v>0</v>
      </c>
      <c r="AX15" s="90">
        <f t="shared" si="13"/>
        <v>0</v>
      </c>
      <c r="AY15" s="90">
        <f t="shared" si="14"/>
        <v>0</v>
      </c>
      <c r="AZ15" s="90">
        <f t="shared" si="15"/>
        <v>0</v>
      </c>
      <c r="BA15" s="90">
        <f t="shared" si="16"/>
        <v>0</v>
      </c>
      <c r="BB15" s="90">
        <f t="shared" si="17"/>
        <v>0</v>
      </c>
      <c r="BC15" s="90">
        <f t="shared" si="18"/>
        <v>0</v>
      </c>
      <c r="BD15" s="91">
        <f t="shared" si="19"/>
        <v>0</v>
      </c>
    </row>
    <row r="16" spans="1:64" x14ac:dyDescent="0.25">
      <c r="A16" s="95">
        <f>+SET!A16</f>
        <v>13</v>
      </c>
      <c r="B16" s="95" t="str">
        <f>+SET!B16</f>
        <v xml:space="preserve">13-Rehabilitacion psicosocial </v>
      </c>
      <c r="C16" s="270" t="str">
        <f>+SET!C16</f>
        <v>SALUD MENTAL CSMC</v>
      </c>
      <c r="D16" s="274">
        <v>0</v>
      </c>
      <c r="E16" s="274">
        <v>0</v>
      </c>
      <c r="F16" s="274">
        <v>0</v>
      </c>
      <c r="G16" s="274">
        <v>0</v>
      </c>
      <c r="H16" s="274">
        <v>0</v>
      </c>
      <c r="I16" s="274">
        <v>0</v>
      </c>
      <c r="J16" s="274">
        <v>0</v>
      </c>
      <c r="K16" s="274">
        <v>0</v>
      </c>
      <c r="L16" s="274">
        <v>0</v>
      </c>
      <c r="M16" s="274">
        <v>0</v>
      </c>
      <c r="N16" s="274">
        <v>0</v>
      </c>
      <c r="O16" s="274">
        <v>0</v>
      </c>
      <c r="P16" s="274">
        <v>0</v>
      </c>
      <c r="Q16" s="274">
        <v>0</v>
      </c>
      <c r="R16" s="274">
        <v>0</v>
      </c>
      <c r="S16" s="274">
        <v>0</v>
      </c>
      <c r="T16" s="274">
        <v>0</v>
      </c>
      <c r="U16" s="274">
        <v>0</v>
      </c>
      <c r="V16" s="274">
        <v>0</v>
      </c>
      <c r="W16" s="274">
        <v>0</v>
      </c>
      <c r="X16" s="274">
        <v>0</v>
      </c>
      <c r="Y16" s="274">
        <v>0</v>
      </c>
      <c r="Z16" s="274">
        <v>0</v>
      </c>
      <c r="AA16" s="274">
        <v>0</v>
      </c>
      <c r="AB16" s="274">
        <v>0</v>
      </c>
      <c r="AC16" s="274">
        <v>0</v>
      </c>
      <c r="AD16" s="274">
        <v>0</v>
      </c>
      <c r="AE16" s="274">
        <v>0</v>
      </c>
      <c r="AF16" s="274">
        <v>0</v>
      </c>
      <c r="AG16" s="274">
        <v>0</v>
      </c>
      <c r="AH16" s="274">
        <v>0</v>
      </c>
      <c r="AI16" s="274">
        <v>0</v>
      </c>
      <c r="AJ16" s="274">
        <v>0</v>
      </c>
      <c r="AK16" s="274">
        <v>0</v>
      </c>
      <c r="AL16" s="274">
        <v>0</v>
      </c>
      <c r="AM16" s="274">
        <v>0</v>
      </c>
      <c r="AN16" s="274">
        <v>0</v>
      </c>
      <c r="AO16" s="274">
        <v>0</v>
      </c>
      <c r="AP16" s="274">
        <v>0</v>
      </c>
      <c r="AQ16" s="274">
        <v>0</v>
      </c>
      <c r="AR16" s="274">
        <v>0</v>
      </c>
      <c r="AT16" s="90">
        <f t="shared" si="20"/>
        <v>0</v>
      </c>
      <c r="AU16" s="90">
        <f t="shared" si="20"/>
        <v>0</v>
      </c>
      <c r="AV16" s="90">
        <f t="shared" si="21"/>
        <v>0</v>
      </c>
      <c r="AW16" s="90">
        <f t="shared" si="22"/>
        <v>0</v>
      </c>
      <c r="AX16" s="90">
        <f t="shared" si="13"/>
        <v>0</v>
      </c>
      <c r="AY16" s="90">
        <f t="shared" si="14"/>
        <v>0</v>
      </c>
      <c r="AZ16" s="90">
        <f t="shared" si="15"/>
        <v>0</v>
      </c>
      <c r="BA16" s="90">
        <f t="shared" si="16"/>
        <v>0</v>
      </c>
      <c r="BB16" s="90">
        <f t="shared" si="17"/>
        <v>0</v>
      </c>
      <c r="BC16" s="90">
        <f t="shared" si="18"/>
        <v>0</v>
      </c>
      <c r="BD16" s="91">
        <f t="shared" si="19"/>
        <v>0</v>
      </c>
    </row>
    <row r="17" spans="1:56" x14ac:dyDescent="0.25">
      <c r="A17" s="95">
        <f>+SET!A17</f>
        <v>14</v>
      </c>
      <c r="B17" s="95" t="str">
        <f>+SET!B17</f>
        <v xml:space="preserve">14-Rehabilitacion laboral </v>
      </c>
      <c r="C17" s="270" t="str">
        <f>+SET!C17</f>
        <v>SALUD MENTAL CSMC</v>
      </c>
      <c r="D17" s="275">
        <v>0</v>
      </c>
      <c r="E17" s="275">
        <v>0</v>
      </c>
      <c r="F17" s="275">
        <v>0</v>
      </c>
      <c r="G17" s="275">
        <v>0</v>
      </c>
      <c r="H17" s="280">
        <v>0</v>
      </c>
      <c r="I17" s="275">
        <v>0</v>
      </c>
      <c r="J17" s="275">
        <v>0</v>
      </c>
      <c r="K17" s="275">
        <v>0</v>
      </c>
      <c r="L17" s="275">
        <v>0</v>
      </c>
      <c r="M17" s="275">
        <v>0</v>
      </c>
      <c r="N17" s="275">
        <v>0</v>
      </c>
      <c r="O17" s="275">
        <v>0</v>
      </c>
      <c r="P17" s="275">
        <v>0</v>
      </c>
      <c r="Q17" s="275">
        <v>0</v>
      </c>
      <c r="R17" s="275">
        <v>0</v>
      </c>
      <c r="S17" s="275">
        <v>0</v>
      </c>
      <c r="T17" s="275">
        <v>0</v>
      </c>
      <c r="U17" s="275">
        <v>0</v>
      </c>
      <c r="V17" s="275">
        <v>0</v>
      </c>
      <c r="W17" s="275">
        <v>0</v>
      </c>
      <c r="X17" s="275">
        <v>0</v>
      </c>
      <c r="Y17" s="275">
        <v>0</v>
      </c>
      <c r="Z17" s="275">
        <v>0</v>
      </c>
      <c r="AA17" s="275">
        <v>0</v>
      </c>
      <c r="AB17" s="275">
        <v>0</v>
      </c>
      <c r="AC17" s="275">
        <v>0</v>
      </c>
      <c r="AD17" s="275">
        <v>0</v>
      </c>
      <c r="AE17" s="275">
        <v>0</v>
      </c>
      <c r="AF17" s="275">
        <v>0</v>
      </c>
      <c r="AG17" s="275">
        <v>0</v>
      </c>
      <c r="AH17" s="275">
        <v>0</v>
      </c>
      <c r="AI17" s="275">
        <v>0</v>
      </c>
      <c r="AJ17" s="275">
        <v>0</v>
      </c>
      <c r="AK17" s="275">
        <v>0</v>
      </c>
      <c r="AL17" s="275">
        <v>0</v>
      </c>
      <c r="AM17" s="275">
        <v>0</v>
      </c>
      <c r="AN17" s="275">
        <v>0</v>
      </c>
      <c r="AO17" s="275">
        <v>0</v>
      </c>
      <c r="AP17" s="275">
        <v>0</v>
      </c>
      <c r="AQ17" s="275">
        <v>0</v>
      </c>
      <c r="AR17" s="275">
        <v>0</v>
      </c>
      <c r="AT17" s="90">
        <f t="shared" si="20"/>
        <v>0</v>
      </c>
      <c r="AU17" s="90">
        <f t="shared" si="20"/>
        <v>0</v>
      </c>
      <c r="AV17" s="90">
        <f t="shared" si="21"/>
        <v>0</v>
      </c>
      <c r="AW17" s="90">
        <f t="shared" si="22"/>
        <v>0</v>
      </c>
      <c r="AX17" s="90">
        <f t="shared" si="13"/>
        <v>0</v>
      </c>
      <c r="AY17" s="90">
        <f t="shared" si="14"/>
        <v>0</v>
      </c>
      <c r="AZ17" s="90">
        <f t="shared" si="15"/>
        <v>0</v>
      </c>
      <c r="BA17" s="90">
        <f t="shared" si="16"/>
        <v>0</v>
      </c>
      <c r="BB17" s="90">
        <f t="shared" si="17"/>
        <v>0</v>
      </c>
      <c r="BC17" s="90">
        <f t="shared" si="18"/>
        <v>0</v>
      </c>
      <c r="BD17" s="91">
        <f t="shared" si="19"/>
        <v>0</v>
      </c>
    </row>
    <row r="18" spans="1:56" ht="30" x14ac:dyDescent="0.25">
      <c r="A18" s="95">
        <f>+SET!A18</f>
        <v>15</v>
      </c>
      <c r="B18" s="95" t="str">
        <f>+SET!B18</f>
        <v xml:space="preserve">15-Primeros auxilios psicologicos en situaciones de crisis y emergencias humanitarias </v>
      </c>
      <c r="C18" s="270" t="str">
        <f>+SET!C18</f>
        <v>SALUD MENTAL CSMC</v>
      </c>
      <c r="D18" s="275">
        <v>0</v>
      </c>
      <c r="E18" s="275">
        <v>0</v>
      </c>
      <c r="F18" s="275">
        <v>0</v>
      </c>
      <c r="G18" s="275">
        <v>0</v>
      </c>
      <c r="H18" s="280">
        <v>0</v>
      </c>
      <c r="I18" s="275">
        <v>0</v>
      </c>
      <c r="J18" s="275">
        <v>0</v>
      </c>
      <c r="K18" s="275">
        <v>0</v>
      </c>
      <c r="L18" s="275">
        <v>0</v>
      </c>
      <c r="M18" s="275">
        <v>0</v>
      </c>
      <c r="N18" s="275">
        <v>0</v>
      </c>
      <c r="O18" s="275">
        <v>0</v>
      </c>
      <c r="P18" s="275">
        <v>0</v>
      </c>
      <c r="Q18" s="275">
        <v>0</v>
      </c>
      <c r="R18" s="275">
        <v>0</v>
      </c>
      <c r="S18" s="275">
        <v>0</v>
      </c>
      <c r="T18" s="275">
        <v>0</v>
      </c>
      <c r="U18" s="275">
        <v>0</v>
      </c>
      <c r="V18" s="275">
        <v>0</v>
      </c>
      <c r="W18" s="275">
        <v>0</v>
      </c>
      <c r="X18" s="275">
        <v>0</v>
      </c>
      <c r="Y18" s="275">
        <v>0</v>
      </c>
      <c r="Z18" s="275">
        <v>0</v>
      </c>
      <c r="AA18" s="275">
        <v>0</v>
      </c>
      <c r="AB18" s="275">
        <v>0</v>
      </c>
      <c r="AC18" s="275">
        <v>0</v>
      </c>
      <c r="AD18" s="275">
        <v>0</v>
      </c>
      <c r="AE18" s="275">
        <v>0</v>
      </c>
      <c r="AF18" s="275">
        <v>0</v>
      </c>
      <c r="AG18" s="275">
        <v>0</v>
      </c>
      <c r="AH18" s="275">
        <v>0</v>
      </c>
      <c r="AI18" s="275">
        <v>0</v>
      </c>
      <c r="AJ18" s="275">
        <v>0</v>
      </c>
      <c r="AK18" s="275">
        <v>0</v>
      </c>
      <c r="AL18" s="275">
        <v>0</v>
      </c>
      <c r="AM18" s="275">
        <v>0</v>
      </c>
      <c r="AN18" s="275">
        <v>0</v>
      </c>
      <c r="AO18" s="275">
        <v>0</v>
      </c>
      <c r="AP18" s="275">
        <v>0</v>
      </c>
      <c r="AQ18" s="275">
        <v>0</v>
      </c>
      <c r="AR18" s="275">
        <v>0</v>
      </c>
      <c r="AT18" s="90">
        <f t="shared" si="20"/>
        <v>0</v>
      </c>
      <c r="AU18" s="90">
        <f t="shared" si="20"/>
        <v>0</v>
      </c>
      <c r="AV18" s="90">
        <f t="shared" si="21"/>
        <v>0</v>
      </c>
      <c r="AW18" s="90">
        <f t="shared" si="22"/>
        <v>0</v>
      </c>
      <c r="AX18" s="90">
        <f t="shared" si="13"/>
        <v>0</v>
      </c>
      <c r="AY18" s="90">
        <f t="shared" si="14"/>
        <v>0</v>
      </c>
      <c r="AZ18" s="90">
        <f t="shared" si="15"/>
        <v>0</v>
      </c>
      <c r="BA18" s="90">
        <f t="shared" si="16"/>
        <v>0</v>
      </c>
      <c r="BB18" s="90">
        <f t="shared" si="17"/>
        <v>0</v>
      </c>
      <c r="BC18" s="90">
        <f t="shared" si="18"/>
        <v>0</v>
      </c>
      <c r="BD18" s="91">
        <f t="shared" si="19"/>
        <v>0</v>
      </c>
    </row>
    <row r="19" spans="1:56" x14ac:dyDescent="0.25">
      <c r="A19" s="95">
        <f>+SET!A19</f>
        <v>16</v>
      </c>
      <c r="B19" s="95" t="str">
        <f>+SET!B19</f>
        <v xml:space="preserve">16-Parejas con consejeria en promocion de una convivencia saludable </v>
      </c>
      <c r="C19" s="270" t="str">
        <f>+SET!C19</f>
        <v>SALUD MENTAL CSMC</v>
      </c>
      <c r="D19" s="275">
        <v>0</v>
      </c>
      <c r="E19" s="275">
        <v>0</v>
      </c>
      <c r="F19" s="275">
        <v>0</v>
      </c>
      <c r="G19" s="275">
        <v>0</v>
      </c>
      <c r="H19" s="280">
        <v>0</v>
      </c>
      <c r="I19" s="275">
        <v>0</v>
      </c>
      <c r="J19" s="275">
        <v>0</v>
      </c>
      <c r="K19" s="275">
        <v>0</v>
      </c>
      <c r="L19" s="275">
        <v>0</v>
      </c>
      <c r="M19" s="275">
        <v>0</v>
      </c>
      <c r="N19" s="275">
        <v>0</v>
      </c>
      <c r="O19" s="275">
        <v>0</v>
      </c>
      <c r="P19" s="275">
        <v>0</v>
      </c>
      <c r="Q19" s="275">
        <v>0</v>
      </c>
      <c r="R19" s="275">
        <v>0</v>
      </c>
      <c r="S19" s="275">
        <v>0</v>
      </c>
      <c r="T19" s="275">
        <v>0</v>
      </c>
      <c r="U19" s="275">
        <v>0</v>
      </c>
      <c r="V19" s="275">
        <v>0</v>
      </c>
      <c r="W19" s="275">
        <v>0</v>
      </c>
      <c r="X19" s="275">
        <v>0</v>
      </c>
      <c r="Y19" s="275">
        <v>0</v>
      </c>
      <c r="Z19" s="275">
        <v>0</v>
      </c>
      <c r="AA19" s="275">
        <v>0</v>
      </c>
      <c r="AB19" s="275">
        <v>0</v>
      </c>
      <c r="AC19" s="275">
        <v>0</v>
      </c>
      <c r="AD19" s="275">
        <v>0</v>
      </c>
      <c r="AE19" s="275">
        <v>0</v>
      </c>
      <c r="AF19" s="275">
        <v>0</v>
      </c>
      <c r="AG19" s="275">
        <v>0</v>
      </c>
      <c r="AH19" s="275">
        <v>0</v>
      </c>
      <c r="AI19" s="275">
        <v>0</v>
      </c>
      <c r="AJ19" s="275">
        <v>0</v>
      </c>
      <c r="AK19" s="275">
        <v>0</v>
      </c>
      <c r="AL19" s="275">
        <v>0</v>
      </c>
      <c r="AM19" s="275">
        <v>0</v>
      </c>
      <c r="AN19" s="275">
        <v>0</v>
      </c>
      <c r="AO19" s="275">
        <v>0</v>
      </c>
      <c r="AP19" s="275">
        <v>0</v>
      </c>
      <c r="AQ19" s="275">
        <v>0</v>
      </c>
      <c r="AR19" s="275">
        <v>0</v>
      </c>
      <c r="AT19" s="90">
        <f t="shared" si="20"/>
        <v>0</v>
      </c>
      <c r="AU19" s="90">
        <f t="shared" si="20"/>
        <v>0</v>
      </c>
      <c r="AV19" s="90">
        <f t="shared" si="21"/>
        <v>0</v>
      </c>
      <c r="AW19" s="90">
        <f t="shared" si="22"/>
        <v>0</v>
      </c>
      <c r="AX19" s="90">
        <f t="shared" si="13"/>
        <v>0</v>
      </c>
      <c r="AY19" s="90">
        <f t="shared" si="14"/>
        <v>0</v>
      </c>
      <c r="AZ19" s="90">
        <f t="shared" si="15"/>
        <v>0</v>
      </c>
      <c r="BA19" s="90">
        <f t="shared" si="16"/>
        <v>0</v>
      </c>
      <c r="BB19" s="90">
        <f t="shared" si="17"/>
        <v>0</v>
      </c>
      <c r="BC19" s="90">
        <f t="shared" si="18"/>
        <v>0</v>
      </c>
      <c r="BD19" s="91">
        <f t="shared" si="19"/>
        <v>0</v>
      </c>
    </row>
    <row r="20" spans="1:56" ht="30" x14ac:dyDescent="0.25">
      <c r="A20" s="95">
        <f>+SET!A20</f>
        <v>17</v>
      </c>
      <c r="B20" s="95" t="str">
        <f>+SET!B20</f>
        <v xml:space="preserve">17-Agentes comunitarios de salud realizan vigilancia ciudadana para reducir la violencia fisica causada por la pareja </v>
      </c>
      <c r="C20" s="270" t="str">
        <f>+SET!C20</f>
        <v>SALUD MENTAL CSMC</v>
      </c>
      <c r="D20" s="275">
        <v>0</v>
      </c>
      <c r="E20" s="275">
        <v>0</v>
      </c>
      <c r="F20" s="275">
        <v>0</v>
      </c>
      <c r="G20" s="275">
        <v>0</v>
      </c>
      <c r="H20" s="280">
        <v>0</v>
      </c>
      <c r="I20" s="275">
        <v>0</v>
      </c>
      <c r="J20" s="275">
        <v>0</v>
      </c>
      <c r="K20" s="275">
        <v>0</v>
      </c>
      <c r="L20" s="275">
        <v>0</v>
      </c>
      <c r="M20" s="275">
        <v>0</v>
      </c>
      <c r="N20" s="275">
        <v>0</v>
      </c>
      <c r="O20" s="275">
        <v>0</v>
      </c>
      <c r="P20" s="275">
        <v>0</v>
      </c>
      <c r="Q20" s="275">
        <v>0</v>
      </c>
      <c r="R20" s="275">
        <v>0</v>
      </c>
      <c r="S20" s="275">
        <v>0</v>
      </c>
      <c r="T20" s="275">
        <v>0</v>
      </c>
      <c r="U20" s="275">
        <v>0</v>
      </c>
      <c r="V20" s="275">
        <v>0</v>
      </c>
      <c r="W20" s="275">
        <v>0</v>
      </c>
      <c r="X20" s="275">
        <v>0</v>
      </c>
      <c r="Y20" s="275">
        <v>0</v>
      </c>
      <c r="Z20" s="275">
        <v>0</v>
      </c>
      <c r="AA20" s="275">
        <v>0</v>
      </c>
      <c r="AB20" s="275">
        <v>0</v>
      </c>
      <c r="AC20" s="275">
        <v>0</v>
      </c>
      <c r="AD20" s="275">
        <v>0</v>
      </c>
      <c r="AE20" s="275">
        <v>0</v>
      </c>
      <c r="AF20" s="275">
        <v>0</v>
      </c>
      <c r="AG20" s="275">
        <v>0</v>
      </c>
      <c r="AH20" s="275">
        <v>0</v>
      </c>
      <c r="AI20" s="275">
        <v>0</v>
      </c>
      <c r="AJ20" s="275">
        <v>0</v>
      </c>
      <c r="AK20" s="275">
        <v>0</v>
      </c>
      <c r="AL20" s="275">
        <v>0</v>
      </c>
      <c r="AM20" s="275">
        <v>0</v>
      </c>
      <c r="AN20" s="275">
        <v>0</v>
      </c>
      <c r="AO20" s="275">
        <v>0</v>
      </c>
      <c r="AP20" s="275">
        <v>0</v>
      </c>
      <c r="AQ20" s="275">
        <v>0</v>
      </c>
      <c r="AR20" s="275">
        <v>0</v>
      </c>
      <c r="AT20" s="90">
        <f t="shared" si="20"/>
        <v>0</v>
      </c>
      <c r="AU20" s="90">
        <f t="shared" si="20"/>
        <v>0</v>
      </c>
      <c r="AV20" s="90">
        <f t="shared" si="21"/>
        <v>0</v>
      </c>
      <c r="AW20" s="90">
        <f t="shared" si="22"/>
        <v>0</v>
      </c>
      <c r="AX20" s="90">
        <f t="shared" si="13"/>
        <v>0</v>
      </c>
      <c r="AY20" s="90">
        <f t="shared" si="14"/>
        <v>0</v>
      </c>
      <c r="AZ20" s="90">
        <f t="shared" si="15"/>
        <v>0</v>
      </c>
      <c r="BA20" s="90">
        <f t="shared" si="16"/>
        <v>0</v>
      </c>
      <c r="BB20" s="90">
        <f t="shared" si="17"/>
        <v>0</v>
      </c>
      <c r="BC20" s="90">
        <f t="shared" si="18"/>
        <v>0</v>
      </c>
      <c r="BD20" s="91">
        <f t="shared" si="19"/>
        <v>0</v>
      </c>
    </row>
    <row r="21" spans="1:56" ht="30" x14ac:dyDescent="0.25">
      <c r="A21" s="95">
        <f>+SET!A21</f>
        <v>18</v>
      </c>
      <c r="B21" s="95" t="str">
        <f>+SET!B21</f>
        <v xml:space="preserve">18-Tratamiento en violencia familiar en el primer nivel de atención no especializado. </v>
      </c>
      <c r="C21" s="270" t="str">
        <f>+SET!C21</f>
        <v>SALUD MENTAL I-1 A I-4</v>
      </c>
      <c r="D21" s="275">
        <v>0</v>
      </c>
      <c r="E21" s="275">
        <v>0</v>
      </c>
      <c r="F21" s="275">
        <v>1</v>
      </c>
      <c r="G21" s="275">
        <v>0</v>
      </c>
      <c r="H21" s="280">
        <v>0</v>
      </c>
      <c r="I21" s="275">
        <v>0</v>
      </c>
      <c r="J21" s="275">
        <v>0</v>
      </c>
      <c r="K21" s="275">
        <v>0</v>
      </c>
      <c r="L21" s="275">
        <v>0</v>
      </c>
      <c r="M21" s="275">
        <v>0</v>
      </c>
      <c r="N21" s="275">
        <v>0</v>
      </c>
      <c r="O21" s="275">
        <v>3</v>
      </c>
      <c r="P21" s="275">
        <v>0</v>
      </c>
      <c r="Q21" s="275">
        <v>0</v>
      </c>
      <c r="R21" s="275">
        <v>0</v>
      </c>
      <c r="S21" s="275">
        <v>0</v>
      </c>
      <c r="T21" s="275">
        <v>0</v>
      </c>
      <c r="U21" s="275">
        <v>0</v>
      </c>
      <c r="V21" s="275">
        <v>0</v>
      </c>
      <c r="W21" s="275">
        <v>3</v>
      </c>
      <c r="X21" s="275">
        <v>2</v>
      </c>
      <c r="Y21" s="275">
        <v>0</v>
      </c>
      <c r="Z21" s="275">
        <v>0</v>
      </c>
      <c r="AA21" s="275">
        <v>0</v>
      </c>
      <c r="AB21" s="275">
        <v>0</v>
      </c>
      <c r="AC21" s="275">
        <v>0</v>
      </c>
      <c r="AD21" s="275">
        <v>0</v>
      </c>
      <c r="AE21" s="275">
        <v>0</v>
      </c>
      <c r="AF21" s="275">
        <v>0</v>
      </c>
      <c r="AG21" s="275">
        <v>0</v>
      </c>
      <c r="AH21" s="275">
        <v>0</v>
      </c>
      <c r="AI21" s="275">
        <v>0</v>
      </c>
      <c r="AJ21" s="275">
        <v>0</v>
      </c>
      <c r="AK21" s="275">
        <v>0</v>
      </c>
      <c r="AL21" s="275">
        <v>0</v>
      </c>
      <c r="AM21" s="275">
        <v>0</v>
      </c>
      <c r="AN21" s="275">
        <v>0</v>
      </c>
      <c r="AO21" s="275">
        <v>1</v>
      </c>
      <c r="AP21" s="275">
        <v>0</v>
      </c>
      <c r="AQ21" s="275">
        <v>0</v>
      </c>
      <c r="AR21" s="275">
        <v>0</v>
      </c>
      <c r="AT21" s="90">
        <f t="shared" si="20"/>
        <v>0</v>
      </c>
      <c r="AU21" s="90">
        <f t="shared" si="20"/>
        <v>0</v>
      </c>
      <c r="AV21" s="90">
        <f t="shared" si="21"/>
        <v>4</v>
      </c>
      <c r="AW21" s="90">
        <f t="shared" si="22"/>
        <v>0</v>
      </c>
      <c r="AX21" s="90">
        <f t="shared" si="13"/>
        <v>0</v>
      </c>
      <c r="AY21" s="90">
        <f t="shared" si="14"/>
        <v>5</v>
      </c>
      <c r="AZ21" s="90">
        <f t="shared" si="15"/>
        <v>0</v>
      </c>
      <c r="BA21" s="90">
        <f t="shared" si="16"/>
        <v>0</v>
      </c>
      <c r="BB21" s="90">
        <f t="shared" si="17"/>
        <v>0</v>
      </c>
      <c r="BC21" s="90">
        <f t="shared" si="18"/>
        <v>1</v>
      </c>
      <c r="BD21" s="91">
        <f t="shared" si="19"/>
        <v>10</v>
      </c>
    </row>
    <row r="22" spans="1:56" ht="30" x14ac:dyDescent="0.25">
      <c r="A22" s="95">
        <f>+SET!A22</f>
        <v>19</v>
      </c>
      <c r="B22" s="95" t="str">
        <f>+SET!B22</f>
        <v>19-Tratamiento a Niños, Niñas y Adolescentes Afectados por Violencia Infantil</v>
      </c>
      <c r="C22" s="270" t="str">
        <f>+SET!C22</f>
        <v>SALUD MENTAL I-1 A I-4</v>
      </c>
      <c r="D22" s="275">
        <v>0</v>
      </c>
      <c r="E22" s="275">
        <v>0</v>
      </c>
      <c r="F22" s="275">
        <v>8</v>
      </c>
      <c r="G22" s="275">
        <v>0</v>
      </c>
      <c r="H22" s="280">
        <v>0</v>
      </c>
      <c r="I22" s="275">
        <v>0</v>
      </c>
      <c r="J22" s="275">
        <v>0</v>
      </c>
      <c r="K22" s="275">
        <v>0</v>
      </c>
      <c r="L22" s="275">
        <v>0</v>
      </c>
      <c r="M22" s="275">
        <v>0</v>
      </c>
      <c r="N22" s="275">
        <v>0</v>
      </c>
      <c r="O22" s="275">
        <v>1</v>
      </c>
      <c r="P22" s="275">
        <v>0</v>
      </c>
      <c r="Q22" s="275">
        <v>0</v>
      </c>
      <c r="R22" s="275">
        <v>0</v>
      </c>
      <c r="S22" s="275">
        <v>0</v>
      </c>
      <c r="T22" s="275">
        <v>0</v>
      </c>
      <c r="U22" s="275">
        <v>0</v>
      </c>
      <c r="V22" s="275">
        <v>0</v>
      </c>
      <c r="W22" s="275">
        <v>2</v>
      </c>
      <c r="X22" s="275">
        <v>0</v>
      </c>
      <c r="Y22" s="275">
        <v>0</v>
      </c>
      <c r="Z22" s="275">
        <v>0</v>
      </c>
      <c r="AA22" s="275">
        <v>0</v>
      </c>
      <c r="AB22" s="275">
        <v>0</v>
      </c>
      <c r="AC22" s="275">
        <v>0</v>
      </c>
      <c r="AD22" s="275">
        <v>0</v>
      </c>
      <c r="AE22" s="275">
        <v>0</v>
      </c>
      <c r="AF22" s="275">
        <v>0</v>
      </c>
      <c r="AG22" s="275">
        <v>0</v>
      </c>
      <c r="AH22" s="275">
        <v>0</v>
      </c>
      <c r="AI22" s="275">
        <v>0</v>
      </c>
      <c r="AJ22" s="275">
        <v>0</v>
      </c>
      <c r="AK22" s="275">
        <v>2</v>
      </c>
      <c r="AL22" s="275">
        <v>0</v>
      </c>
      <c r="AM22" s="275">
        <v>0</v>
      </c>
      <c r="AN22" s="275">
        <v>0</v>
      </c>
      <c r="AO22" s="275">
        <v>0</v>
      </c>
      <c r="AP22" s="275">
        <v>0</v>
      </c>
      <c r="AQ22" s="275">
        <v>0</v>
      </c>
      <c r="AR22" s="275">
        <v>0</v>
      </c>
      <c r="AT22" s="90">
        <f t="shared" si="20"/>
        <v>0</v>
      </c>
      <c r="AU22" s="90">
        <f t="shared" si="20"/>
        <v>0</v>
      </c>
      <c r="AV22" s="90">
        <f t="shared" si="21"/>
        <v>9</v>
      </c>
      <c r="AW22" s="90">
        <f t="shared" si="22"/>
        <v>0</v>
      </c>
      <c r="AX22" s="90">
        <f t="shared" si="13"/>
        <v>0</v>
      </c>
      <c r="AY22" s="90">
        <f t="shared" si="14"/>
        <v>2</v>
      </c>
      <c r="AZ22" s="90">
        <f t="shared" si="15"/>
        <v>0</v>
      </c>
      <c r="BA22" s="90">
        <f t="shared" si="16"/>
        <v>0</v>
      </c>
      <c r="BB22" s="90">
        <f t="shared" si="17"/>
        <v>2</v>
      </c>
      <c r="BC22" s="90">
        <f t="shared" si="18"/>
        <v>0</v>
      </c>
      <c r="BD22" s="91">
        <f t="shared" si="19"/>
        <v>13</v>
      </c>
    </row>
    <row r="23" spans="1:56" ht="30" x14ac:dyDescent="0.25">
      <c r="A23" s="95">
        <f>+SET!A23</f>
        <v>20</v>
      </c>
      <c r="B23" s="95" t="str">
        <f>+SET!B23</f>
        <v xml:space="preserve">20-Tratamiento ambulatorio de Niños, Niñas de 0 a 17 años con trastornos  del aspectro autista </v>
      </c>
      <c r="C23" s="270" t="str">
        <f>+SET!C23</f>
        <v>SALUD MENTAL I-1 A I-4</v>
      </c>
      <c r="D23" s="275">
        <v>0</v>
      </c>
      <c r="E23" s="275">
        <v>0</v>
      </c>
      <c r="F23" s="275">
        <v>0</v>
      </c>
      <c r="G23" s="275">
        <v>0</v>
      </c>
      <c r="H23" s="280">
        <v>0</v>
      </c>
      <c r="I23" s="275">
        <v>0</v>
      </c>
      <c r="J23" s="275">
        <v>0</v>
      </c>
      <c r="K23" s="275">
        <v>0</v>
      </c>
      <c r="L23" s="275">
        <v>0</v>
      </c>
      <c r="M23" s="275">
        <v>0</v>
      </c>
      <c r="N23" s="275">
        <v>0</v>
      </c>
      <c r="O23" s="275">
        <v>0</v>
      </c>
      <c r="P23" s="275">
        <v>0</v>
      </c>
      <c r="Q23" s="275">
        <v>0</v>
      </c>
      <c r="R23" s="275">
        <v>0</v>
      </c>
      <c r="S23" s="275">
        <v>0</v>
      </c>
      <c r="T23" s="275">
        <v>0</v>
      </c>
      <c r="U23" s="275">
        <v>0</v>
      </c>
      <c r="V23" s="275">
        <v>0</v>
      </c>
      <c r="W23" s="275">
        <v>0</v>
      </c>
      <c r="X23" s="275">
        <v>0</v>
      </c>
      <c r="Y23" s="275">
        <v>0</v>
      </c>
      <c r="Z23" s="275">
        <v>0</v>
      </c>
      <c r="AA23" s="275">
        <v>0</v>
      </c>
      <c r="AB23" s="275">
        <v>0</v>
      </c>
      <c r="AC23" s="275">
        <v>0</v>
      </c>
      <c r="AD23" s="275">
        <v>0</v>
      </c>
      <c r="AE23" s="275">
        <v>0</v>
      </c>
      <c r="AF23" s="275">
        <v>0</v>
      </c>
      <c r="AG23" s="275">
        <v>0</v>
      </c>
      <c r="AH23" s="275">
        <v>0</v>
      </c>
      <c r="AI23" s="275">
        <v>0</v>
      </c>
      <c r="AJ23" s="275">
        <v>0</v>
      </c>
      <c r="AK23" s="275">
        <v>0</v>
      </c>
      <c r="AL23" s="275">
        <v>0</v>
      </c>
      <c r="AM23" s="275">
        <v>0</v>
      </c>
      <c r="AN23" s="275">
        <v>0</v>
      </c>
      <c r="AO23" s="275">
        <v>0</v>
      </c>
      <c r="AP23" s="275">
        <v>0</v>
      </c>
      <c r="AQ23" s="275">
        <v>0</v>
      </c>
      <c r="AR23" s="275">
        <v>0</v>
      </c>
      <c r="AT23" s="90">
        <f t="shared" si="20"/>
        <v>0</v>
      </c>
      <c r="AU23" s="90">
        <f t="shared" si="20"/>
        <v>0</v>
      </c>
      <c r="AV23" s="90">
        <f t="shared" si="21"/>
        <v>0</v>
      </c>
      <c r="AW23" s="90">
        <f t="shared" si="22"/>
        <v>0</v>
      </c>
      <c r="AX23" s="90">
        <f t="shared" si="13"/>
        <v>0</v>
      </c>
      <c r="AY23" s="90">
        <f t="shared" si="14"/>
        <v>0</v>
      </c>
      <c r="AZ23" s="90">
        <f t="shared" si="15"/>
        <v>0</v>
      </c>
      <c r="BA23" s="90">
        <f t="shared" si="16"/>
        <v>0</v>
      </c>
      <c r="BB23" s="90">
        <f t="shared" si="17"/>
        <v>0</v>
      </c>
      <c r="BC23" s="90">
        <f t="shared" si="18"/>
        <v>0</v>
      </c>
      <c r="BD23" s="91">
        <f t="shared" si="19"/>
        <v>0</v>
      </c>
    </row>
    <row r="24" spans="1:56" ht="30" x14ac:dyDescent="0.25">
      <c r="A24" s="95">
        <f>+SET!A24</f>
        <v>21</v>
      </c>
      <c r="B24" s="95" t="str">
        <f>+SET!B24</f>
        <v>21-Tratamiento ambulatorio de Niños, Niñas y adolescentes de 0 a 17 años por trastornos  mentales del comportamiento</v>
      </c>
      <c r="C24" s="270" t="str">
        <f>+SET!C24</f>
        <v>SALUD MENTAL I-1 A I-4</v>
      </c>
      <c r="D24" s="275">
        <v>0</v>
      </c>
      <c r="E24" s="275">
        <v>0</v>
      </c>
      <c r="F24" s="275">
        <v>1</v>
      </c>
      <c r="G24" s="275">
        <v>0</v>
      </c>
      <c r="H24" s="280">
        <v>0</v>
      </c>
      <c r="I24" s="275">
        <v>0</v>
      </c>
      <c r="J24" s="275">
        <v>0</v>
      </c>
      <c r="K24" s="275">
        <v>0</v>
      </c>
      <c r="L24" s="275">
        <v>0</v>
      </c>
      <c r="M24" s="275">
        <v>0</v>
      </c>
      <c r="N24" s="275">
        <v>0</v>
      </c>
      <c r="O24" s="275">
        <v>0</v>
      </c>
      <c r="P24" s="275">
        <v>7</v>
      </c>
      <c r="Q24" s="275">
        <v>0</v>
      </c>
      <c r="R24" s="275">
        <v>0</v>
      </c>
      <c r="S24" s="275">
        <v>0</v>
      </c>
      <c r="T24" s="275">
        <v>0</v>
      </c>
      <c r="U24" s="275">
        <v>0</v>
      </c>
      <c r="V24" s="275">
        <v>0</v>
      </c>
      <c r="W24" s="275">
        <v>0</v>
      </c>
      <c r="X24" s="275">
        <v>1</v>
      </c>
      <c r="Y24" s="275">
        <v>0</v>
      </c>
      <c r="Z24" s="275">
        <v>0</v>
      </c>
      <c r="AA24" s="275">
        <v>0</v>
      </c>
      <c r="AB24" s="275">
        <v>0</v>
      </c>
      <c r="AC24" s="275">
        <v>0</v>
      </c>
      <c r="AD24" s="275">
        <v>0</v>
      </c>
      <c r="AE24" s="275">
        <v>0</v>
      </c>
      <c r="AF24" s="275">
        <v>0</v>
      </c>
      <c r="AG24" s="275">
        <v>0</v>
      </c>
      <c r="AH24" s="275">
        <v>0</v>
      </c>
      <c r="AI24" s="275">
        <v>0</v>
      </c>
      <c r="AJ24" s="275">
        <v>0</v>
      </c>
      <c r="AK24" s="275">
        <v>2</v>
      </c>
      <c r="AL24" s="275">
        <v>0</v>
      </c>
      <c r="AM24" s="275">
        <v>0</v>
      </c>
      <c r="AN24" s="275">
        <v>0</v>
      </c>
      <c r="AO24" s="275">
        <v>2</v>
      </c>
      <c r="AP24" s="275">
        <v>0</v>
      </c>
      <c r="AQ24" s="275">
        <v>0</v>
      </c>
      <c r="AR24" s="275">
        <v>0</v>
      </c>
      <c r="AT24" s="90">
        <f t="shared" si="20"/>
        <v>0</v>
      </c>
      <c r="AU24" s="90">
        <f t="shared" si="20"/>
        <v>0</v>
      </c>
      <c r="AV24" s="90">
        <f t="shared" si="21"/>
        <v>1</v>
      </c>
      <c r="AW24" s="90">
        <f t="shared" si="22"/>
        <v>7</v>
      </c>
      <c r="AX24" s="90">
        <f t="shared" si="13"/>
        <v>0</v>
      </c>
      <c r="AY24" s="90">
        <f t="shared" si="14"/>
        <v>1</v>
      </c>
      <c r="AZ24" s="90">
        <f t="shared" si="15"/>
        <v>0</v>
      </c>
      <c r="BA24" s="90">
        <f t="shared" si="16"/>
        <v>0</v>
      </c>
      <c r="BB24" s="90">
        <f t="shared" si="17"/>
        <v>2</v>
      </c>
      <c r="BC24" s="90">
        <f t="shared" si="18"/>
        <v>2</v>
      </c>
      <c r="BD24" s="91">
        <f t="shared" si="19"/>
        <v>13</v>
      </c>
    </row>
    <row r="25" spans="1:56" x14ac:dyDescent="0.25">
      <c r="A25" s="95">
        <f>+SET!A25</f>
        <v>22</v>
      </c>
      <c r="B25" s="95" t="str">
        <f>+SET!B25</f>
        <v xml:space="preserve">22-Tratamiento ambulatorio de personas con depresion </v>
      </c>
      <c r="C25" s="270" t="str">
        <f>+SET!C25</f>
        <v>SALUD MENTAL I-1 A I-4</v>
      </c>
      <c r="D25" s="275">
        <v>0</v>
      </c>
      <c r="E25" s="275">
        <v>0</v>
      </c>
      <c r="F25" s="275">
        <v>2</v>
      </c>
      <c r="G25" s="275">
        <v>0</v>
      </c>
      <c r="H25" s="280">
        <v>0</v>
      </c>
      <c r="I25" s="275">
        <v>0</v>
      </c>
      <c r="J25" s="275">
        <v>0</v>
      </c>
      <c r="K25" s="275">
        <v>0</v>
      </c>
      <c r="L25" s="275">
        <v>0</v>
      </c>
      <c r="M25" s="275">
        <v>0</v>
      </c>
      <c r="N25" s="275">
        <v>0</v>
      </c>
      <c r="O25" s="275">
        <v>1</v>
      </c>
      <c r="P25" s="275">
        <v>0</v>
      </c>
      <c r="Q25" s="275">
        <v>0</v>
      </c>
      <c r="R25" s="275">
        <v>0</v>
      </c>
      <c r="S25" s="275">
        <v>0</v>
      </c>
      <c r="T25" s="275">
        <v>0</v>
      </c>
      <c r="U25" s="275">
        <v>0</v>
      </c>
      <c r="V25" s="275">
        <v>0</v>
      </c>
      <c r="W25" s="275">
        <v>1</v>
      </c>
      <c r="X25" s="275">
        <v>1</v>
      </c>
      <c r="Y25" s="275">
        <v>0</v>
      </c>
      <c r="Z25" s="275">
        <v>0</v>
      </c>
      <c r="AA25" s="275">
        <v>0</v>
      </c>
      <c r="AB25" s="275">
        <v>0</v>
      </c>
      <c r="AC25" s="275">
        <v>1</v>
      </c>
      <c r="AD25" s="275">
        <v>0</v>
      </c>
      <c r="AE25" s="275">
        <v>0</v>
      </c>
      <c r="AF25" s="275">
        <v>0</v>
      </c>
      <c r="AG25" s="275">
        <v>0</v>
      </c>
      <c r="AH25" s="275">
        <v>0</v>
      </c>
      <c r="AI25" s="275">
        <v>0</v>
      </c>
      <c r="AJ25" s="275">
        <v>0</v>
      </c>
      <c r="AK25" s="275">
        <v>0</v>
      </c>
      <c r="AL25" s="275">
        <v>0</v>
      </c>
      <c r="AM25" s="275">
        <v>0</v>
      </c>
      <c r="AN25" s="275">
        <v>0</v>
      </c>
      <c r="AO25" s="275">
        <v>0</v>
      </c>
      <c r="AP25" s="275">
        <v>0</v>
      </c>
      <c r="AQ25" s="275">
        <v>0</v>
      </c>
      <c r="AR25" s="275">
        <v>0</v>
      </c>
      <c r="AT25" s="90">
        <f t="shared" si="20"/>
        <v>0</v>
      </c>
      <c r="AU25" s="90">
        <f t="shared" si="20"/>
        <v>0</v>
      </c>
      <c r="AV25" s="90">
        <f t="shared" si="21"/>
        <v>3</v>
      </c>
      <c r="AW25" s="90">
        <f t="shared" si="22"/>
        <v>0</v>
      </c>
      <c r="AX25" s="90">
        <f t="shared" si="13"/>
        <v>0</v>
      </c>
      <c r="AY25" s="90">
        <f t="shared" si="14"/>
        <v>2</v>
      </c>
      <c r="AZ25" s="90">
        <f t="shared" si="15"/>
        <v>1</v>
      </c>
      <c r="BA25" s="90">
        <f t="shared" si="16"/>
        <v>0</v>
      </c>
      <c r="BB25" s="90">
        <f t="shared" si="17"/>
        <v>0</v>
      </c>
      <c r="BC25" s="90">
        <f t="shared" si="18"/>
        <v>0</v>
      </c>
      <c r="BD25" s="91">
        <f t="shared" si="19"/>
        <v>6</v>
      </c>
    </row>
    <row r="26" spans="1:56" x14ac:dyDescent="0.25">
      <c r="A26" s="95">
        <f>+SET!A26</f>
        <v>23</v>
      </c>
      <c r="B26" s="95" t="str">
        <f>+SET!B26</f>
        <v xml:space="preserve">23-Tratamiento ambulatorio de personas con conducta suicida </v>
      </c>
      <c r="C26" s="270" t="str">
        <f>+SET!C26</f>
        <v>SALUD MENTAL I-1 A I-4</v>
      </c>
      <c r="D26" s="275">
        <v>0</v>
      </c>
      <c r="E26" s="275">
        <v>0</v>
      </c>
      <c r="F26" s="275">
        <v>0</v>
      </c>
      <c r="G26" s="275">
        <v>0</v>
      </c>
      <c r="H26" s="280">
        <v>0</v>
      </c>
      <c r="I26" s="275">
        <v>0</v>
      </c>
      <c r="J26" s="275">
        <v>0</v>
      </c>
      <c r="K26" s="275">
        <v>0</v>
      </c>
      <c r="L26" s="275">
        <v>0</v>
      </c>
      <c r="M26" s="275">
        <v>0</v>
      </c>
      <c r="N26" s="275">
        <v>0</v>
      </c>
      <c r="O26" s="275">
        <v>0</v>
      </c>
      <c r="P26" s="275">
        <v>0</v>
      </c>
      <c r="Q26" s="275">
        <v>0</v>
      </c>
      <c r="R26" s="275">
        <v>0</v>
      </c>
      <c r="S26" s="275">
        <v>0</v>
      </c>
      <c r="T26" s="275">
        <v>0</v>
      </c>
      <c r="U26" s="275">
        <v>0</v>
      </c>
      <c r="V26" s="275">
        <v>0</v>
      </c>
      <c r="W26" s="275">
        <v>0</v>
      </c>
      <c r="X26" s="275">
        <v>0</v>
      </c>
      <c r="Y26" s="275">
        <v>0</v>
      </c>
      <c r="Z26" s="275">
        <v>0</v>
      </c>
      <c r="AA26" s="275">
        <v>0</v>
      </c>
      <c r="AB26" s="275">
        <v>0</v>
      </c>
      <c r="AC26" s="275">
        <v>0</v>
      </c>
      <c r="AD26" s="275">
        <v>0</v>
      </c>
      <c r="AE26" s="275">
        <v>0</v>
      </c>
      <c r="AF26" s="275">
        <v>0</v>
      </c>
      <c r="AG26" s="275">
        <v>0</v>
      </c>
      <c r="AH26" s="275">
        <v>0</v>
      </c>
      <c r="AI26" s="275">
        <v>0</v>
      </c>
      <c r="AJ26" s="275">
        <v>0</v>
      </c>
      <c r="AK26" s="275">
        <v>0</v>
      </c>
      <c r="AL26" s="275">
        <v>0</v>
      </c>
      <c r="AM26" s="275">
        <v>0</v>
      </c>
      <c r="AN26" s="275">
        <v>0</v>
      </c>
      <c r="AO26" s="275">
        <v>1</v>
      </c>
      <c r="AP26" s="275">
        <v>0</v>
      </c>
      <c r="AQ26" s="275">
        <v>0</v>
      </c>
      <c r="AR26" s="275">
        <v>0</v>
      </c>
      <c r="AT26" s="90">
        <f t="shared" si="20"/>
        <v>0</v>
      </c>
      <c r="AU26" s="90">
        <f t="shared" si="20"/>
        <v>0</v>
      </c>
      <c r="AV26" s="90">
        <f t="shared" si="21"/>
        <v>0</v>
      </c>
      <c r="AW26" s="90">
        <f t="shared" si="22"/>
        <v>0</v>
      </c>
      <c r="AX26" s="90">
        <f t="shared" si="13"/>
        <v>0</v>
      </c>
      <c r="AY26" s="90">
        <f t="shared" si="14"/>
        <v>0</v>
      </c>
      <c r="AZ26" s="90">
        <f t="shared" si="15"/>
        <v>0</v>
      </c>
      <c r="BA26" s="90">
        <f t="shared" si="16"/>
        <v>0</v>
      </c>
      <c r="BB26" s="90">
        <f t="shared" si="17"/>
        <v>0</v>
      </c>
      <c r="BC26" s="90">
        <f t="shared" si="18"/>
        <v>1</v>
      </c>
      <c r="BD26" s="91">
        <f t="shared" si="19"/>
        <v>1</v>
      </c>
    </row>
    <row r="27" spans="1:56" x14ac:dyDescent="0.25">
      <c r="A27" s="95">
        <f>+SET!A27</f>
        <v>24</v>
      </c>
      <c r="B27" s="95" t="str">
        <f>+SET!B27</f>
        <v xml:space="preserve">24-Tratamiento ambulatorio de personas con ansiedad </v>
      </c>
      <c r="C27" s="270" t="str">
        <f>+SET!C27</f>
        <v>SALUD MENTAL I-1 A I-4</v>
      </c>
      <c r="D27" s="275">
        <v>0</v>
      </c>
      <c r="E27" s="275">
        <v>0</v>
      </c>
      <c r="F27" s="275">
        <v>1</v>
      </c>
      <c r="G27" s="275">
        <v>0</v>
      </c>
      <c r="H27" s="280">
        <v>0</v>
      </c>
      <c r="I27" s="275">
        <v>0</v>
      </c>
      <c r="J27" s="275">
        <v>0</v>
      </c>
      <c r="K27" s="275">
        <v>0</v>
      </c>
      <c r="L27" s="275">
        <v>0</v>
      </c>
      <c r="M27" s="275">
        <v>0</v>
      </c>
      <c r="N27" s="275">
        <v>0</v>
      </c>
      <c r="O27" s="275">
        <v>0</v>
      </c>
      <c r="P27" s="275">
        <v>0</v>
      </c>
      <c r="Q27" s="275">
        <v>0</v>
      </c>
      <c r="R27" s="275">
        <v>0</v>
      </c>
      <c r="S27" s="275">
        <v>0</v>
      </c>
      <c r="T27" s="275">
        <v>0</v>
      </c>
      <c r="U27" s="275">
        <v>0</v>
      </c>
      <c r="V27" s="275">
        <v>0</v>
      </c>
      <c r="W27" s="275">
        <v>0</v>
      </c>
      <c r="X27" s="275">
        <v>0</v>
      </c>
      <c r="Y27" s="275">
        <v>0</v>
      </c>
      <c r="Z27" s="275">
        <v>0</v>
      </c>
      <c r="AA27" s="275">
        <v>0</v>
      </c>
      <c r="AB27" s="275">
        <v>0</v>
      </c>
      <c r="AC27" s="275">
        <v>0</v>
      </c>
      <c r="AD27" s="275">
        <v>0</v>
      </c>
      <c r="AE27" s="275">
        <v>0</v>
      </c>
      <c r="AF27" s="275">
        <v>0</v>
      </c>
      <c r="AG27" s="275">
        <v>0</v>
      </c>
      <c r="AH27" s="275">
        <v>0</v>
      </c>
      <c r="AI27" s="275">
        <v>0</v>
      </c>
      <c r="AJ27" s="275">
        <v>0</v>
      </c>
      <c r="AK27" s="275">
        <v>0</v>
      </c>
      <c r="AL27" s="275">
        <v>0</v>
      </c>
      <c r="AM27" s="275">
        <v>0</v>
      </c>
      <c r="AN27" s="275">
        <v>0</v>
      </c>
      <c r="AO27" s="275">
        <v>1</v>
      </c>
      <c r="AP27" s="275">
        <v>0</v>
      </c>
      <c r="AQ27" s="275">
        <v>0</v>
      </c>
      <c r="AR27" s="275">
        <v>1</v>
      </c>
      <c r="AT27" s="90">
        <f t="shared" si="20"/>
        <v>0</v>
      </c>
      <c r="AU27" s="90">
        <f t="shared" si="20"/>
        <v>0</v>
      </c>
      <c r="AV27" s="90">
        <f t="shared" si="21"/>
        <v>1</v>
      </c>
      <c r="AW27" s="90">
        <f t="shared" si="22"/>
        <v>0</v>
      </c>
      <c r="AX27" s="90">
        <f t="shared" si="13"/>
        <v>0</v>
      </c>
      <c r="AY27" s="90">
        <f t="shared" si="14"/>
        <v>0</v>
      </c>
      <c r="AZ27" s="90">
        <f t="shared" si="15"/>
        <v>0</v>
      </c>
      <c r="BA27" s="90">
        <f t="shared" si="16"/>
        <v>0</v>
      </c>
      <c r="BB27" s="90">
        <f t="shared" si="17"/>
        <v>0</v>
      </c>
      <c r="BC27" s="90">
        <f t="shared" si="18"/>
        <v>2</v>
      </c>
      <c r="BD27" s="91">
        <f t="shared" si="19"/>
        <v>3</v>
      </c>
    </row>
    <row r="28" spans="1:56" ht="45" x14ac:dyDescent="0.25">
      <c r="A28" s="95">
        <f>+SET!A28</f>
        <v>25</v>
      </c>
      <c r="B28" s="95" t="str">
        <f>+SET!B28</f>
        <v xml:space="preserve">25-Prevención familiar de conductas de riesgo en adolescentes familias fuertes: amor y limites
</v>
      </c>
      <c r="C28" s="270" t="str">
        <f>+SET!C28</f>
        <v>SALUD MENTAL I-1 A I-4</v>
      </c>
      <c r="D28" s="275">
        <v>0</v>
      </c>
      <c r="E28" s="275">
        <v>0</v>
      </c>
      <c r="F28" s="275">
        <v>0</v>
      </c>
      <c r="G28" s="275">
        <v>0</v>
      </c>
      <c r="H28" s="280">
        <v>0</v>
      </c>
      <c r="I28" s="275">
        <v>0</v>
      </c>
      <c r="J28" s="275">
        <v>0</v>
      </c>
      <c r="K28" s="275">
        <v>0</v>
      </c>
      <c r="L28" s="275">
        <v>0</v>
      </c>
      <c r="M28" s="275">
        <v>0</v>
      </c>
      <c r="N28" s="275">
        <v>0</v>
      </c>
      <c r="O28" s="275">
        <v>0</v>
      </c>
      <c r="P28" s="275">
        <v>0</v>
      </c>
      <c r="Q28" s="275">
        <v>0</v>
      </c>
      <c r="R28" s="275">
        <v>0</v>
      </c>
      <c r="S28" s="275">
        <v>0</v>
      </c>
      <c r="T28" s="275">
        <v>0</v>
      </c>
      <c r="U28" s="275">
        <v>0</v>
      </c>
      <c r="V28" s="275">
        <v>0</v>
      </c>
      <c r="W28" s="275">
        <v>0</v>
      </c>
      <c r="X28" s="275">
        <v>0</v>
      </c>
      <c r="Y28" s="275">
        <v>0</v>
      </c>
      <c r="Z28" s="275">
        <v>0</v>
      </c>
      <c r="AA28" s="275">
        <v>0</v>
      </c>
      <c r="AB28" s="275">
        <v>0</v>
      </c>
      <c r="AC28" s="275">
        <v>0</v>
      </c>
      <c r="AD28" s="275">
        <v>0</v>
      </c>
      <c r="AE28" s="275">
        <v>0</v>
      </c>
      <c r="AF28" s="275">
        <v>0</v>
      </c>
      <c r="AG28" s="275">
        <v>0</v>
      </c>
      <c r="AH28" s="275">
        <v>0</v>
      </c>
      <c r="AI28" s="275">
        <v>0</v>
      </c>
      <c r="AJ28" s="275">
        <v>0</v>
      </c>
      <c r="AK28" s="275">
        <v>0</v>
      </c>
      <c r="AL28" s="275">
        <v>0</v>
      </c>
      <c r="AM28" s="275">
        <v>0</v>
      </c>
      <c r="AN28" s="275">
        <v>0</v>
      </c>
      <c r="AO28" s="275">
        <v>0</v>
      </c>
      <c r="AP28" s="275">
        <v>0</v>
      </c>
      <c r="AQ28" s="275">
        <v>0</v>
      </c>
      <c r="AR28" s="275">
        <v>0</v>
      </c>
      <c r="AT28" s="90">
        <f t="shared" si="20"/>
        <v>0</v>
      </c>
      <c r="AU28" s="90">
        <f t="shared" si="20"/>
        <v>0</v>
      </c>
      <c r="AV28" s="90">
        <f t="shared" si="21"/>
        <v>0</v>
      </c>
      <c r="AW28" s="90">
        <f t="shared" si="22"/>
        <v>0</v>
      </c>
      <c r="AX28" s="90">
        <f t="shared" si="13"/>
        <v>0</v>
      </c>
      <c r="AY28" s="90">
        <f t="shared" si="14"/>
        <v>0</v>
      </c>
      <c r="AZ28" s="90">
        <f t="shared" si="15"/>
        <v>0</v>
      </c>
      <c r="BA28" s="90">
        <f t="shared" si="16"/>
        <v>0</v>
      </c>
      <c r="BB28" s="90">
        <f t="shared" si="17"/>
        <v>0</v>
      </c>
      <c r="BC28" s="90">
        <f t="shared" si="18"/>
        <v>0</v>
      </c>
      <c r="BD28" s="91">
        <f t="shared" si="19"/>
        <v>0</v>
      </c>
    </row>
    <row r="29" spans="1:56" ht="30" x14ac:dyDescent="0.25">
      <c r="A29" s="95">
        <f>+SET!A29</f>
        <v>26</v>
      </c>
      <c r="B29" s="95" t="str">
        <f>+SET!B29</f>
        <v>26-Sesiones de entrenamiento en habilidades sociales para adolescentes, jóvenes y adultos</v>
      </c>
      <c r="C29" s="270" t="str">
        <f>+SET!C29</f>
        <v>SALUD MENTAL I-1 A I-4</v>
      </c>
      <c r="D29" s="275">
        <v>0</v>
      </c>
      <c r="E29" s="275">
        <v>0</v>
      </c>
      <c r="F29" s="275">
        <v>1</v>
      </c>
      <c r="G29" s="275">
        <v>0</v>
      </c>
      <c r="H29" s="280">
        <v>0</v>
      </c>
      <c r="I29" s="275">
        <v>0</v>
      </c>
      <c r="J29" s="275">
        <v>0</v>
      </c>
      <c r="K29" s="275">
        <v>0</v>
      </c>
      <c r="L29" s="275">
        <v>0</v>
      </c>
      <c r="M29" s="275">
        <v>0</v>
      </c>
      <c r="N29" s="275">
        <v>0</v>
      </c>
      <c r="O29" s="275">
        <v>0</v>
      </c>
      <c r="P29" s="275">
        <v>0</v>
      </c>
      <c r="Q29" s="275">
        <v>0</v>
      </c>
      <c r="R29" s="275">
        <v>0</v>
      </c>
      <c r="S29" s="275">
        <v>0</v>
      </c>
      <c r="T29" s="275">
        <v>0</v>
      </c>
      <c r="U29" s="275">
        <v>0</v>
      </c>
      <c r="V29" s="275">
        <v>0</v>
      </c>
      <c r="W29" s="275">
        <v>0</v>
      </c>
      <c r="X29" s="275">
        <v>0</v>
      </c>
      <c r="Y29" s="275">
        <v>0</v>
      </c>
      <c r="Z29" s="275">
        <v>0</v>
      </c>
      <c r="AA29" s="275">
        <v>0</v>
      </c>
      <c r="AB29" s="275">
        <v>0</v>
      </c>
      <c r="AC29" s="275">
        <v>0</v>
      </c>
      <c r="AD29" s="275">
        <v>0</v>
      </c>
      <c r="AE29" s="275">
        <v>0</v>
      </c>
      <c r="AF29" s="275">
        <v>0</v>
      </c>
      <c r="AG29" s="275">
        <v>0</v>
      </c>
      <c r="AH29" s="275">
        <v>0</v>
      </c>
      <c r="AI29" s="275">
        <v>0</v>
      </c>
      <c r="AJ29" s="275">
        <v>0</v>
      </c>
      <c r="AK29" s="275">
        <v>0</v>
      </c>
      <c r="AL29" s="275">
        <v>0</v>
      </c>
      <c r="AM29" s="275">
        <v>0</v>
      </c>
      <c r="AN29" s="275">
        <v>0</v>
      </c>
      <c r="AO29" s="275">
        <v>0</v>
      </c>
      <c r="AP29" s="275">
        <v>0</v>
      </c>
      <c r="AQ29" s="275">
        <v>0</v>
      </c>
      <c r="AR29" s="275">
        <v>0</v>
      </c>
      <c r="AT29" s="90">
        <f t="shared" si="20"/>
        <v>0</v>
      </c>
      <c r="AU29" s="90">
        <f t="shared" si="20"/>
        <v>0</v>
      </c>
      <c r="AV29" s="90">
        <f t="shared" si="21"/>
        <v>1</v>
      </c>
      <c r="AW29" s="90">
        <f t="shared" si="22"/>
        <v>0</v>
      </c>
      <c r="AX29" s="90">
        <f t="shared" si="13"/>
        <v>0</v>
      </c>
      <c r="AY29" s="90">
        <f t="shared" si="14"/>
        <v>0</v>
      </c>
      <c r="AZ29" s="90">
        <f t="shared" si="15"/>
        <v>0</v>
      </c>
      <c r="BA29" s="90">
        <f t="shared" si="16"/>
        <v>0</v>
      </c>
      <c r="BB29" s="90">
        <f t="shared" si="17"/>
        <v>0</v>
      </c>
      <c r="BC29" s="90">
        <f t="shared" si="18"/>
        <v>0</v>
      </c>
      <c r="BD29" s="91">
        <f t="shared" si="19"/>
        <v>1</v>
      </c>
    </row>
    <row r="30" spans="1:56" ht="30" x14ac:dyDescent="0.25">
      <c r="A30" s="95">
        <f>+SET!A30</f>
        <v>27</v>
      </c>
      <c r="B30" s="95" t="str">
        <f>+SET!B30</f>
        <v>27-Madres, padres y cuidadores/as con apoyo en estrategias de crianza y conocimientos sobre el desarrollo infantil</v>
      </c>
      <c r="C30" s="270" t="str">
        <f>+SET!C30</f>
        <v>SALUD MENTAL I-1 A I-4</v>
      </c>
      <c r="D30" s="275">
        <v>0</v>
      </c>
      <c r="E30" s="275">
        <v>0</v>
      </c>
      <c r="F30" s="275">
        <v>0</v>
      </c>
      <c r="G30" s="275">
        <v>0</v>
      </c>
      <c r="H30" s="280">
        <v>0</v>
      </c>
      <c r="I30" s="275">
        <v>0</v>
      </c>
      <c r="J30" s="275">
        <v>0</v>
      </c>
      <c r="K30" s="275">
        <v>0</v>
      </c>
      <c r="L30" s="275">
        <v>0</v>
      </c>
      <c r="M30" s="275">
        <v>0</v>
      </c>
      <c r="N30" s="275">
        <v>0</v>
      </c>
      <c r="O30" s="275">
        <v>0</v>
      </c>
      <c r="P30" s="275">
        <v>0</v>
      </c>
      <c r="Q30" s="275">
        <v>0</v>
      </c>
      <c r="R30" s="275">
        <v>0</v>
      </c>
      <c r="S30" s="275">
        <v>0</v>
      </c>
      <c r="T30" s="275">
        <v>0</v>
      </c>
      <c r="U30" s="275">
        <v>0</v>
      </c>
      <c r="V30" s="275">
        <v>0</v>
      </c>
      <c r="W30" s="275">
        <v>0</v>
      </c>
      <c r="X30" s="275">
        <v>0</v>
      </c>
      <c r="Y30" s="275">
        <v>0</v>
      </c>
      <c r="Z30" s="275">
        <v>0</v>
      </c>
      <c r="AA30" s="275">
        <v>0</v>
      </c>
      <c r="AB30" s="275">
        <v>0</v>
      </c>
      <c r="AC30" s="275">
        <v>0</v>
      </c>
      <c r="AD30" s="275">
        <v>0</v>
      </c>
      <c r="AE30" s="275">
        <v>0</v>
      </c>
      <c r="AF30" s="275">
        <v>0</v>
      </c>
      <c r="AG30" s="275">
        <v>0</v>
      </c>
      <c r="AH30" s="275">
        <v>0</v>
      </c>
      <c r="AI30" s="275">
        <v>0</v>
      </c>
      <c r="AJ30" s="275">
        <v>0</v>
      </c>
      <c r="AK30" s="275">
        <v>15</v>
      </c>
      <c r="AL30" s="275">
        <v>0</v>
      </c>
      <c r="AM30" s="275">
        <v>0</v>
      </c>
      <c r="AN30" s="275">
        <v>0</v>
      </c>
      <c r="AO30" s="275">
        <v>0</v>
      </c>
      <c r="AP30" s="275">
        <v>0</v>
      </c>
      <c r="AQ30" s="275">
        <v>0</v>
      </c>
      <c r="AR30" s="275">
        <v>0</v>
      </c>
      <c r="AT30" s="90">
        <f t="shared" si="20"/>
        <v>0</v>
      </c>
      <c r="AU30" s="90">
        <f t="shared" si="20"/>
        <v>0</v>
      </c>
      <c r="AV30" s="90">
        <f t="shared" si="21"/>
        <v>0</v>
      </c>
      <c r="AW30" s="90">
        <f t="shared" si="22"/>
        <v>0</v>
      </c>
      <c r="AX30" s="90">
        <f t="shared" si="13"/>
        <v>0</v>
      </c>
      <c r="AY30" s="90">
        <f t="shared" si="14"/>
        <v>0</v>
      </c>
      <c r="AZ30" s="90">
        <f t="shared" si="15"/>
        <v>0</v>
      </c>
      <c r="BA30" s="90">
        <f t="shared" si="16"/>
        <v>0</v>
      </c>
      <c r="BB30" s="90">
        <f t="shared" si="17"/>
        <v>15</v>
      </c>
      <c r="BC30" s="90">
        <f t="shared" si="18"/>
        <v>0</v>
      </c>
      <c r="BD30" s="91">
        <f t="shared" si="19"/>
        <v>15</v>
      </c>
    </row>
    <row r="31" spans="1:56" ht="30" x14ac:dyDescent="0.25">
      <c r="A31" s="95">
        <f>+SET!A31</f>
        <v>28</v>
      </c>
      <c r="B31" s="95" t="str">
        <f>+SET!B31</f>
        <v xml:space="preserve">28-Agentes comunitarios de salud realizan vigilancia ciudadana para reducir la violencia fisica causada por la pareja </v>
      </c>
      <c r="C31" s="270" t="str">
        <f>+SET!C31</f>
        <v>SALUD MENTAL I-1 A I-4</v>
      </c>
      <c r="D31" s="275">
        <v>0</v>
      </c>
      <c r="E31" s="275">
        <v>0</v>
      </c>
      <c r="F31" s="275">
        <v>0</v>
      </c>
      <c r="G31" s="275">
        <v>0</v>
      </c>
      <c r="H31" s="280">
        <v>0</v>
      </c>
      <c r="I31" s="275">
        <v>0</v>
      </c>
      <c r="J31" s="275">
        <v>0</v>
      </c>
      <c r="K31" s="275">
        <v>0</v>
      </c>
      <c r="L31" s="275">
        <v>0</v>
      </c>
      <c r="M31" s="275">
        <v>0</v>
      </c>
      <c r="N31" s="275">
        <v>0</v>
      </c>
      <c r="O31" s="275">
        <v>0</v>
      </c>
      <c r="P31" s="275">
        <v>0</v>
      </c>
      <c r="Q31" s="275">
        <v>0</v>
      </c>
      <c r="R31" s="275">
        <v>0</v>
      </c>
      <c r="S31" s="275">
        <v>0</v>
      </c>
      <c r="T31" s="275">
        <v>0</v>
      </c>
      <c r="U31" s="275">
        <v>0</v>
      </c>
      <c r="V31" s="275">
        <v>0</v>
      </c>
      <c r="W31" s="275">
        <v>0</v>
      </c>
      <c r="X31" s="275">
        <v>0</v>
      </c>
      <c r="Y31" s="275">
        <v>0</v>
      </c>
      <c r="Z31" s="275">
        <v>0</v>
      </c>
      <c r="AA31" s="275">
        <v>0</v>
      </c>
      <c r="AB31" s="275">
        <v>0</v>
      </c>
      <c r="AC31" s="275">
        <v>0</v>
      </c>
      <c r="AD31" s="275">
        <v>0</v>
      </c>
      <c r="AE31" s="275">
        <v>0</v>
      </c>
      <c r="AF31" s="275">
        <v>0</v>
      </c>
      <c r="AG31" s="275">
        <v>0</v>
      </c>
      <c r="AH31" s="275">
        <v>0</v>
      </c>
      <c r="AI31" s="275">
        <v>0</v>
      </c>
      <c r="AJ31" s="275">
        <v>0</v>
      </c>
      <c r="AK31" s="275">
        <v>0</v>
      </c>
      <c r="AL31" s="275">
        <v>0</v>
      </c>
      <c r="AM31" s="275">
        <v>0</v>
      </c>
      <c r="AN31" s="275">
        <v>0</v>
      </c>
      <c r="AO31" s="275">
        <v>0</v>
      </c>
      <c r="AP31" s="275">
        <v>0</v>
      </c>
      <c r="AQ31" s="275">
        <v>0</v>
      </c>
      <c r="AR31" s="275">
        <v>0</v>
      </c>
      <c r="AT31" s="90">
        <f t="shared" si="20"/>
        <v>0</v>
      </c>
      <c r="AU31" s="90">
        <f t="shared" si="20"/>
        <v>0</v>
      </c>
      <c r="AV31" s="90">
        <f t="shared" si="21"/>
        <v>0</v>
      </c>
      <c r="AW31" s="90">
        <f t="shared" si="22"/>
        <v>0</v>
      </c>
      <c r="AX31" s="90">
        <f t="shared" si="13"/>
        <v>0</v>
      </c>
      <c r="AY31" s="90">
        <f t="shared" si="14"/>
        <v>0</v>
      </c>
      <c r="AZ31" s="90">
        <f t="shared" si="15"/>
        <v>0</v>
      </c>
      <c r="BA31" s="90">
        <f t="shared" si="16"/>
        <v>0</v>
      </c>
      <c r="BB31" s="90">
        <f t="shared" si="17"/>
        <v>0</v>
      </c>
      <c r="BC31" s="90">
        <f t="shared" si="18"/>
        <v>0</v>
      </c>
      <c r="BD31" s="91">
        <f t="shared" si="19"/>
        <v>0</v>
      </c>
    </row>
  </sheetData>
  <sheetProtection selectLockedCells="1"/>
  <autoFilter ref="A3:BL16" xr:uid="{00000000-0009-0000-0000-00000F000000}"/>
  <conditionalFormatting sqref="A3:AR3">
    <cfRule type="expression" dxfId="29" priority="2">
      <formula>_xludf.MOD(_xludf.ROW(),2)=0</formula>
    </cfRule>
  </conditionalFormatting>
  <pageMargins left="0.7" right="0.7" top="0.75" bottom="0.75" header="0.3" footer="0.3"/>
  <pageSetup paperSize="9" scale="60" orientation="landscape" horizontalDpi="200" verticalDpi="2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12"/>
  <dimension ref="A1:BL31"/>
  <sheetViews>
    <sheetView showGridLines="0" zoomScale="85" zoomScaleNormal="85" workbookViewId="0">
      <pane xSplit="3" ySplit="3" topLeftCell="D4" activePane="bottomRight" state="frozen"/>
      <selection activeCell="B3" sqref="B3"/>
      <selection pane="topRight" activeCell="B3" sqref="B3"/>
      <selection pane="bottomLeft" activeCell="B3" sqref="B3"/>
      <selection pane="bottomRight" activeCell="D4" sqref="D4:AR31"/>
    </sheetView>
  </sheetViews>
  <sheetFormatPr baseColWidth="10" defaultColWidth="13.140625" defaultRowHeight="15" x14ac:dyDescent="0.25"/>
  <cols>
    <col min="1" max="1" width="4.42578125" bestFit="1" customWidth="1"/>
    <col min="2" max="2" width="63.42578125" style="2" customWidth="1"/>
    <col min="3" max="3" width="22.42578125" style="8" customWidth="1"/>
    <col min="4" max="5" width="15.7109375" customWidth="1"/>
    <col min="7" max="7" width="16.140625" customWidth="1"/>
    <col min="8" max="8" width="13.140625" style="5"/>
    <col min="9" max="9" width="14.42578125" customWidth="1"/>
    <col min="10" max="10" width="12.7109375" customWidth="1"/>
    <col min="11" max="11" width="13.85546875" customWidth="1"/>
    <col min="12" max="12" width="13.42578125" customWidth="1"/>
    <col min="13" max="15" width="14.5703125" customWidth="1"/>
    <col min="45" max="45" width="2.85546875" customWidth="1"/>
    <col min="46" max="47" width="15.42578125" customWidth="1"/>
    <col min="48" max="48" width="10" customWidth="1"/>
    <col min="49" max="49" width="10.42578125" customWidth="1"/>
    <col min="50" max="50" width="10.85546875" customWidth="1"/>
    <col min="51" max="51" width="11.140625" customWidth="1"/>
    <col min="52" max="52" width="9.42578125" customWidth="1"/>
    <col min="53" max="53" width="10.5703125" customWidth="1"/>
    <col min="55" max="55" width="15" customWidth="1"/>
    <col min="56" max="56" width="15.28515625" customWidth="1"/>
  </cols>
  <sheetData>
    <row r="1" spans="1:64" x14ac:dyDescent="0.25">
      <c r="B1" s="17" t="s">
        <v>75</v>
      </c>
    </row>
    <row r="2" spans="1:64" ht="15.75" thickBot="1" x14ac:dyDescent="0.3">
      <c r="B2" s="18" t="s">
        <v>207</v>
      </c>
      <c r="C2" s="15"/>
      <c r="D2" s="46">
        <v>6733</v>
      </c>
      <c r="E2" s="46"/>
      <c r="F2" s="46">
        <v>6312</v>
      </c>
      <c r="G2" s="46">
        <v>6313</v>
      </c>
      <c r="H2" s="46">
        <v>6314</v>
      </c>
      <c r="I2" s="46">
        <v>6315</v>
      </c>
      <c r="J2" s="46">
        <v>6316</v>
      </c>
      <c r="K2" s="46">
        <v>6317</v>
      </c>
      <c r="L2" s="46">
        <v>6707</v>
      </c>
      <c r="M2" s="46">
        <v>10110</v>
      </c>
      <c r="N2" s="46">
        <v>27097</v>
      </c>
      <c r="O2" s="46"/>
      <c r="P2" s="46">
        <v>6341</v>
      </c>
      <c r="Q2" s="46">
        <v>6346</v>
      </c>
      <c r="R2" s="46">
        <v>6349</v>
      </c>
      <c r="S2" s="46">
        <v>6318</v>
      </c>
      <c r="T2" s="46">
        <v>6319</v>
      </c>
      <c r="U2" s="46">
        <v>6320</v>
      </c>
      <c r="V2" s="46">
        <v>6321</v>
      </c>
      <c r="W2" s="46">
        <v>6327</v>
      </c>
      <c r="X2" s="46">
        <v>6332</v>
      </c>
      <c r="Y2" s="46">
        <v>6333</v>
      </c>
      <c r="Z2" s="46">
        <v>6334</v>
      </c>
      <c r="AA2" s="46">
        <v>6335</v>
      </c>
      <c r="AB2" s="46">
        <v>6336</v>
      </c>
      <c r="AC2" s="46">
        <v>6337</v>
      </c>
      <c r="AD2" s="46">
        <v>6338</v>
      </c>
      <c r="AE2" s="46">
        <v>6339</v>
      </c>
      <c r="AF2" s="46">
        <v>6340</v>
      </c>
      <c r="AG2" s="46">
        <v>7238</v>
      </c>
      <c r="AH2" s="46">
        <v>6348</v>
      </c>
      <c r="AI2" s="46">
        <v>7297</v>
      </c>
      <c r="AJ2" s="46">
        <v>10516</v>
      </c>
      <c r="AK2" s="46">
        <v>6326</v>
      </c>
      <c r="AL2" s="46">
        <v>6329</v>
      </c>
      <c r="AM2" s="46">
        <v>6330</v>
      </c>
      <c r="AN2" s="46">
        <v>6331</v>
      </c>
      <c r="AO2" s="46">
        <v>6322</v>
      </c>
      <c r="AP2" s="46">
        <v>6323</v>
      </c>
      <c r="AQ2" s="46">
        <v>6324</v>
      </c>
      <c r="AR2" s="46">
        <v>6325</v>
      </c>
    </row>
    <row r="3" spans="1:64" s="1" customFormat="1" ht="50.25" customHeight="1" x14ac:dyDescent="0.25">
      <c r="A3" s="100" t="s">
        <v>8</v>
      </c>
      <c r="B3" s="98" t="s">
        <v>61</v>
      </c>
      <c r="C3" s="93" t="s">
        <v>0</v>
      </c>
      <c r="D3" s="93" t="s">
        <v>77</v>
      </c>
      <c r="E3" s="93" t="s">
        <v>198</v>
      </c>
      <c r="F3" s="93" t="s">
        <v>22</v>
      </c>
      <c r="G3" s="93" t="s">
        <v>23</v>
      </c>
      <c r="H3" s="93" t="s">
        <v>24</v>
      </c>
      <c r="I3" s="93" t="s">
        <v>25</v>
      </c>
      <c r="J3" s="93" t="s">
        <v>26</v>
      </c>
      <c r="K3" s="93" t="s">
        <v>27</v>
      </c>
      <c r="L3" s="93" t="s">
        <v>78</v>
      </c>
      <c r="M3" s="93" t="s">
        <v>79</v>
      </c>
      <c r="N3" s="93" t="s">
        <v>76</v>
      </c>
      <c r="O3" s="93" t="s">
        <v>199</v>
      </c>
      <c r="P3" s="93" t="s">
        <v>34</v>
      </c>
      <c r="Q3" s="93" t="s">
        <v>35</v>
      </c>
      <c r="R3" s="93" t="s">
        <v>36</v>
      </c>
      <c r="S3" s="93" t="s">
        <v>40</v>
      </c>
      <c r="T3" s="93" t="s">
        <v>41</v>
      </c>
      <c r="U3" s="93" t="s">
        <v>42</v>
      </c>
      <c r="V3" s="93" t="s">
        <v>43</v>
      </c>
      <c r="W3" s="93" t="s">
        <v>44</v>
      </c>
      <c r="X3" s="93" t="s">
        <v>45</v>
      </c>
      <c r="Y3" s="93" t="s">
        <v>46</v>
      </c>
      <c r="Z3" s="93" t="s">
        <v>80</v>
      </c>
      <c r="AA3" s="93" t="s">
        <v>48</v>
      </c>
      <c r="AB3" s="93" t="s">
        <v>49</v>
      </c>
      <c r="AC3" s="93" t="s">
        <v>50</v>
      </c>
      <c r="AD3" s="93" t="s">
        <v>51</v>
      </c>
      <c r="AE3" s="93" t="s">
        <v>52</v>
      </c>
      <c r="AF3" s="93" t="s">
        <v>81</v>
      </c>
      <c r="AG3" s="93" t="s">
        <v>54</v>
      </c>
      <c r="AH3" s="93" t="s">
        <v>71</v>
      </c>
      <c r="AI3" s="93" t="s">
        <v>82</v>
      </c>
      <c r="AJ3" s="93" t="s">
        <v>83</v>
      </c>
      <c r="AK3" s="93" t="s">
        <v>30</v>
      </c>
      <c r="AL3" s="93" t="s">
        <v>31</v>
      </c>
      <c r="AM3" s="93" t="s">
        <v>84</v>
      </c>
      <c r="AN3" s="93" t="s">
        <v>85</v>
      </c>
      <c r="AO3" s="93" t="s">
        <v>86</v>
      </c>
      <c r="AP3" s="93" t="s">
        <v>5</v>
      </c>
      <c r="AQ3" s="93" t="s">
        <v>6</v>
      </c>
      <c r="AR3" s="93" t="s">
        <v>87</v>
      </c>
      <c r="AS3"/>
      <c r="AT3" s="89" t="s">
        <v>88</v>
      </c>
      <c r="AU3" s="89" t="s">
        <v>198</v>
      </c>
      <c r="AV3" s="89" t="s">
        <v>89</v>
      </c>
      <c r="AW3" s="89" t="s">
        <v>70</v>
      </c>
      <c r="AX3" s="89" t="s">
        <v>65</v>
      </c>
      <c r="AY3" s="89" t="s">
        <v>66</v>
      </c>
      <c r="AZ3" s="89" t="s">
        <v>64</v>
      </c>
      <c r="BA3" s="89" t="s">
        <v>68</v>
      </c>
      <c r="BB3" s="89" t="s">
        <v>63</v>
      </c>
      <c r="BC3" s="89" t="s">
        <v>74</v>
      </c>
      <c r="BD3" s="92" t="s">
        <v>55</v>
      </c>
      <c r="BF3" s="43" t="s">
        <v>62</v>
      </c>
      <c r="BG3" s="44" t="s">
        <v>63</v>
      </c>
      <c r="BH3" s="45" t="s">
        <v>64</v>
      </c>
      <c r="BI3" s="45" t="s">
        <v>65</v>
      </c>
      <c r="BJ3" s="45" t="s">
        <v>66</v>
      </c>
      <c r="BK3" s="45" t="s">
        <v>67</v>
      </c>
      <c r="BL3" s="45" t="s">
        <v>68</v>
      </c>
    </row>
    <row r="4" spans="1:64" ht="29.25" customHeight="1" x14ac:dyDescent="0.25">
      <c r="A4" s="95">
        <f>+OCT!A4</f>
        <v>1</v>
      </c>
      <c r="B4" s="95" t="str">
        <f>+OCT!B4</f>
        <v>1-Acompañamiento Clínico Psicosocial</v>
      </c>
      <c r="C4" s="95" t="str">
        <f>+OCT!C4</f>
        <v>SALUD MENTAL CSMC</v>
      </c>
      <c r="D4" s="274">
        <v>0</v>
      </c>
      <c r="E4" s="274">
        <v>16</v>
      </c>
      <c r="F4" s="274">
        <v>0</v>
      </c>
      <c r="G4" s="274">
        <v>0</v>
      </c>
      <c r="H4" s="274">
        <v>0</v>
      </c>
      <c r="I4" s="274">
        <v>0</v>
      </c>
      <c r="J4" s="274">
        <v>0</v>
      </c>
      <c r="K4" s="274">
        <v>0</v>
      </c>
      <c r="L4" s="274">
        <v>0</v>
      </c>
      <c r="M4" s="274">
        <v>0</v>
      </c>
      <c r="N4" s="274">
        <v>0</v>
      </c>
      <c r="O4" s="274">
        <v>0</v>
      </c>
      <c r="P4" s="274">
        <v>0</v>
      </c>
      <c r="Q4" s="274">
        <v>0</v>
      </c>
      <c r="R4" s="274">
        <v>0</v>
      </c>
      <c r="S4" s="274">
        <v>0</v>
      </c>
      <c r="T4" s="274">
        <v>0</v>
      </c>
      <c r="U4" s="274">
        <v>0</v>
      </c>
      <c r="V4" s="274">
        <v>0</v>
      </c>
      <c r="W4" s="274">
        <v>0</v>
      </c>
      <c r="X4" s="274">
        <v>0</v>
      </c>
      <c r="Y4" s="274">
        <v>0</v>
      </c>
      <c r="Z4" s="274">
        <v>0</v>
      </c>
      <c r="AA4" s="274">
        <v>0</v>
      </c>
      <c r="AB4" s="274">
        <v>0</v>
      </c>
      <c r="AC4" s="274">
        <v>0</v>
      </c>
      <c r="AD4" s="274">
        <v>0</v>
      </c>
      <c r="AE4" s="274">
        <v>0</v>
      </c>
      <c r="AF4" s="274">
        <v>0</v>
      </c>
      <c r="AG4" s="274">
        <v>0</v>
      </c>
      <c r="AH4" s="274">
        <v>0</v>
      </c>
      <c r="AI4" s="274">
        <v>0</v>
      </c>
      <c r="AJ4" s="274">
        <v>0</v>
      </c>
      <c r="AK4" s="274">
        <v>0</v>
      </c>
      <c r="AL4" s="274">
        <v>0</v>
      </c>
      <c r="AM4" s="274">
        <v>0</v>
      </c>
      <c r="AN4" s="274">
        <v>0</v>
      </c>
      <c r="AO4" s="274">
        <v>0</v>
      </c>
      <c r="AP4" s="274">
        <v>0</v>
      </c>
      <c r="AQ4" s="274">
        <v>0</v>
      </c>
      <c r="AR4" s="274">
        <v>0</v>
      </c>
      <c r="AT4" s="90">
        <f t="shared" ref="AT4:AU7" si="0">SUM(D4)</f>
        <v>0</v>
      </c>
      <c r="AU4" s="90">
        <f t="shared" si="0"/>
        <v>16</v>
      </c>
      <c r="AV4" s="90">
        <f t="shared" ref="AV4:AV6" si="1">SUM(F4:O4)</f>
        <v>0</v>
      </c>
      <c r="AW4" s="90">
        <f t="shared" ref="AW4:AW6" si="2">SUM(P4:R4)</f>
        <v>0</v>
      </c>
      <c r="AX4" s="90">
        <f t="shared" ref="AX4:AX6" si="3">SUM(S4:V4)</f>
        <v>0</v>
      </c>
      <c r="AY4" s="90">
        <f t="shared" ref="AY4:AY6" si="4">SUM(W4:AB4)</f>
        <v>0</v>
      </c>
      <c r="AZ4" s="90">
        <f t="shared" ref="AZ4:AZ6" si="5">SUM(AC4:AG4)</f>
        <v>0</v>
      </c>
      <c r="BA4" s="90">
        <f t="shared" ref="BA4:BA6" si="6">SUM(AH4:AJ4)</f>
        <v>0</v>
      </c>
      <c r="BB4" s="90">
        <f t="shared" ref="BB4:BB6" si="7">SUM(AK4:AN4)</f>
        <v>0</v>
      </c>
      <c r="BC4" s="90">
        <f t="shared" ref="BC4:BC6" si="8">SUM(AO4:AR4)</f>
        <v>0</v>
      </c>
      <c r="BD4" s="91">
        <f t="shared" ref="BD4:BD6" si="9">SUM(AT4:BB4)</f>
        <v>16</v>
      </c>
    </row>
    <row r="5" spans="1:64" ht="29.25" customHeight="1" x14ac:dyDescent="0.25">
      <c r="A5" s="95">
        <f>+OCT!A5</f>
        <v>2</v>
      </c>
      <c r="B5" s="95" t="str">
        <f>+OCT!B5</f>
        <v>2-Tratamiento Especializado en Violencia Familiar</v>
      </c>
      <c r="C5" s="95" t="str">
        <f>+OCT!C5</f>
        <v>SALUD MENTAL CSMC</v>
      </c>
      <c r="D5" s="274">
        <v>0</v>
      </c>
      <c r="E5" s="274">
        <v>0</v>
      </c>
      <c r="F5" s="274">
        <v>0</v>
      </c>
      <c r="G5" s="274">
        <v>0</v>
      </c>
      <c r="H5" s="274">
        <v>0</v>
      </c>
      <c r="I5" s="274">
        <v>0</v>
      </c>
      <c r="J5" s="274">
        <v>0</v>
      </c>
      <c r="K5" s="274">
        <v>0</v>
      </c>
      <c r="L5" s="274">
        <v>0</v>
      </c>
      <c r="M5" s="274">
        <v>0</v>
      </c>
      <c r="N5" s="274">
        <v>0</v>
      </c>
      <c r="O5" s="274">
        <v>0</v>
      </c>
      <c r="P5" s="274">
        <v>0</v>
      </c>
      <c r="Q5" s="274">
        <v>0</v>
      </c>
      <c r="R5" s="274">
        <v>0</v>
      </c>
      <c r="S5" s="274">
        <v>0</v>
      </c>
      <c r="T5" s="274">
        <v>0</v>
      </c>
      <c r="U5" s="274">
        <v>0</v>
      </c>
      <c r="V5" s="274">
        <v>0</v>
      </c>
      <c r="W5" s="274">
        <v>0</v>
      </c>
      <c r="X5" s="274">
        <v>0</v>
      </c>
      <c r="Y5" s="274">
        <v>0</v>
      </c>
      <c r="Z5" s="274">
        <v>0</v>
      </c>
      <c r="AA5" s="274">
        <v>0</v>
      </c>
      <c r="AB5" s="274">
        <v>0</v>
      </c>
      <c r="AC5" s="274">
        <v>0</v>
      </c>
      <c r="AD5" s="274">
        <v>0</v>
      </c>
      <c r="AE5" s="274">
        <v>0</v>
      </c>
      <c r="AF5" s="274">
        <v>0</v>
      </c>
      <c r="AG5" s="274">
        <v>0</v>
      </c>
      <c r="AH5" s="274">
        <v>0</v>
      </c>
      <c r="AI5" s="274">
        <v>0</v>
      </c>
      <c r="AJ5" s="274">
        <v>0</v>
      </c>
      <c r="AK5" s="274">
        <v>0</v>
      </c>
      <c r="AL5" s="274">
        <v>0</v>
      </c>
      <c r="AM5" s="274">
        <v>0</v>
      </c>
      <c r="AN5" s="274">
        <v>0</v>
      </c>
      <c r="AO5" s="274">
        <v>0</v>
      </c>
      <c r="AP5" s="274">
        <v>0</v>
      </c>
      <c r="AQ5" s="274">
        <v>0</v>
      </c>
      <c r="AR5" s="274">
        <v>0</v>
      </c>
      <c r="AT5" s="90">
        <f t="shared" si="0"/>
        <v>0</v>
      </c>
      <c r="AU5" s="90">
        <f t="shared" si="0"/>
        <v>0</v>
      </c>
      <c r="AV5" s="90">
        <f t="shared" si="1"/>
        <v>0</v>
      </c>
      <c r="AW5" s="90">
        <f t="shared" si="2"/>
        <v>0</v>
      </c>
      <c r="AX5" s="90">
        <f t="shared" si="3"/>
        <v>0</v>
      </c>
      <c r="AY5" s="90">
        <f t="shared" si="4"/>
        <v>0</v>
      </c>
      <c r="AZ5" s="90">
        <f t="shared" si="5"/>
        <v>0</v>
      </c>
      <c r="BA5" s="90">
        <f t="shared" si="6"/>
        <v>0</v>
      </c>
      <c r="BB5" s="90">
        <f t="shared" si="7"/>
        <v>0</v>
      </c>
      <c r="BC5" s="90">
        <f t="shared" si="8"/>
        <v>0</v>
      </c>
      <c r="BD5" s="91">
        <f t="shared" si="9"/>
        <v>0</v>
      </c>
    </row>
    <row r="6" spans="1:64" ht="29.25" customHeight="1" x14ac:dyDescent="0.25">
      <c r="A6" s="95">
        <f>+OCT!A6</f>
        <v>3</v>
      </c>
      <c r="B6" s="95" t="str">
        <f>+OCT!B6</f>
        <v>3-Tratamiento a Niños, Niñas y Adolescentes Afectados por maltrato Infantil</v>
      </c>
      <c r="C6" s="95" t="str">
        <f>+OCT!C6</f>
        <v>SALUD MENTAL CSMC</v>
      </c>
      <c r="D6" s="274">
        <v>0</v>
      </c>
      <c r="E6" s="274">
        <v>0</v>
      </c>
      <c r="F6" s="274">
        <v>0</v>
      </c>
      <c r="G6" s="274">
        <v>0</v>
      </c>
      <c r="H6" s="274">
        <v>0</v>
      </c>
      <c r="I6" s="274">
        <v>0</v>
      </c>
      <c r="J6" s="274">
        <v>0</v>
      </c>
      <c r="K6" s="274">
        <v>0</v>
      </c>
      <c r="L6" s="274">
        <v>0</v>
      </c>
      <c r="M6" s="274">
        <v>0</v>
      </c>
      <c r="N6" s="274">
        <v>0</v>
      </c>
      <c r="O6" s="274">
        <v>0</v>
      </c>
      <c r="P6" s="274">
        <v>0</v>
      </c>
      <c r="Q6" s="274">
        <v>0</v>
      </c>
      <c r="R6" s="274">
        <v>0</v>
      </c>
      <c r="S6" s="274">
        <v>0</v>
      </c>
      <c r="T6" s="274">
        <v>0</v>
      </c>
      <c r="U6" s="274">
        <v>0</v>
      </c>
      <c r="V6" s="274">
        <v>0</v>
      </c>
      <c r="W6" s="274">
        <v>0</v>
      </c>
      <c r="X6" s="274">
        <v>0</v>
      </c>
      <c r="Y6" s="274">
        <v>0</v>
      </c>
      <c r="Z6" s="274">
        <v>0</v>
      </c>
      <c r="AA6" s="274">
        <v>0</v>
      </c>
      <c r="AB6" s="274">
        <v>0</v>
      </c>
      <c r="AC6" s="274">
        <v>0</v>
      </c>
      <c r="AD6" s="274">
        <v>0</v>
      </c>
      <c r="AE6" s="274">
        <v>0</v>
      </c>
      <c r="AF6" s="274">
        <v>0</v>
      </c>
      <c r="AG6" s="274">
        <v>0</v>
      </c>
      <c r="AH6" s="274">
        <v>0</v>
      </c>
      <c r="AI6" s="274">
        <v>0</v>
      </c>
      <c r="AJ6" s="274">
        <v>0</v>
      </c>
      <c r="AK6" s="274">
        <v>0</v>
      </c>
      <c r="AL6" s="274">
        <v>0</v>
      </c>
      <c r="AM6" s="274">
        <v>0</v>
      </c>
      <c r="AN6" s="274">
        <v>0</v>
      </c>
      <c r="AO6" s="274">
        <v>0</v>
      </c>
      <c r="AP6" s="274">
        <v>0</v>
      </c>
      <c r="AQ6" s="274">
        <v>0</v>
      </c>
      <c r="AR6" s="274">
        <v>0</v>
      </c>
      <c r="AT6" s="90">
        <f t="shared" si="0"/>
        <v>0</v>
      </c>
      <c r="AU6" s="90">
        <f t="shared" si="0"/>
        <v>0</v>
      </c>
      <c r="AV6" s="90">
        <f t="shared" si="1"/>
        <v>0</v>
      </c>
      <c r="AW6" s="90">
        <f t="shared" si="2"/>
        <v>0</v>
      </c>
      <c r="AX6" s="90">
        <f t="shared" si="3"/>
        <v>0</v>
      </c>
      <c r="AY6" s="90">
        <f t="shared" si="4"/>
        <v>0</v>
      </c>
      <c r="AZ6" s="90">
        <f t="shared" si="5"/>
        <v>0</v>
      </c>
      <c r="BA6" s="90">
        <f t="shared" si="6"/>
        <v>0</v>
      </c>
      <c r="BB6" s="90">
        <f t="shared" si="7"/>
        <v>0</v>
      </c>
      <c r="BC6" s="90">
        <f t="shared" si="8"/>
        <v>0</v>
      </c>
      <c r="BD6" s="91">
        <f t="shared" si="9"/>
        <v>0</v>
      </c>
    </row>
    <row r="7" spans="1:64" ht="29.25" customHeight="1" x14ac:dyDescent="0.25">
      <c r="A7" s="95">
        <f>+OCT!A7</f>
        <v>4</v>
      </c>
      <c r="B7" s="95" t="str">
        <f>+OCT!B7</f>
        <v xml:space="preserve">4-Tratamiento ambulatorio de Niños, Niñas de 0 a 17 años con trastornos  del aspectro autista </v>
      </c>
      <c r="C7" s="95" t="str">
        <f>+OCT!C7</f>
        <v>SALUD MENTAL CSMC</v>
      </c>
      <c r="D7" s="274">
        <v>0</v>
      </c>
      <c r="E7" s="274">
        <v>2</v>
      </c>
      <c r="F7" s="274">
        <v>0</v>
      </c>
      <c r="G7" s="274">
        <v>0</v>
      </c>
      <c r="H7" s="274">
        <v>0</v>
      </c>
      <c r="I7" s="274">
        <v>0</v>
      </c>
      <c r="J7" s="274">
        <v>0</v>
      </c>
      <c r="K7" s="274">
        <v>0</v>
      </c>
      <c r="L7" s="274">
        <v>0</v>
      </c>
      <c r="M7" s="274">
        <v>0</v>
      </c>
      <c r="N7" s="274">
        <v>0</v>
      </c>
      <c r="O7" s="274">
        <v>0</v>
      </c>
      <c r="P7" s="274">
        <v>0</v>
      </c>
      <c r="Q7" s="274">
        <v>0</v>
      </c>
      <c r="R7" s="274">
        <v>0</v>
      </c>
      <c r="S7" s="274">
        <v>0</v>
      </c>
      <c r="T7" s="274">
        <v>0</v>
      </c>
      <c r="U7" s="274">
        <v>0</v>
      </c>
      <c r="V7" s="274">
        <v>0</v>
      </c>
      <c r="W7" s="274">
        <v>0</v>
      </c>
      <c r="X7" s="274">
        <v>0</v>
      </c>
      <c r="Y7" s="274">
        <v>0</v>
      </c>
      <c r="Z7" s="274">
        <v>0</v>
      </c>
      <c r="AA7" s="274">
        <v>0</v>
      </c>
      <c r="AB7" s="274">
        <v>0</v>
      </c>
      <c r="AC7" s="274">
        <v>0</v>
      </c>
      <c r="AD7" s="274">
        <v>0</v>
      </c>
      <c r="AE7" s="274">
        <v>0</v>
      </c>
      <c r="AF7" s="274">
        <v>0</v>
      </c>
      <c r="AG7" s="274">
        <v>0</v>
      </c>
      <c r="AH7" s="274">
        <v>0</v>
      </c>
      <c r="AI7" s="274">
        <v>0</v>
      </c>
      <c r="AJ7" s="274">
        <v>0</v>
      </c>
      <c r="AK7" s="274">
        <v>0</v>
      </c>
      <c r="AL7" s="274">
        <v>0</v>
      </c>
      <c r="AM7" s="274">
        <v>0</v>
      </c>
      <c r="AN7" s="274">
        <v>0</v>
      </c>
      <c r="AO7" s="274">
        <v>0</v>
      </c>
      <c r="AP7" s="274">
        <v>0</v>
      </c>
      <c r="AQ7" s="274">
        <v>0</v>
      </c>
      <c r="AR7" s="274">
        <v>0</v>
      </c>
      <c r="AT7" s="90">
        <f t="shared" si="0"/>
        <v>0</v>
      </c>
      <c r="AU7" s="90">
        <f t="shared" ref="AU7" si="10">SUM(E7)</f>
        <v>2</v>
      </c>
      <c r="AV7" s="90">
        <f t="shared" ref="AV7" si="11">+SUM(F7:O7)</f>
        <v>0</v>
      </c>
      <c r="AW7" s="90">
        <f t="shared" ref="AW7" si="12">+SUM(P7:R7)</f>
        <v>0</v>
      </c>
      <c r="AX7" s="90">
        <f t="shared" ref="AX7:AX31" si="13">+SUM(S7:V7)</f>
        <v>0</v>
      </c>
      <c r="AY7" s="90">
        <f t="shared" ref="AY7:AY31" si="14">+SUM(W7:AB7)</f>
        <v>0</v>
      </c>
      <c r="AZ7" s="90">
        <f t="shared" ref="AZ7:AZ31" si="15">+SUM(AC7:AG7)</f>
        <v>0</v>
      </c>
      <c r="BA7" s="90">
        <f t="shared" ref="BA7:BA31" si="16">+SUM(AH7:AJ7)</f>
        <v>0</v>
      </c>
      <c r="BB7" s="90">
        <f t="shared" ref="BB7:BB31" si="17">+SUM(AK7:AN7)</f>
        <v>0</v>
      </c>
      <c r="BC7" s="90">
        <f t="shared" ref="BC7:BC31" si="18">+SUM(AO7:AR7)</f>
        <v>0</v>
      </c>
      <c r="BD7" s="91">
        <f t="shared" ref="BD7:BD31" si="19">SUM(AT7:BC7)</f>
        <v>2</v>
      </c>
    </row>
    <row r="8" spans="1:64" ht="29.25" customHeight="1" x14ac:dyDescent="0.25">
      <c r="A8" s="95">
        <f>+OCT!A8</f>
        <v>5</v>
      </c>
      <c r="B8" s="95" t="str">
        <f>+OCT!B8</f>
        <v>5-Tratamiento ambulatorio de Niños, Niñas y adolescentes de 0 a 17 años por trastornos  mentales del comportamiento</v>
      </c>
      <c r="C8" s="95" t="str">
        <f>+OCT!C8</f>
        <v>SALUD MENTAL CSMC</v>
      </c>
      <c r="D8" s="274">
        <v>0</v>
      </c>
      <c r="E8" s="274">
        <v>1</v>
      </c>
      <c r="F8" s="274">
        <v>0</v>
      </c>
      <c r="G8" s="274">
        <v>0</v>
      </c>
      <c r="H8" s="274">
        <v>0</v>
      </c>
      <c r="I8" s="274">
        <v>0</v>
      </c>
      <c r="J8" s="274">
        <v>0</v>
      </c>
      <c r="K8" s="274">
        <v>0</v>
      </c>
      <c r="L8" s="274">
        <v>0</v>
      </c>
      <c r="M8" s="274">
        <v>0</v>
      </c>
      <c r="N8" s="274">
        <v>0</v>
      </c>
      <c r="O8" s="274">
        <v>0</v>
      </c>
      <c r="P8" s="274">
        <v>0</v>
      </c>
      <c r="Q8" s="274">
        <v>0</v>
      </c>
      <c r="R8" s="274">
        <v>0</v>
      </c>
      <c r="S8" s="274">
        <v>0</v>
      </c>
      <c r="T8" s="274">
        <v>0</v>
      </c>
      <c r="U8" s="274">
        <v>0</v>
      </c>
      <c r="V8" s="274">
        <v>0</v>
      </c>
      <c r="W8" s="274">
        <v>0</v>
      </c>
      <c r="X8" s="274">
        <v>0</v>
      </c>
      <c r="Y8" s="274">
        <v>0</v>
      </c>
      <c r="Z8" s="274">
        <v>0</v>
      </c>
      <c r="AA8" s="274">
        <v>0</v>
      </c>
      <c r="AB8" s="274">
        <v>0</v>
      </c>
      <c r="AC8" s="274">
        <v>0</v>
      </c>
      <c r="AD8" s="274">
        <v>0</v>
      </c>
      <c r="AE8" s="274">
        <v>0</v>
      </c>
      <c r="AF8" s="274">
        <v>0</v>
      </c>
      <c r="AG8" s="274">
        <v>0</v>
      </c>
      <c r="AH8" s="274">
        <v>0</v>
      </c>
      <c r="AI8" s="274">
        <v>0</v>
      </c>
      <c r="AJ8" s="274">
        <v>0</v>
      </c>
      <c r="AK8" s="274">
        <v>0</v>
      </c>
      <c r="AL8" s="274">
        <v>0</v>
      </c>
      <c r="AM8" s="274">
        <v>0</v>
      </c>
      <c r="AN8" s="274">
        <v>0</v>
      </c>
      <c r="AO8" s="274">
        <v>0</v>
      </c>
      <c r="AP8" s="274">
        <v>0</v>
      </c>
      <c r="AQ8" s="274">
        <v>0</v>
      </c>
      <c r="AR8" s="274">
        <v>0</v>
      </c>
      <c r="AT8" s="90">
        <f t="shared" ref="AT8:AU31" si="20">SUM(D8)</f>
        <v>0</v>
      </c>
      <c r="AU8" s="90">
        <f t="shared" si="20"/>
        <v>1</v>
      </c>
      <c r="AV8" s="90">
        <f t="shared" ref="AV8:AV31" si="21">+SUM(F8:O8)</f>
        <v>0</v>
      </c>
      <c r="AW8" s="90">
        <f t="shared" ref="AW8:AW31" si="22">+SUM(P8:R8)</f>
        <v>0</v>
      </c>
      <c r="AX8" s="90">
        <f t="shared" si="13"/>
        <v>0</v>
      </c>
      <c r="AY8" s="90">
        <f t="shared" si="14"/>
        <v>0</v>
      </c>
      <c r="AZ8" s="90">
        <f t="shared" si="15"/>
        <v>0</v>
      </c>
      <c r="BA8" s="90">
        <f t="shared" si="16"/>
        <v>0</v>
      </c>
      <c r="BB8" s="90">
        <f t="shared" si="17"/>
        <v>0</v>
      </c>
      <c r="BC8" s="90">
        <f t="shared" si="18"/>
        <v>0</v>
      </c>
      <c r="BD8" s="91">
        <f t="shared" si="19"/>
        <v>1</v>
      </c>
    </row>
    <row r="9" spans="1:64" ht="29.25" customHeight="1" x14ac:dyDescent="0.25">
      <c r="A9" s="95">
        <f>+OCT!A9</f>
        <v>6</v>
      </c>
      <c r="B9" s="95" t="str">
        <f>+OCT!B9</f>
        <v xml:space="preserve">6-Tratamiento ambulatorio de personas con depresion </v>
      </c>
      <c r="C9" s="95" t="str">
        <f>+OCT!C9</f>
        <v>SALUD MENTAL CSMC</v>
      </c>
      <c r="D9" s="274">
        <v>0</v>
      </c>
      <c r="E9" s="274">
        <v>0</v>
      </c>
      <c r="F9" s="274">
        <v>0</v>
      </c>
      <c r="G9" s="274">
        <v>0</v>
      </c>
      <c r="H9" s="274">
        <v>0</v>
      </c>
      <c r="I9" s="274">
        <v>0</v>
      </c>
      <c r="J9" s="274">
        <v>0</v>
      </c>
      <c r="K9" s="274">
        <v>0</v>
      </c>
      <c r="L9" s="274">
        <v>0</v>
      </c>
      <c r="M9" s="274">
        <v>0</v>
      </c>
      <c r="N9" s="274">
        <v>0</v>
      </c>
      <c r="O9" s="274">
        <v>0</v>
      </c>
      <c r="P9" s="274">
        <v>0</v>
      </c>
      <c r="Q9" s="274">
        <v>0</v>
      </c>
      <c r="R9" s="274">
        <v>0</v>
      </c>
      <c r="S9" s="274">
        <v>0</v>
      </c>
      <c r="T9" s="274">
        <v>0</v>
      </c>
      <c r="U9" s="274">
        <v>0</v>
      </c>
      <c r="V9" s="274">
        <v>0</v>
      </c>
      <c r="W9" s="274">
        <v>0</v>
      </c>
      <c r="X9" s="274">
        <v>0</v>
      </c>
      <c r="Y9" s="274">
        <v>0</v>
      </c>
      <c r="Z9" s="274">
        <v>0</v>
      </c>
      <c r="AA9" s="274">
        <v>0</v>
      </c>
      <c r="AB9" s="274">
        <v>0</v>
      </c>
      <c r="AC9" s="274">
        <v>0</v>
      </c>
      <c r="AD9" s="274">
        <v>0</v>
      </c>
      <c r="AE9" s="274">
        <v>0</v>
      </c>
      <c r="AF9" s="274">
        <v>0</v>
      </c>
      <c r="AG9" s="274">
        <v>0</v>
      </c>
      <c r="AH9" s="274">
        <v>0</v>
      </c>
      <c r="AI9" s="274">
        <v>0</v>
      </c>
      <c r="AJ9" s="274">
        <v>0</v>
      </c>
      <c r="AK9" s="274">
        <v>0</v>
      </c>
      <c r="AL9" s="274">
        <v>0</v>
      </c>
      <c r="AM9" s="274">
        <v>0</v>
      </c>
      <c r="AN9" s="274">
        <v>0</v>
      </c>
      <c r="AO9" s="274">
        <v>0</v>
      </c>
      <c r="AP9" s="274">
        <v>0</v>
      </c>
      <c r="AQ9" s="274">
        <v>0</v>
      </c>
      <c r="AR9" s="274">
        <v>0</v>
      </c>
      <c r="AT9" s="90">
        <f t="shared" si="20"/>
        <v>0</v>
      </c>
      <c r="AU9" s="90">
        <f t="shared" si="20"/>
        <v>0</v>
      </c>
      <c r="AV9" s="90">
        <f t="shared" si="21"/>
        <v>0</v>
      </c>
      <c r="AW9" s="90">
        <f t="shared" si="22"/>
        <v>0</v>
      </c>
      <c r="AX9" s="90">
        <f t="shared" si="13"/>
        <v>0</v>
      </c>
      <c r="AY9" s="90">
        <f t="shared" si="14"/>
        <v>0</v>
      </c>
      <c r="AZ9" s="90">
        <f t="shared" si="15"/>
        <v>0</v>
      </c>
      <c r="BA9" s="90">
        <f t="shared" si="16"/>
        <v>0</v>
      </c>
      <c r="BB9" s="90">
        <f t="shared" si="17"/>
        <v>0</v>
      </c>
      <c r="BC9" s="90">
        <f t="shared" si="18"/>
        <v>0</v>
      </c>
      <c r="BD9" s="91">
        <f t="shared" si="19"/>
        <v>0</v>
      </c>
    </row>
    <row r="10" spans="1:64" ht="29.25" customHeight="1" x14ac:dyDescent="0.25">
      <c r="A10" s="95">
        <f>+OCT!A10</f>
        <v>7</v>
      </c>
      <c r="B10" s="95" t="str">
        <f>+OCT!B10</f>
        <v xml:space="preserve">7-Tratamiento ambulatorio de personas con conducta suicida </v>
      </c>
      <c r="C10" s="95" t="str">
        <f>+OCT!C10</f>
        <v>SALUD MENTAL CSMC</v>
      </c>
      <c r="D10" s="274">
        <v>0</v>
      </c>
      <c r="E10" s="274">
        <v>0</v>
      </c>
      <c r="F10" s="274">
        <v>0</v>
      </c>
      <c r="G10" s="274">
        <v>0</v>
      </c>
      <c r="H10" s="274">
        <v>0</v>
      </c>
      <c r="I10" s="274">
        <v>0</v>
      </c>
      <c r="J10" s="274">
        <v>0</v>
      </c>
      <c r="K10" s="274">
        <v>0</v>
      </c>
      <c r="L10" s="274">
        <v>0</v>
      </c>
      <c r="M10" s="274">
        <v>0</v>
      </c>
      <c r="N10" s="274">
        <v>0</v>
      </c>
      <c r="O10" s="274">
        <v>0</v>
      </c>
      <c r="P10" s="274">
        <v>0</v>
      </c>
      <c r="Q10" s="274">
        <v>0</v>
      </c>
      <c r="R10" s="274">
        <v>0</v>
      </c>
      <c r="S10" s="274">
        <v>0</v>
      </c>
      <c r="T10" s="274">
        <v>0</v>
      </c>
      <c r="U10" s="274">
        <v>0</v>
      </c>
      <c r="V10" s="274">
        <v>0</v>
      </c>
      <c r="W10" s="274">
        <v>0</v>
      </c>
      <c r="X10" s="274">
        <v>0</v>
      </c>
      <c r="Y10" s="274">
        <v>0</v>
      </c>
      <c r="Z10" s="274">
        <v>0</v>
      </c>
      <c r="AA10" s="274">
        <v>0</v>
      </c>
      <c r="AB10" s="274">
        <v>0</v>
      </c>
      <c r="AC10" s="274">
        <v>0</v>
      </c>
      <c r="AD10" s="274">
        <v>0</v>
      </c>
      <c r="AE10" s="274">
        <v>0</v>
      </c>
      <c r="AF10" s="274">
        <v>0</v>
      </c>
      <c r="AG10" s="274">
        <v>0</v>
      </c>
      <c r="AH10" s="274">
        <v>0</v>
      </c>
      <c r="AI10" s="274">
        <v>0</v>
      </c>
      <c r="AJ10" s="274">
        <v>0</v>
      </c>
      <c r="AK10" s="274">
        <v>0</v>
      </c>
      <c r="AL10" s="274">
        <v>0</v>
      </c>
      <c r="AM10" s="274">
        <v>0</v>
      </c>
      <c r="AN10" s="274">
        <v>0</v>
      </c>
      <c r="AO10" s="274">
        <v>0</v>
      </c>
      <c r="AP10" s="274">
        <v>0</v>
      </c>
      <c r="AQ10" s="274">
        <v>0</v>
      </c>
      <c r="AR10" s="274">
        <v>0</v>
      </c>
      <c r="AT10" s="90">
        <f t="shared" si="20"/>
        <v>0</v>
      </c>
      <c r="AU10" s="90">
        <f t="shared" si="20"/>
        <v>0</v>
      </c>
      <c r="AV10" s="90">
        <f t="shared" si="21"/>
        <v>0</v>
      </c>
      <c r="AW10" s="90">
        <f t="shared" si="22"/>
        <v>0</v>
      </c>
      <c r="AX10" s="90">
        <f t="shared" si="13"/>
        <v>0</v>
      </c>
      <c r="AY10" s="90">
        <f t="shared" si="14"/>
        <v>0</v>
      </c>
      <c r="AZ10" s="90">
        <f t="shared" si="15"/>
        <v>0</v>
      </c>
      <c r="BA10" s="90">
        <f t="shared" si="16"/>
        <v>0</v>
      </c>
      <c r="BB10" s="90">
        <f t="shared" si="17"/>
        <v>0</v>
      </c>
      <c r="BC10" s="90">
        <f t="shared" si="18"/>
        <v>0</v>
      </c>
      <c r="BD10" s="91">
        <f t="shared" si="19"/>
        <v>0</v>
      </c>
    </row>
    <row r="11" spans="1:64" ht="29.25" customHeight="1" x14ac:dyDescent="0.25">
      <c r="A11" s="95">
        <f>+OCT!A11</f>
        <v>8</v>
      </c>
      <c r="B11" s="95" t="str">
        <f>+OCT!B11</f>
        <v xml:space="preserve">8-Tratamiento ambulatorio de personas con ansiedad </v>
      </c>
      <c r="C11" s="95" t="str">
        <f>+OCT!C11</f>
        <v>SALUD MENTAL CSMC</v>
      </c>
      <c r="D11" s="274">
        <v>0</v>
      </c>
      <c r="E11" s="274">
        <v>0</v>
      </c>
      <c r="F11" s="274">
        <v>0</v>
      </c>
      <c r="G11" s="274">
        <v>0</v>
      </c>
      <c r="H11" s="274">
        <v>0</v>
      </c>
      <c r="I11" s="274">
        <v>0</v>
      </c>
      <c r="J11" s="274">
        <v>0</v>
      </c>
      <c r="K11" s="274">
        <v>0</v>
      </c>
      <c r="L11" s="274">
        <v>0</v>
      </c>
      <c r="M11" s="274">
        <v>0</v>
      </c>
      <c r="N11" s="274">
        <v>0</v>
      </c>
      <c r="O11" s="274">
        <v>0</v>
      </c>
      <c r="P11" s="274">
        <v>0</v>
      </c>
      <c r="Q11" s="274">
        <v>0</v>
      </c>
      <c r="R11" s="274">
        <v>0</v>
      </c>
      <c r="S11" s="274">
        <v>0</v>
      </c>
      <c r="T11" s="274">
        <v>0</v>
      </c>
      <c r="U11" s="274">
        <v>0</v>
      </c>
      <c r="V11" s="274">
        <v>0</v>
      </c>
      <c r="W11" s="274">
        <v>0</v>
      </c>
      <c r="X11" s="274">
        <v>0</v>
      </c>
      <c r="Y11" s="274">
        <v>0</v>
      </c>
      <c r="Z11" s="274">
        <v>0</v>
      </c>
      <c r="AA11" s="274">
        <v>0</v>
      </c>
      <c r="AB11" s="274">
        <v>0</v>
      </c>
      <c r="AC11" s="274">
        <v>0</v>
      </c>
      <c r="AD11" s="274">
        <v>0</v>
      </c>
      <c r="AE11" s="274">
        <v>0</v>
      </c>
      <c r="AF11" s="274">
        <v>0</v>
      </c>
      <c r="AG11" s="274">
        <v>0</v>
      </c>
      <c r="AH11" s="274">
        <v>0</v>
      </c>
      <c r="AI11" s="274">
        <v>0</v>
      </c>
      <c r="AJ11" s="274">
        <v>0</v>
      </c>
      <c r="AK11" s="274">
        <v>0</v>
      </c>
      <c r="AL11" s="274">
        <v>0</v>
      </c>
      <c r="AM11" s="274">
        <v>0</v>
      </c>
      <c r="AN11" s="274">
        <v>0</v>
      </c>
      <c r="AO11" s="274">
        <v>0</v>
      </c>
      <c r="AP11" s="274">
        <v>0</v>
      </c>
      <c r="AQ11" s="274">
        <v>0</v>
      </c>
      <c r="AR11" s="274">
        <v>0</v>
      </c>
      <c r="AT11" s="90">
        <f t="shared" si="20"/>
        <v>0</v>
      </c>
      <c r="AU11" s="90">
        <f t="shared" si="20"/>
        <v>0</v>
      </c>
      <c r="AV11" s="90">
        <f t="shared" si="21"/>
        <v>0</v>
      </c>
      <c r="AW11" s="90">
        <f t="shared" si="22"/>
        <v>0</v>
      </c>
      <c r="AX11" s="90">
        <f t="shared" si="13"/>
        <v>0</v>
      </c>
      <c r="AY11" s="90">
        <f t="shared" si="14"/>
        <v>0</v>
      </c>
      <c r="AZ11" s="90">
        <f t="shared" si="15"/>
        <v>0</v>
      </c>
      <c r="BA11" s="90">
        <f t="shared" si="16"/>
        <v>0</v>
      </c>
      <c r="BB11" s="90">
        <f t="shared" si="17"/>
        <v>0</v>
      </c>
      <c r="BC11" s="90">
        <f t="shared" si="18"/>
        <v>0</v>
      </c>
      <c r="BD11" s="91">
        <f t="shared" si="19"/>
        <v>0</v>
      </c>
    </row>
    <row r="12" spans="1:64" ht="29.25" customHeight="1" x14ac:dyDescent="0.25">
      <c r="A12" s="95">
        <f>+OCT!A12</f>
        <v>9</v>
      </c>
      <c r="B12" s="95" t="str">
        <f>+OCT!B12</f>
        <v>9-Intervenciones breves motivacionales para personas con consumo perjudicial del alcohol y tabaco</v>
      </c>
      <c r="C12" s="95" t="str">
        <f>+OCT!C12</f>
        <v>SALUD MENTAL CSMC</v>
      </c>
      <c r="D12" s="274">
        <v>0</v>
      </c>
      <c r="E12" s="274">
        <v>6</v>
      </c>
      <c r="F12" s="274">
        <v>0</v>
      </c>
      <c r="G12" s="274">
        <v>0</v>
      </c>
      <c r="H12" s="274">
        <v>0</v>
      </c>
      <c r="I12" s="274">
        <v>0</v>
      </c>
      <c r="J12" s="274">
        <v>0</v>
      </c>
      <c r="K12" s="274">
        <v>0</v>
      </c>
      <c r="L12" s="274">
        <v>0</v>
      </c>
      <c r="M12" s="274">
        <v>0</v>
      </c>
      <c r="N12" s="274">
        <v>0</v>
      </c>
      <c r="O12" s="274">
        <v>0</v>
      </c>
      <c r="P12" s="274">
        <v>0</v>
      </c>
      <c r="Q12" s="274">
        <v>0</v>
      </c>
      <c r="R12" s="274">
        <v>0</v>
      </c>
      <c r="S12" s="274">
        <v>0</v>
      </c>
      <c r="T12" s="274">
        <v>0</v>
      </c>
      <c r="U12" s="274">
        <v>0</v>
      </c>
      <c r="V12" s="274">
        <v>0</v>
      </c>
      <c r="W12" s="274">
        <v>0</v>
      </c>
      <c r="X12" s="274">
        <v>0</v>
      </c>
      <c r="Y12" s="274">
        <v>0</v>
      </c>
      <c r="Z12" s="274">
        <v>0</v>
      </c>
      <c r="AA12" s="274">
        <v>0</v>
      </c>
      <c r="AB12" s="274">
        <v>0</v>
      </c>
      <c r="AC12" s="274">
        <v>0</v>
      </c>
      <c r="AD12" s="274">
        <v>0</v>
      </c>
      <c r="AE12" s="274">
        <v>0</v>
      </c>
      <c r="AF12" s="274">
        <v>0</v>
      </c>
      <c r="AG12" s="274">
        <v>0</v>
      </c>
      <c r="AH12" s="274">
        <v>0</v>
      </c>
      <c r="AI12" s="274">
        <v>0</v>
      </c>
      <c r="AJ12" s="274">
        <v>0</v>
      </c>
      <c r="AK12" s="274">
        <v>0</v>
      </c>
      <c r="AL12" s="274">
        <v>0</v>
      </c>
      <c r="AM12" s="274">
        <v>0</v>
      </c>
      <c r="AN12" s="274">
        <v>0</v>
      </c>
      <c r="AO12" s="274">
        <v>0</v>
      </c>
      <c r="AP12" s="274">
        <v>0</v>
      </c>
      <c r="AQ12" s="274">
        <v>0</v>
      </c>
      <c r="AR12" s="274">
        <v>0</v>
      </c>
      <c r="AT12" s="90">
        <f t="shared" si="20"/>
        <v>0</v>
      </c>
      <c r="AU12" s="90">
        <f t="shared" si="20"/>
        <v>6</v>
      </c>
      <c r="AV12" s="90">
        <f t="shared" si="21"/>
        <v>0</v>
      </c>
      <c r="AW12" s="90">
        <f t="shared" si="22"/>
        <v>0</v>
      </c>
      <c r="AX12" s="90">
        <f t="shared" si="13"/>
        <v>0</v>
      </c>
      <c r="AY12" s="90">
        <f t="shared" si="14"/>
        <v>0</v>
      </c>
      <c r="AZ12" s="90">
        <f t="shared" si="15"/>
        <v>0</v>
      </c>
      <c r="BA12" s="90">
        <f t="shared" si="16"/>
        <v>0</v>
      </c>
      <c r="BB12" s="90">
        <f t="shared" si="17"/>
        <v>0</v>
      </c>
      <c r="BC12" s="90">
        <f t="shared" si="18"/>
        <v>0</v>
      </c>
      <c r="BD12" s="91">
        <f t="shared" si="19"/>
        <v>6</v>
      </c>
    </row>
    <row r="13" spans="1:64" ht="29.25" customHeight="1" x14ac:dyDescent="0.25">
      <c r="A13" s="95">
        <f>+OCT!A13</f>
        <v>10</v>
      </c>
      <c r="B13" s="95" t="str">
        <f>+OCT!B13</f>
        <v xml:space="preserve">10-intervencion para personas con dependencia del alcohol y tabaco </v>
      </c>
      <c r="C13" s="95" t="str">
        <f>+OCT!C13</f>
        <v>SALUD MENTAL CSMC</v>
      </c>
      <c r="D13" s="274">
        <v>0</v>
      </c>
      <c r="E13" s="274">
        <v>0</v>
      </c>
      <c r="F13" s="274">
        <v>0</v>
      </c>
      <c r="G13" s="274">
        <v>0</v>
      </c>
      <c r="H13" s="274">
        <v>0</v>
      </c>
      <c r="I13" s="274">
        <v>0</v>
      </c>
      <c r="J13" s="274">
        <v>0</v>
      </c>
      <c r="K13" s="274">
        <v>0</v>
      </c>
      <c r="L13" s="274">
        <v>0</v>
      </c>
      <c r="M13" s="274">
        <v>0</v>
      </c>
      <c r="N13" s="274">
        <v>0</v>
      </c>
      <c r="O13" s="274">
        <v>0</v>
      </c>
      <c r="P13" s="274">
        <v>0</v>
      </c>
      <c r="Q13" s="274">
        <v>0</v>
      </c>
      <c r="R13" s="274">
        <v>0</v>
      </c>
      <c r="S13" s="274">
        <v>0</v>
      </c>
      <c r="T13" s="274">
        <v>0</v>
      </c>
      <c r="U13" s="274">
        <v>0</v>
      </c>
      <c r="V13" s="274">
        <v>0</v>
      </c>
      <c r="W13" s="274">
        <v>0</v>
      </c>
      <c r="X13" s="274">
        <v>0</v>
      </c>
      <c r="Y13" s="274">
        <v>0</v>
      </c>
      <c r="Z13" s="274">
        <v>0</v>
      </c>
      <c r="AA13" s="274">
        <v>0</v>
      </c>
      <c r="AB13" s="274">
        <v>0</v>
      </c>
      <c r="AC13" s="274">
        <v>0</v>
      </c>
      <c r="AD13" s="274">
        <v>0</v>
      </c>
      <c r="AE13" s="274">
        <v>0</v>
      </c>
      <c r="AF13" s="274">
        <v>0</v>
      </c>
      <c r="AG13" s="274">
        <v>0</v>
      </c>
      <c r="AH13" s="274">
        <v>0</v>
      </c>
      <c r="AI13" s="274">
        <v>0</v>
      </c>
      <c r="AJ13" s="274">
        <v>0</v>
      </c>
      <c r="AK13" s="274">
        <v>0</v>
      </c>
      <c r="AL13" s="274">
        <v>0</v>
      </c>
      <c r="AM13" s="274">
        <v>0</v>
      </c>
      <c r="AN13" s="274">
        <v>0</v>
      </c>
      <c r="AO13" s="274">
        <v>0</v>
      </c>
      <c r="AP13" s="274">
        <v>0</v>
      </c>
      <c r="AQ13" s="274">
        <v>0</v>
      </c>
      <c r="AR13" s="274">
        <v>0</v>
      </c>
      <c r="AT13" s="90">
        <f t="shared" si="20"/>
        <v>0</v>
      </c>
      <c r="AU13" s="90">
        <f t="shared" si="20"/>
        <v>0</v>
      </c>
      <c r="AV13" s="90">
        <f t="shared" si="21"/>
        <v>0</v>
      </c>
      <c r="AW13" s="90">
        <f t="shared" si="22"/>
        <v>0</v>
      </c>
      <c r="AX13" s="90">
        <f t="shared" si="13"/>
        <v>0</v>
      </c>
      <c r="AY13" s="90">
        <f t="shared" si="14"/>
        <v>0</v>
      </c>
      <c r="AZ13" s="90">
        <f t="shared" si="15"/>
        <v>0</v>
      </c>
      <c r="BA13" s="90">
        <f t="shared" si="16"/>
        <v>0</v>
      </c>
      <c r="BB13" s="90">
        <f t="shared" si="17"/>
        <v>0</v>
      </c>
      <c r="BC13" s="90">
        <f t="shared" si="18"/>
        <v>0</v>
      </c>
      <c r="BD13" s="91">
        <f t="shared" si="19"/>
        <v>0</v>
      </c>
    </row>
    <row r="14" spans="1:64" ht="29.25" customHeight="1" x14ac:dyDescent="0.25">
      <c r="A14" s="95">
        <f>+OCT!A14</f>
        <v>11</v>
      </c>
      <c r="B14" s="95" t="str">
        <f>+OCT!B14</f>
        <v xml:space="preserve">11-Tratamiento ambulatorio a personas con sindrome psicotico o trastorno del espectro de la esquizofrenia </v>
      </c>
      <c r="C14" s="95" t="str">
        <f>+OCT!C14</f>
        <v>SALUD MENTAL CSMC</v>
      </c>
      <c r="D14" s="274">
        <v>0</v>
      </c>
      <c r="E14" s="274">
        <v>4</v>
      </c>
      <c r="F14" s="274">
        <v>0</v>
      </c>
      <c r="G14" s="274">
        <v>0</v>
      </c>
      <c r="H14" s="274">
        <v>0</v>
      </c>
      <c r="I14" s="274">
        <v>0</v>
      </c>
      <c r="J14" s="274">
        <v>0</v>
      </c>
      <c r="K14" s="274">
        <v>0</v>
      </c>
      <c r="L14" s="274">
        <v>0</v>
      </c>
      <c r="M14" s="274">
        <v>0</v>
      </c>
      <c r="N14" s="274">
        <v>0</v>
      </c>
      <c r="O14" s="274">
        <v>0</v>
      </c>
      <c r="P14" s="274">
        <v>0</v>
      </c>
      <c r="Q14" s="274">
        <v>0</v>
      </c>
      <c r="R14" s="274">
        <v>0</v>
      </c>
      <c r="S14" s="274">
        <v>0</v>
      </c>
      <c r="T14" s="274">
        <v>0</v>
      </c>
      <c r="U14" s="274">
        <v>0</v>
      </c>
      <c r="V14" s="274">
        <v>0</v>
      </c>
      <c r="W14" s="274">
        <v>0</v>
      </c>
      <c r="X14" s="274">
        <v>0</v>
      </c>
      <c r="Y14" s="274">
        <v>0</v>
      </c>
      <c r="Z14" s="274">
        <v>0</v>
      </c>
      <c r="AA14" s="274">
        <v>0</v>
      </c>
      <c r="AB14" s="274">
        <v>0</v>
      </c>
      <c r="AC14" s="274">
        <v>0</v>
      </c>
      <c r="AD14" s="274">
        <v>0</v>
      </c>
      <c r="AE14" s="274">
        <v>0</v>
      </c>
      <c r="AF14" s="274">
        <v>0</v>
      </c>
      <c r="AG14" s="274">
        <v>0</v>
      </c>
      <c r="AH14" s="274">
        <v>0</v>
      </c>
      <c r="AI14" s="274">
        <v>0</v>
      </c>
      <c r="AJ14" s="274">
        <v>0</v>
      </c>
      <c r="AK14" s="274">
        <v>0</v>
      </c>
      <c r="AL14" s="274">
        <v>0</v>
      </c>
      <c r="AM14" s="274">
        <v>0</v>
      </c>
      <c r="AN14" s="274">
        <v>0</v>
      </c>
      <c r="AO14" s="274">
        <v>0</v>
      </c>
      <c r="AP14" s="274">
        <v>0</v>
      </c>
      <c r="AQ14" s="274">
        <v>0</v>
      </c>
      <c r="AR14" s="274">
        <v>0</v>
      </c>
      <c r="AT14" s="90">
        <f t="shared" si="20"/>
        <v>0</v>
      </c>
      <c r="AU14" s="90">
        <f t="shared" si="20"/>
        <v>4</v>
      </c>
      <c r="AV14" s="90">
        <f t="shared" si="21"/>
        <v>0</v>
      </c>
      <c r="AW14" s="90">
        <f t="shared" si="22"/>
        <v>0</v>
      </c>
      <c r="AX14" s="90">
        <f t="shared" si="13"/>
        <v>0</v>
      </c>
      <c r="AY14" s="90">
        <f t="shared" si="14"/>
        <v>0</v>
      </c>
      <c r="AZ14" s="90">
        <f t="shared" si="15"/>
        <v>0</v>
      </c>
      <c r="BA14" s="90">
        <f t="shared" si="16"/>
        <v>0</v>
      </c>
      <c r="BB14" s="90">
        <f t="shared" si="17"/>
        <v>0</v>
      </c>
      <c r="BC14" s="90">
        <f t="shared" si="18"/>
        <v>0</v>
      </c>
      <c r="BD14" s="91">
        <f t="shared" si="19"/>
        <v>4</v>
      </c>
    </row>
    <row r="15" spans="1:64" ht="29.25" customHeight="1" x14ac:dyDescent="0.25">
      <c r="A15" s="95">
        <f>+OCT!A15</f>
        <v>12</v>
      </c>
      <c r="B15" s="95" t="str">
        <f>+OCT!B15</f>
        <v xml:space="preserve">12-Tratamiento ambulatorio de personas con primer episodio psicotico </v>
      </c>
      <c r="C15" s="95" t="str">
        <f>+OCT!C15</f>
        <v>SALUD MENTAL CSMC</v>
      </c>
      <c r="D15" s="274">
        <v>0</v>
      </c>
      <c r="E15" s="274">
        <v>0</v>
      </c>
      <c r="F15" s="274">
        <v>0</v>
      </c>
      <c r="G15" s="274">
        <v>0</v>
      </c>
      <c r="H15" s="274">
        <v>0</v>
      </c>
      <c r="I15" s="274">
        <v>0</v>
      </c>
      <c r="J15" s="274">
        <v>0</v>
      </c>
      <c r="K15" s="274">
        <v>0</v>
      </c>
      <c r="L15" s="274">
        <v>0</v>
      </c>
      <c r="M15" s="274">
        <v>0</v>
      </c>
      <c r="N15" s="274">
        <v>0</v>
      </c>
      <c r="O15" s="274">
        <v>0</v>
      </c>
      <c r="P15" s="274">
        <v>0</v>
      </c>
      <c r="Q15" s="274">
        <v>0</v>
      </c>
      <c r="R15" s="274">
        <v>0</v>
      </c>
      <c r="S15" s="274">
        <v>0</v>
      </c>
      <c r="T15" s="274">
        <v>0</v>
      </c>
      <c r="U15" s="274">
        <v>0</v>
      </c>
      <c r="V15" s="274">
        <v>0</v>
      </c>
      <c r="W15" s="274">
        <v>0</v>
      </c>
      <c r="X15" s="274">
        <v>0</v>
      </c>
      <c r="Y15" s="274">
        <v>0</v>
      </c>
      <c r="Z15" s="274">
        <v>0</v>
      </c>
      <c r="AA15" s="274">
        <v>0</v>
      </c>
      <c r="AB15" s="274">
        <v>0</v>
      </c>
      <c r="AC15" s="274">
        <v>0</v>
      </c>
      <c r="AD15" s="274">
        <v>0</v>
      </c>
      <c r="AE15" s="274">
        <v>0</v>
      </c>
      <c r="AF15" s="274">
        <v>0</v>
      </c>
      <c r="AG15" s="274">
        <v>0</v>
      </c>
      <c r="AH15" s="274">
        <v>0</v>
      </c>
      <c r="AI15" s="274">
        <v>0</v>
      </c>
      <c r="AJ15" s="274">
        <v>0</v>
      </c>
      <c r="AK15" s="274">
        <v>0</v>
      </c>
      <c r="AL15" s="274">
        <v>0</v>
      </c>
      <c r="AM15" s="274">
        <v>0</v>
      </c>
      <c r="AN15" s="274">
        <v>0</v>
      </c>
      <c r="AO15" s="274">
        <v>0</v>
      </c>
      <c r="AP15" s="274">
        <v>0</v>
      </c>
      <c r="AQ15" s="274">
        <v>0</v>
      </c>
      <c r="AR15" s="274">
        <v>0</v>
      </c>
      <c r="AT15" s="90">
        <f t="shared" si="20"/>
        <v>0</v>
      </c>
      <c r="AU15" s="90">
        <f t="shared" si="20"/>
        <v>0</v>
      </c>
      <c r="AV15" s="90">
        <f t="shared" si="21"/>
        <v>0</v>
      </c>
      <c r="AW15" s="90">
        <f t="shared" si="22"/>
        <v>0</v>
      </c>
      <c r="AX15" s="90">
        <f t="shared" si="13"/>
        <v>0</v>
      </c>
      <c r="AY15" s="90">
        <f t="shared" si="14"/>
        <v>0</v>
      </c>
      <c r="AZ15" s="90">
        <f t="shared" si="15"/>
        <v>0</v>
      </c>
      <c r="BA15" s="90">
        <f t="shared" si="16"/>
        <v>0</v>
      </c>
      <c r="BB15" s="90">
        <f t="shared" si="17"/>
        <v>0</v>
      </c>
      <c r="BC15" s="90">
        <f t="shared" si="18"/>
        <v>0</v>
      </c>
      <c r="BD15" s="91">
        <f t="shared" si="19"/>
        <v>0</v>
      </c>
    </row>
    <row r="16" spans="1:64" ht="29.25" customHeight="1" x14ac:dyDescent="0.25">
      <c r="A16" s="95">
        <f>+OCT!A16</f>
        <v>13</v>
      </c>
      <c r="B16" s="95" t="str">
        <f>+OCT!B16</f>
        <v xml:space="preserve">13-Rehabilitacion psicosocial </v>
      </c>
      <c r="C16" s="95" t="str">
        <f>+OCT!C16</f>
        <v>SALUD MENTAL CSMC</v>
      </c>
      <c r="D16" s="274">
        <v>0</v>
      </c>
      <c r="E16" s="274">
        <v>0</v>
      </c>
      <c r="F16" s="274">
        <v>0</v>
      </c>
      <c r="G16" s="274">
        <v>0</v>
      </c>
      <c r="H16" s="274">
        <v>0</v>
      </c>
      <c r="I16" s="274">
        <v>0</v>
      </c>
      <c r="J16" s="274">
        <v>0</v>
      </c>
      <c r="K16" s="274">
        <v>0</v>
      </c>
      <c r="L16" s="274">
        <v>0</v>
      </c>
      <c r="M16" s="274">
        <v>0</v>
      </c>
      <c r="N16" s="274">
        <v>0</v>
      </c>
      <c r="O16" s="274">
        <v>0</v>
      </c>
      <c r="P16" s="274">
        <v>0</v>
      </c>
      <c r="Q16" s="274">
        <v>0</v>
      </c>
      <c r="R16" s="274">
        <v>0</v>
      </c>
      <c r="S16" s="274">
        <v>0</v>
      </c>
      <c r="T16" s="274">
        <v>0</v>
      </c>
      <c r="U16" s="274">
        <v>0</v>
      </c>
      <c r="V16" s="274">
        <v>0</v>
      </c>
      <c r="W16" s="274">
        <v>0</v>
      </c>
      <c r="X16" s="274">
        <v>0</v>
      </c>
      <c r="Y16" s="274">
        <v>0</v>
      </c>
      <c r="Z16" s="274">
        <v>0</v>
      </c>
      <c r="AA16" s="274">
        <v>0</v>
      </c>
      <c r="AB16" s="274">
        <v>0</v>
      </c>
      <c r="AC16" s="274">
        <v>0</v>
      </c>
      <c r="AD16" s="274">
        <v>0</v>
      </c>
      <c r="AE16" s="274">
        <v>0</v>
      </c>
      <c r="AF16" s="274">
        <v>0</v>
      </c>
      <c r="AG16" s="274">
        <v>0</v>
      </c>
      <c r="AH16" s="274">
        <v>0</v>
      </c>
      <c r="AI16" s="274">
        <v>0</v>
      </c>
      <c r="AJ16" s="274">
        <v>0</v>
      </c>
      <c r="AK16" s="274">
        <v>0</v>
      </c>
      <c r="AL16" s="274">
        <v>0</v>
      </c>
      <c r="AM16" s="274">
        <v>0</v>
      </c>
      <c r="AN16" s="274">
        <v>0</v>
      </c>
      <c r="AO16" s="274">
        <v>0</v>
      </c>
      <c r="AP16" s="274">
        <v>0</v>
      </c>
      <c r="AQ16" s="274">
        <v>0</v>
      </c>
      <c r="AR16" s="274">
        <v>0</v>
      </c>
      <c r="AT16" s="90">
        <f t="shared" si="20"/>
        <v>0</v>
      </c>
      <c r="AU16" s="90">
        <f t="shared" si="20"/>
        <v>0</v>
      </c>
      <c r="AV16" s="90">
        <f t="shared" si="21"/>
        <v>0</v>
      </c>
      <c r="AW16" s="90">
        <f t="shared" si="22"/>
        <v>0</v>
      </c>
      <c r="AX16" s="90">
        <f t="shared" si="13"/>
        <v>0</v>
      </c>
      <c r="AY16" s="90">
        <f t="shared" si="14"/>
        <v>0</v>
      </c>
      <c r="AZ16" s="90">
        <f t="shared" si="15"/>
        <v>0</v>
      </c>
      <c r="BA16" s="90">
        <f t="shared" si="16"/>
        <v>0</v>
      </c>
      <c r="BB16" s="90">
        <f t="shared" si="17"/>
        <v>0</v>
      </c>
      <c r="BC16" s="90">
        <f t="shared" si="18"/>
        <v>0</v>
      </c>
      <c r="BD16" s="91">
        <f t="shared" si="19"/>
        <v>0</v>
      </c>
    </row>
    <row r="17" spans="1:56" ht="29.25" customHeight="1" x14ac:dyDescent="0.25">
      <c r="A17" s="95">
        <f>+OCT!A17</f>
        <v>14</v>
      </c>
      <c r="B17" s="95" t="str">
        <f>+OCT!B17</f>
        <v xml:space="preserve">14-Rehabilitacion laboral </v>
      </c>
      <c r="C17" s="95" t="str">
        <f>+OCT!C17</f>
        <v>SALUD MENTAL CSMC</v>
      </c>
      <c r="D17" s="275">
        <v>0</v>
      </c>
      <c r="E17" s="275">
        <v>1</v>
      </c>
      <c r="F17" s="275">
        <v>0</v>
      </c>
      <c r="G17" s="275">
        <v>0</v>
      </c>
      <c r="H17" s="280">
        <v>0</v>
      </c>
      <c r="I17" s="275">
        <v>0</v>
      </c>
      <c r="J17" s="275">
        <v>0</v>
      </c>
      <c r="K17" s="275">
        <v>0</v>
      </c>
      <c r="L17" s="275">
        <v>0</v>
      </c>
      <c r="M17" s="275">
        <v>0</v>
      </c>
      <c r="N17" s="275">
        <v>0</v>
      </c>
      <c r="O17" s="275">
        <v>0</v>
      </c>
      <c r="P17" s="275">
        <v>0</v>
      </c>
      <c r="Q17" s="275">
        <v>0</v>
      </c>
      <c r="R17" s="275">
        <v>0</v>
      </c>
      <c r="S17" s="275">
        <v>0</v>
      </c>
      <c r="T17" s="275">
        <v>0</v>
      </c>
      <c r="U17" s="275">
        <v>0</v>
      </c>
      <c r="V17" s="275">
        <v>0</v>
      </c>
      <c r="W17" s="275">
        <v>0</v>
      </c>
      <c r="X17" s="275">
        <v>0</v>
      </c>
      <c r="Y17" s="275">
        <v>0</v>
      </c>
      <c r="Z17" s="275">
        <v>0</v>
      </c>
      <c r="AA17" s="275">
        <v>0</v>
      </c>
      <c r="AB17" s="275">
        <v>0</v>
      </c>
      <c r="AC17" s="275">
        <v>0</v>
      </c>
      <c r="AD17" s="275">
        <v>0</v>
      </c>
      <c r="AE17" s="275">
        <v>0</v>
      </c>
      <c r="AF17" s="275">
        <v>0</v>
      </c>
      <c r="AG17" s="275">
        <v>0</v>
      </c>
      <c r="AH17" s="275">
        <v>0</v>
      </c>
      <c r="AI17" s="275">
        <v>0</v>
      </c>
      <c r="AJ17" s="275">
        <v>0</v>
      </c>
      <c r="AK17" s="275">
        <v>0</v>
      </c>
      <c r="AL17" s="275">
        <v>0</v>
      </c>
      <c r="AM17" s="275">
        <v>0</v>
      </c>
      <c r="AN17" s="275">
        <v>0</v>
      </c>
      <c r="AO17" s="275">
        <v>0</v>
      </c>
      <c r="AP17" s="275">
        <v>0</v>
      </c>
      <c r="AQ17" s="275">
        <v>0</v>
      </c>
      <c r="AR17" s="275">
        <v>0</v>
      </c>
      <c r="AT17" s="90">
        <f t="shared" si="20"/>
        <v>0</v>
      </c>
      <c r="AU17" s="90">
        <f t="shared" si="20"/>
        <v>1</v>
      </c>
      <c r="AV17" s="90">
        <f t="shared" si="21"/>
        <v>0</v>
      </c>
      <c r="AW17" s="90">
        <f t="shared" si="22"/>
        <v>0</v>
      </c>
      <c r="AX17" s="90">
        <f t="shared" si="13"/>
        <v>0</v>
      </c>
      <c r="AY17" s="90">
        <f t="shared" si="14"/>
        <v>0</v>
      </c>
      <c r="AZ17" s="90">
        <f t="shared" si="15"/>
        <v>0</v>
      </c>
      <c r="BA17" s="90">
        <f t="shared" si="16"/>
        <v>0</v>
      </c>
      <c r="BB17" s="90">
        <f t="shared" si="17"/>
        <v>0</v>
      </c>
      <c r="BC17" s="90">
        <f t="shared" si="18"/>
        <v>0</v>
      </c>
      <c r="BD17" s="91">
        <f t="shared" si="19"/>
        <v>1</v>
      </c>
    </row>
    <row r="18" spans="1:56" ht="29.25" customHeight="1" x14ac:dyDescent="0.25">
      <c r="A18" s="95">
        <f>+OCT!A18</f>
        <v>15</v>
      </c>
      <c r="B18" s="95" t="str">
        <f>+OCT!B18</f>
        <v xml:space="preserve">15-Primeros auxilios psicologicos en situaciones de crisis y emergencias humanitarias </v>
      </c>
      <c r="C18" s="95" t="str">
        <f>+OCT!C18</f>
        <v>SALUD MENTAL CSMC</v>
      </c>
      <c r="D18" s="275">
        <v>0</v>
      </c>
      <c r="E18" s="275">
        <v>0</v>
      </c>
      <c r="F18" s="275">
        <v>0</v>
      </c>
      <c r="G18" s="275">
        <v>0</v>
      </c>
      <c r="H18" s="280">
        <v>0</v>
      </c>
      <c r="I18" s="275">
        <v>0</v>
      </c>
      <c r="J18" s="275">
        <v>0</v>
      </c>
      <c r="K18" s="275">
        <v>0</v>
      </c>
      <c r="L18" s="275">
        <v>0</v>
      </c>
      <c r="M18" s="275">
        <v>0</v>
      </c>
      <c r="N18" s="275">
        <v>0</v>
      </c>
      <c r="O18" s="275">
        <v>0</v>
      </c>
      <c r="P18" s="275">
        <v>0</v>
      </c>
      <c r="Q18" s="275">
        <v>0</v>
      </c>
      <c r="R18" s="275">
        <v>0</v>
      </c>
      <c r="S18" s="275">
        <v>0</v>
      </c>
      <c r="T18" s="275">
        <v>0</v>
      </c>
      <c r="U18" s="275">
        <v>0</v>
      </c>
      <c r="V18" s="275">
        <v>0</v>
      </c>
      <c r="W18" s="275">
        <v>0</v>
      </c>
      <c r="X18" s="275">
        <v>0</v>
      </c>
      <c r="Y18" s="275">
        <v>0</v>
      </c>
      <c r="Z18" s="275">
        <v>0</v>
      </c>
      <c r="AA18" s="275">
        <v>0</v>
      </c>
      <c r="AB18" s="275">
        <v>0</v>
      </c>
      <c r="AC18" s="275">
        <v>0</v>
      </c>
      <c r="AD18" s="275">
        <v>0</v>
      </c>
      <c r="AE18" s="275">
        <v>0</v>
      </c>
      <c r="AF18" s="275">
        <v>0</v>
      </c>
      <c r="AG18" s="275">
        <v>0</v>
      </c>
      <c r="AH18" s="275">
        <v>0</v>
      </c>
      <c r="AI18" s="275">
        <v>0</v>
      </c>
      <c r="AJ18" s="275">
        <v>0</v>
      </c>
      <c r="AK18" s="275">
        <v>0</v>
      </c>
      <c r="AL18" s="275">
        <v>0</v>
      </c>
      <c r="AM18" s="275">
        <v>0</v>
      </c>
      <c r="AN18" s="275">
        <v>0</v>
      </c>
      <c r="AO18" s="275">
        <v>0</v>
      </c>
      <c r="AP18" s="275">
        <v>0</v>
      </c>
      <c r="AQ18" s="275">
        <v>0</v>
      </c>
      <c r="AR18" s="275">
        <v>0</v>
      </c>
      <c r="AT18" s="90">
        <f t="shared" si="20"/>
        <v>0</v>
      </c>
      <c r="AU18" s="90">
        <f t="shared" si="20"/>
        <v>0</v>
      </c>
      <c r="AV18" s="90">
        <f t="shared" si="21"/>
        <v>0</v>
      </c>
      <c r="AW18" s="90">
        <f t="shared" si="22"/>
        <v>0</v>
      </c>
      <c r="AX18" s="90">
        <f t="shared" si="13"/>
        <v>0</v>
      </c>
      <c r="AY18" s="90">
        <f t="shared" si="14"/>
        <v>0</v>
      </c>
      <c r="AZ18" s="90">
        <f t="shared" si="15"/>
        <v>0</v>
      </c>
      <c r="BA18" s="90">
        <f t="shared" si="16"/>
        <v>0</v>
      </c>
      <c r="BB18" s="90">
        <f t="shared" si="17"/>
        <v>0</v>
      </c>
      <c r="BC18" s="90">
        <f t="shared" si="18"/>
        <v>0</v>
      </c>
      <c r="BD18" s="91">
        <f t="shared" si="19"/>
        <v>0</v>
      </c>
    </row>
    <row r="19" spans="1:56" ht="29.25" customHeight="1" x14ac:dyDescent="0.25">
      <c r="A19" s="95">
        <f>+OCT!A19</f>
        <v>16</v>
      </c>
      <c r="B19" s="95" t="str">
        <f>+OCT!B19</f>
        <v xml:space="preserve">16-Parejas con consejeria en promocion de una convivencia saludable </v>
      </c>
      <c r="C19" s="95" t="str">
        <f>+OCT!C19</f>
        <v>SALUD MENTAL CSMC</v>
      </c>
      <c r="D19" s="275">
        <v>0</v>
      </c>
      <c r="E19" s="275">
        <v>0</v>
      </c>
      <c r="F19" s="275">
        <v>0</v>
      </c>
      <c r="G19" s="275">
        <v>0</v>
      </c>
      <c r="H19" s="280">
        <v>0</v>
      </c>
      <c r="I19" s="275">
        <v>0</v>
      </c>
      <c r="J19" s="275">
        <v>0</v>
      </c>
      <c r="K19" s="275">
        <v>0</v>
      </c>
      <c r="L19" s="275">
        <v>0</v>
      </c>
      <c r="M19" s="275">
        <v>0</v>
      </c>
      <c r="N19" s="275">
        <v>0</v>
      </c>
      <c r="O19" s="275">
        <v>0</v>
      </c>
      <c r="P19" s="275">
        <v>0</v>
      </c>
      <c r="Q19" s="275">
        <v>0</v>
      </c>
      <c r="R19" s="275">
        <v>0</v>
      </c>
      <c r="S19" s="275">
        <v>0</v>
      </c>
      <c r="T19" s="275">
        <v>0</v>
      </c>
      <c r="U19" s="275">
        <v>0</v>
      </c>
      <c r="V19" s="275">
        <v>0</v>
      </c>
      <c r="W19" s="275">
        <v>0</v>
      </c>
      <c r="X19" s="275">
        <v>0</v>
      </c>
      <c r="Y19" s="275">
        <v>0</v>
      </c>
      <c r="Z19" s="275">
        <v>0</v>
      </c>
      <c r="AA19" s="275">
        <v>0</v>
      </c>
      <c r="AB19" s="275">
        <v>0</v>
      </c>
      <c r="AC19" s="275">
        <v>0</v>
      </c>
      <c r="AD19" s="275">
        <v>0</v>
      </c>
      <c r="AE19" s="275">
        <v>0</v>
      </c>
      <c r="AF19" s="275">
        <v>0</v>
      </c>
      <c r="AG19" s="275">
        <v>0</v>
      </c>
      <c r="AH19" s="275">
        <v>0</v>
      </c>
      <c r="AI19" s="275">
        <v>0</v>
      </c>
      <c r="AJ19" s="275">
        <v>0</v>
      </c>
      <c r="AK19" s="275">
        <v>0</v>
      </c>
      <c r="AL19" s="275">
        <v>0</v>
      </c>
      <c r="AM19" s="275">
        <v>0</v>
      </c>
      <c r="AN19" s="275">
        <v>0</v>
      </c>
      <c r="AO19" s="275">
        <v>0</v>
      </c>
      <c r="AP19" s="275">
        <v>0</v>
      </c>
      <c r="AQ19" s="275">
        <v>0</v>
      </c>
      <c r="AR19" s="275">
        <v>0</v>
      </c>
      <c r="AT19" s="90">
        <f t="shared" si="20"/>
        <v>0</v>
      </c>
      <c r="AU19" s="90">
        <f t="shared" si="20"/>
        <v>0</v>
      </c>
      <c r="AV19" s="90">
        <f t="shared" si="21"/>
        <v>0</v>
      </c>
      <c r="AW19" s="90">
        <f t="shared" si="22"/>
        <v>0</v>
      </c>
      <c r="AX19" s="90">
        <f t="shared" si="13"/>
        <v>0</v>
      </c>
      <c r="AY19" s="90">
        <f t="shared" si="14"/>
        <v>0</v>
      </c>
      <c r="AZ19" s="90">
        <f t="shared" si="15"/>
        <v>0</v>
      </c>
      <c r="BA19" s="90">
        <f t="shared" si="16"/>
        <v>0</v>
      </c>
      <c r="BB19" s="90">
        <f t="shared" si="17"/>
        <v>0</v>
      </c>
      <c r="BC19" s="90">
        <f t="shared" si="18"/>
        <v>0</v>
      </c>
      <c r="BD19" s="91">
        <f t="shared" si="19"/>
        <v>0</v>
      </c>
    </row>
    <row r="20" spans="1:56" ht="29.25" customHeight="1" x14ac:dyDescent="0.25">
      <c r="A20" s="95">
        <f>+OCT!A20</f>
        <v>17</v>
      </c>
      <c r="B20" s="95" t="str">
        <f>+OCT!B20</f>
        <v xml:space="preserve">17-Agentes comunitarios de salud realizan vigilancia ciudadana para reducir la violencia fisica causada por la pareja </v>
      </c>
      <c r="C20" s="95" t="str">
        <f>+OCT!C20</f>
        <v>SALUD MENTAL CSMC</v>
      </c>
      <c r="D20" s="275">
        <v>0</v>
      </c>
      <c r="E20" s="275">
        <v>0</v>
      </c>
      <c r="F20" s="275">
        <v>0</v>
      </c>
      <c r="G20" s="275">
        <v>0</v>
      </c>
      <c r="H20" s="280">
        <v>0</v>
      </c>
      <c r="I20" s="275">
        <v>0</v>
      </c>
      <c r="J20" s="275">
        <v>0</v>
      </c>
      <c r="K20" s="275">
        <v>0</v>
      </c>
      <c r="L20" s="275">
        <v>0</v>
      </c>
      <c r="M20" s="275">
        <v>0</v>
      </c>
      <c r="N20" s="275">
        <v>0</v>
      </c>
      <c r="O20" s="275">
        <v>0</v>
      </c>
      <c r="P20" s="275">
        <v>0</v>
      </c>
      <c r="Q20" s="275">
        <v>0</v>
      </c>
      <c r="R20" s="275">
        <v>0</v>
      </c>
      <c r="S20" s="275">
        <v>0</v>
      </c>
      <c r="T20" s="275">
        <v>0</v>
      </c>
      <c r="U20" s="275">
        <v>0</v>
      </c>
      <c r="V20" s="275">
        <v>0</v>
      </c>
      <c r="W20" s="275">
        <v>0</v>
      </c>
      <c r="X20" s="275">
        <v>0</v>
      </c>
      <c r="Y20" s="275">
        <v>0</v>
      </c>
      <c r="Z20" s="275">
        <v>0</v>
      </c>
      <c r="AA20" s="275">
        <v>0</v>
      </c>
      <c r="AB20" s="275">
        <v>0</v>
      </c>
      <c r="AC20" s="275">
        <v>0</v>
      </c>
      <c r="AD20" s="275">
        <v>0</v>
      </c>
      <c r="AE20" s="275">
        <v>0</v>
      </c>
      <c r="AF20" s="275">
        <v>0</v>
      </c>
      <c r="AG20" s="275">
        <v>0</v>
      </c>
      <c r="AH20" s="275">
        <v>0</v>
      </c>
      <c r="AI20" s="275">
        <v>0</v>
      </c>
      <c r="AJ20" s="275">
        <v>0</v>
      </c>
      <c r="AK20" s="275">
        <v>0</v>
      </c>
      <c r="AL20" s="275">
        <v>0</v>
      </c>
      <c r="AM20" s="275">
        <v>0</v>
      </c>
      <c r="AN20" s="275">
        <v>0</v>
      </c>
      <c r="AO20" s="275">
        <v>0</v>
      </c>
      <c r="AP20" s="275">
        <v>0</v>
      </c>
      <c r="AQ20" s="275">
        <v>0</v>
      </c>
      <c r="AR20" s="275">
        <v>0</v>
      </c>
      <c r="AT20" s="90">
        <f t="shared" si="20"/>
        <v>0</v>
      </c>
      <c r="AU20" s="90">
        <f t="shared" si="20"/>
        <v>0</v>
      </c>
      <c r="AV20" s="90">
        <f t="shared" si="21"/>
        <v>0</v>
      </c>
      <c r="AW20" s="90">
        <f t="shared" si="22"/>
        <v>0</v>
      </c>
      <c r="AX20" s="90">
        <f t="shared" si="13"/>
        <v>0</v>
      </c>
      <c r="AY20" s="90">
        <f t="shared" si="14"/>
        <v>0</v>
      </c>
      <c r="AZ20" s="90">
        <f t="shared" si="15"/>
        <v>0</v>
      </c>
      <c r="BA20" s="90">
        <f t="shared" si="16"/>
        <v>0</v>
      </c>
      <c r="BB20" s="90">
        <f t="shared" si="17"/>
        <v>0</v>
      </c>
      <c r="BC20" s="90">
        <f t="shared" si="18"/>
        <v>0</v>
      </c>
      <c r="BD20" s="91">
        <f t="shared" si="19"/>
        <v>0</v>
      </c>
    </row>
    <row r="21" spans="1:56" ht="29.25" customHeight="1" x14ac:dyDescent="0.25">
      <c r="A21" s="95">
        <f>+OCT!A21</f>
        <v>18</v>
      </c>
      <c r="B21" s="95" t="str">
        <f>+OCT!B21</f>
        <v xml:space="preserve">18-Tratamiento en violencia familiar en el primer nivel de atención no especializado. </v>
      </c>
      <c r="C21" s="95" t="str">
        <f>+OCT!C21</f>
        <v>SALUD MENTAL I-1 A I-4</v>
      </c>
      <c r="D21" s="275">
        <v>0</v>
      </c>
      <c r="E21" s="275">
        <v>0</v>
      </c>
      <c r="F21" s="275">
        <v>5</v>
      </c>
      <c r="G21" s="275">
        <v>0</v>
      </c>
      <c r="H21" s="280">
        <v>0</v>
      </c>
      <c r="I21" s="275">
        <v>0</v>
      </c>
      <c r="J21" s="275">
        <v>0</v>
      </c>
      <c r="K21" s="275">
        <v>0</v>
      </c>
      <c r="L21" s="275">
        <v>0</v>
      </c>
      <c r="M21" s="275">
        <v>0</v>
      </c>
      <c r="N21" s="275">
        <v>0</v>
      </c>
      <c r="O21" s="275">
        <v>1</v>
      </c>
      <c r="P21" s="275">
        <v>0</v>
      </c>
      <c r="Q21" s="275">
        <v>0</v>
      </c>
      <c r="R21" s="275">
        <v>0</v>
      </c>
      <c r="S21" s="275">
        <v>0</v>
      </c>
      <c r="T21" s="275">
        <v>0</v>
      </c>
      <c r="U21" s="275">
        <v>0</v>
      </c>
      <c r="V21" s="275">
        <v>0</v>
      </c>
      <c r="W21" s="275">
        <v>0</v>
      </c>
      <c r="X21" s="275">
        <v>0</v>
      </c>
      <c r="Y21" s="275">
        <v>0</v>
      </c>
      <c r="Z21" s="275">
        <v>0</v>
      </c>
      <c r="AA21" s="275">
        <v>0</v>
      </c>
      <c r="AB21" s="275">
        <v>0</v>
      </c>
      <c r="AC21" s="275">
        <v>0</v>
      </c>
      <c r="AD21" s="275">
        <v>0</v>
      </c>
      <c r="AE21" s="275">
        <v>0</v>
      </c>
      <c r="AF21" s="275">
        <v>0</v>
      </c>
      <c r="AG21" s="275">
        <v>0</v>
      </c>
      <c r="AH21" s="275">
        <v>0</v>
      </c>
      <c r="AI21" s="275">
        <v>0</v>
      </c>
      <c r="AJ21" s="275">
        <v>0</v>
      </c>
      <c r="AK21" s="275">
        <v>0</v>
      </c>
      <c r="AL21" s="275">
        <v>0</v>
      </c>
      <c r="AM21" s="275">
        <v>0</v>
      </c>
      <c r="AN21" s="275">
        <v>0</v>
      </c>
      <c r="AO21" s="275">
        <v>0</v>
      </c>
      <c r="AP21" s="275">
        <v>0</v>
      </c>
      <c r="AQ21" s="275">
        <v>0</v>
      </c>
      <c r="AR21" s="275">
        <v>0</v>
      </c>
      <c r="AT21" s="90">
        <f t="shared" si="20"/>
        <v>0</v>
      </c>
      <c r="AU21" s="90">
        <f t="shared" si="20"/>
        <v>0</v>
      </c>
      <c r="AV21" s="90">
        <f t="shared" si="21"/>
        <v>6</v>
      </c>
      <c r="AW21" s="90">
        <f t="shared" si="22"/>
        <v>0</v>
      </c>
      <c r="AX21" s="90">
        <f t="shared" si="13"/>
        <v>0</v>
      </c>
      <c r="AY21" s="90">
        <f t="shared" si="14"/>
        <v>0</v>
      </c>
      <c r="AZ21" s="90">
        <f t="shared" si="15"/>
        <v>0</v>
      </c>
      <c r="BA21" s="90">
        <f t="shared" si="16"/>
        <v>0</v>
      </c>
      <c r="BB21" s="90">
        <f t="shared" si="17"/>
        <v>0</v>
      </c>
      <c r="BC21" s="90">
        <f t="shared" si="18"/>
        <v>0</v>
      </c>
      <c r="BD21" s="91">
        <f t="shared" si="19"/>
        <v>6</v>
      </c>
    </row>
    <row r="22" spans="1:56" ht="29.25" customHeight="1" x14ac:dyDescent="0.25">
      <c r="A22" s="95">
        <f>+OCT!A22</f>
        <v>19</v>
      </c>
      <c r="B22" s="95" t="str">
        <f>+OCT!B22</f>
        <v>19-Tratamiento a Niños, Niñas y Adolescentes Afectados por Violencia Infantil</v>
      </c>
      <c r="C22" s="95" t="str">
        <f>+OCT!C22</f>
        <v>SALUD MENTAL I-1 A I-4</v>
      </c>
      <c r="D22" s="275">
        <v>0</v>
      </c>
      <c r="E22" s="275">
        <v>0</v>
      </c>
      <c r="F22" s="275">
        <v>3</v>
      </c>
      <c r="G22" s="275">
        <v>0</v>
      </c>
      <c r="H22" s="280">
        <v>0</v>
      </c>
      <c r="I22" s="275">
        <v>0</v>
      </c>
      <c r="J22" s="275">
        <v>0</v>
      </c>
      <c r="K22" s="275">
        <v>0</v>
      </c>
      <c r="L22" s="275">
        <v>0</v>
      </c>
      <c r="M22" s="275">
        <v>0</v>
      </c>
      <c r="N22" s="275">
        <v>0</v>
      </c>
      <c r="O22" s="275">
        <v>3</v>
      </c>
      <c r="P22" s="275">
        <v>0</v>
      </c>
      <c r="Q22" s="275">
        <v>0</v>
      </c>
      <c r="R22" s="275">
        <v>0</v>
      </c>
      <c r="S22" s="275">
        <v>0</v>
      </c>
      <c r="T22" s="275">
        <v>0</v>
      </c>
      <c r="U22" s="275">
        <v>0</v>
      </c>
      <c r="V22" s="275">
        <v>0</v>
      </c>
      <c r="W22" s="275">
        <v>7</v>
      </c>
      <c r="X22" s="275">
        <v>0</v>
      </c>
      <c r="Y22" s="275">
        <v>0</v>
      </c>
      <c r="Z22" s="275">
        <v>0</v>
      </c>
      <c r="AA22" s="275">
        <v>0</v>
      </c>
      <c r="AB22" s="275">
        <v>0</v>
      </c>
      <c r="AC22" s="275">
        <v>0</v>
      </c>
      <c r="AD22" s="275">
        <v>0</v>
      </c>
      <c r="AE22" s="275">
        <v>0</v>
      </c>
      <c r="AF22" s="275">
        <v>0</v>
      </c>
      <c r="AG22" s="275">
        <v>0</v>
      </c>
      <c r="AH22" s="275">
        <v>0</v>
      </c>
      <c r="AI22" s="275">
        <v>0</v>
      </c>
      <c r="AJ22" s="275">
        <v>0</v>
      </c>
      <c r="AK22" s="275">
        <v>2</v>
      </c>
      <c r="AL22" s="275">
        <v>0</v>
      </c>
      <c r="AM22" s="275">
        <v>0</v>
      </c>
      <c r="AN22" s="275">
        <v>0</v>
      </c>
      <c r="AO22" s="275">
        <v>1</v>
      </c>
      <c r="AP22" s="275">
        <v>0</v>
      </c>
      <c r="AQ22" s="275">
        <v>0</v>
      </c>
      <c r="AR22" s="275">
        <v>0</v>
      </c>
      <c r="AT22" s="90">
        <f t="shared" si="20"/>
        <v>0</v>
      </c>
      <c r="AU22" s="90">
        <f t="shared" si="20"/>
        <v>0</v>
      </c>
      <c r="AV22" s="90">
        <f t="shared" si="21"/>
        <v>6</v>
      </c>
      <c r="AW22" s="90">
        <f t="shared" si="22"/>
        <v>0</v>
      </c>
      <c r="AX22" s="90">
        <f t="shared" si="13"/>
        <v>0</v>
      </c>
      <c r="AY22" s="90">
        <f t="shared" si="14"/>
        <v>7</v>
      </c>
      <c r="AZ22" s="90">
        <f t="shared" si="15"/>
        <v>0</v>
      </c>
      <c r="BA22" s="90">
        <f t="shared" si="16"/>
        <v>0</v>
      </c>
      <c r="BB22" s="90">
        <f t="shared" si="17"/>
        <v>2</v>
      </c>
      <c r="BC22" s="90">
        <f t="shared" si="18"/>
        <v>1</v>
      </c>
      <c r="BD22" s="91">
        <f t="shared" si="19"/>
        <v>16</v>
      </c>
    </row>
    <row r="23" spans="1:56" ht="29.25" customHeight="1" x14ac:dyDescent="0.25">
      <c r="A23" s="95">
        <f>+OCT!A23</f>
        <v>20</v>
      </c>
      <c r="B23" s="95" t="str">
        <f>+OCT!B23</f>
        <v xml:space="preserve">20-Tratamiento ambulatorio de Niños, Niñas de 0 a 17 años con trastornos  del aspectro autista </v>
      </c>
      <c r="C23" s="95" t="str">
        <f>+OCT!C23</f>
        <v>SALUD MENTAL I-1 A I-4</v>
      </c>
      <c r="D23" s="275">
        <v>0</v>
      </c>
      <c r="E23" s="275">
        <v>0</v>
      </c>
      <c r="F23" s="275">
        <v>0</v>
      </c>
      <c r="G23" s="275">
        <v>0</v>
      </c>
      <c r="H23" s="280">
        <v>0</v>
      </c>
      <c r="I23" s="275">
        <v>0</v>
      </c>
      <c r="J23" s="275">
        <v>0</v>
      </c>
      <c r="K23" s="275">
        <v>0</v>
      </c>
      <c r="L23" s="275">
        <v>0</v>
      </c>
      <c r="M23" s="275">
        <v>0</v>
      </c>
      <c r="N23" s="275">
        <v>0</v>
      </c>
      <c r="O23" s="275">
        <v>0</v>
      </c>
      <c r="P23" s="275">
        <v>0</v>
      </c>
      <c r="Q23" s="275">
        <v>0</v>
      </c>
      <c r="R23" s="275">
        <v>0</v>
      </c>
      <c r="S23" s="275">
        <v>0</v>
      </c>
      <c r="T23" s="275">
        <v>0</v>
      </c>
      <c r="U23" s="275">
        <v>0</v>
      </c>
      <c r="V23" s="275">
        <v>0</v>
      </c>
      <c r="W23" s="275">
        <v>0</v>
      </c>
      <c r="X23" s="275">
        <v>0</v>
      </c>
      <c r="Y23" s="275">
        <v>0</v>
      </c>
      <c r="Z23" s="275">
        <v>0</v>
      </c>
      <c r="AA23" s="275">
        <v>0</v>
      </c>
      <c r="AB23" s="275">
        <v>0</v>
      </c>
      <c r="AC23" s="275">
        <v>0</v>
      </c>
      <c r="AD23" s="275">
        <v>0</v>
      </c>
      <c r="AE23" s="275">
        <v>0</v>
      </c>
      <c r="AF23" s="275">
        <v>0</v>
      </c>
      <c r="AG23" s="275">
        <v>0</v>
      </c>
      <c r="AH23" s="275">
        <v>0</v>
      </c>
      <c r="AI23" s="275">
        <v>0</v>
      </c>
      <c r="AJ23" s="275">
        <v>0</v>
      </c>
      <c r="AK23" s="275">
        <v>0</v>
      </c>
      <c r="AL23" s="275">
        <v>0</v>
      </c>
      <c r="AM23" s="275">
        <v>0</v>
      </c>
      <c r="AN23" s="275">
        <v>0</v>
      </c>
      <c r="AO23" s="275">
        <v>0</v>
      </c>
      <c r="AP23" s="275">
        <v>0</v>
      </c>
      <c r="AQ23" s="275">
        <v>0</v>
      </c>
      <c r="AR23" s="275">
        <v>0</v>
      </c>
      <c r="AT23" s="90">
        <f t="shared" si="20"/>
        <v>0</v>
      </c>
      <c r="AU23" s="90">
        <f t="shared" si="20"/>
        <v>0</v>
      </c>
      <c r="AV23" s="90">
        <f t="shared" si="21"/>
        <v>0</v>
      </c>
      <c r="AW23" s="90">
        <f t="shared" si="22"/>
        <v>0</v>
      </c>
      <c r="AX23" s="90">
        <f t="shared" si="13"/>
        <v>0</v>
      </c>
      <c r="AY23" s="90">
        <f t="shared" si="14"/>
        <v>0</v>
      </c>
      <c r="AZ23" s="90">
        <f t="shared" si="15"/>
        <v>0</v>
      </c>
      <c r="BA23" s="90">
        <f t="shared" si="16"/>
        <v>0</v>
      </c>
      <c r="BB23" s="90">
        <f t="shared" si="17"/>
        <v>0</v>
      </c>
      <c r="BC23" s="90">
        <f t="shared" si="18"/>
        <v>0</v>
      </c>
      <c r="BD23" s="91">
        <f t="shared" si="19"/>
        <v>0</v>
      </c>
    </row>
    <row r="24" spans="1:56" ht="29.25" customHeight="1" x14ac:dyDescent="0.25">
      <c r="A24" s="95">
        <f>+OCT!A24</f>
        <v>21</v>
      </c>
      <c r="B24" s="95" t="str">
        <f>+OCT!B24</f>
        <v>21-Tratamiento ambulatorio de Niños, Niñas y adolescentes de 0 a 17 años por trastornos  mentales del comportamiento</v>
      </c>
      <c r="C24" s="95" t="str">
        <f>+OCT!C24</f>
        <v>SALUD MENTAL I-1 A I-4</v>
      </c>
      <c r="D24" s="275">
        <v>0</v>
      </c>
      <c r="E24" s="275">
        <v>0</v>
      </c>
      <c r="F24" s="275">
        <v>4</v>
      </c>
      <c r="G24" s="275">
        <v>0</v>
      </c>
      <c r="H24" s="280">
        <v>0</v>
      </c>
      <c r="I24" s="275">
        <v>0</v>
      </c>
      <c r="J24" s="275">
        <v>0</v>
      </c>
      <c r="K24" s="275">
        <v>0</v>
      </c>
      <c r="L24" s="275">
        <v>0</v>
      </c>
      <c r="M24" s="275">
        <v>0</v>
      </c>
      <c r="N24" s="275">
        <v>0</v>
      </c>
      <c r="O24" s="275">
        <v>0</v>
      </c>
      <c r="P24" s="275">
        <v>0</v>
      </c>
      <c r="Q24" s="275">
        <v>0</v>
      </c>
      <c r="R24" s="275">
        <v>0</v>
      </c>
      <c r="S24" s="275">
        <v>0</v>
      </c>
      <c r="T24" s="275">
        <v>0</v>
      </c>
      <c r="U24" s="275">
        <v>0</v>
      </c>
      <c r="V24" s="275">
        <v>0</v>
      </c>
      <c r="W24" s="275">
        <v>0</v>
      </c>
      <c r="X24" s="275">
        <v>1</v>
      </c>
      <c r="Y24" s="275">
        <v>0</v>
      </c>
      <c r="Z24" s="275">
        <v>0</v>
      </c>
      <c r="AA24" s="275">
        <v>0</v>
      </c>
      <c r="AB24" s="275">
        <v>0</v>
      </c>
      <c r="AC24" s="275">
        <v>3</v>
      </c>
      <c r="AD24" s="275">
        <v>0</v>
      </c>
      <c r="AE24" s="275">
        <v>0</v>
      </c>
      <c r="AF24" s="275">
        <v>0</v>
      </c>
      <c r="AG24" s="275">
        <v>0</v>
      </c>
      <c r="AH24" s="275">
        <v>0</v>
      </c>
      <c r="AI24" s="275">
        <v>0</v>
      </c>
      <c r="AJ24" s="275">
        <v>0</v>
      </c>
      <c r="AK24" s="275">
        <v>0</v>
      </c>
      <c r="AL24" s="275">
        <v>0</v>
      </c>
      <c r="AM24" s="275">
        <v>0</v>
      </c>
      <c r="AN24" s="275">
        <v>0</v>
      </c>
      <c r="AO24" s="275">
        <v>0</v>
      </c>
      <c r="AP24" s="275">
        <v>0</v>
      </c>
      <c r="AQ24" s="275">
        <v>0</v>
      </c>
      <c r="AR24" s="275">
        <v>1</v>
      </c>
      <c r="AT24" s="90">
        <f t="shared" si="20"/>
        <v>0</v>
      </c>
      <c r="AU24" s="90">
        <f t="shared" si="20"/>
        <v>0</v>
      </c>
      <c r="AV24" s="90">
        <f t="shared" si="21"/>
        <v>4</v>
      </c>
      <c r="AW24" s="90">
        <f t="shared" si="22"/>
        <v>0</v>
      </c>
      <c r="AX24" s="90">
        <f t="shared" si="13"/>
        <v>0</v>
      </c>
      <c r="AY24" s="90">
        <f t="shared" si="14"/>
        <v>1</v>
      </c>
      <c r="AZ24" s="90">
        <f t="shared" si="15"/>
        <v>3</v>
      </c>
      <c r="BA24" s="90">
        <f t="shared" si="16"/>
        <v>0</v>
      </c>
      <c r="BB24" s="90">
        <f t="shared" si="17"/>
        <v>0</v>
      </c>
      <c r="BC24" s="90">
        <f t="shared" si="18"/>
        <v>1</v>
      </c>
      <c r="BD24" s="91">
        <f t="shared" si="19"/>
        <v>9</v>
      </c>
    </row>
    <row r="25" spans="1:56" ht="29.25" customHeight="1" x14ac:dyDescent="0.25">
      <c r="A25" s="95">
        <f>+OCT!A25</f>
        <v>22</v>
      </c>
      <c r="B25" s="95" t="str">
        <f>+OCT!B25</f>
        <v xml:space="preserve">22-Tratamiento ambulatorio de personas con depresion </v>
      </c>
      <c r="C25" s="95" t="str">
        <f>+OCT!C25</f>
        <v>SALUD MENTAL I-1 A I-4</v>
      </c>
      <c r="D25" s="275">
        <v>0</v>
      </c>
      <c r="E25" s="275">
        <v>0</v>
      </c>
      <c r="F25" s="275">
        <v>2</v>
      </c>
      <c r="G25" s="275">
        <v>0</v>
      </c>
      <c r="H25" s="280">
        <v>0</v>
      </c>
      <c r="I25" s="275">
        <v>0</v>
      </c>
      <c r="J25" s="275">
        <v>0</v>
      </c>
      <c r="K25" s="275">
        <v>0</v>
      </c>
      <c r="L25" s="275">
        <v>0</v>
      </c>
      <c r="M25" s="275">
        <v>0</v>
      </c>
      <c r="N25" s="275">
        <v>0</v>
      </c>
      <c r="O25" s="275">
        <v>2</v>
      </c>
      <c r="P25" s="275">
        <v>0</v>
      </c>
      <c r="Q25" s="275">
        <v>0</v>
      </c>
      <c r="R25" s="275">
        <v>0</v>
      </c>
      <c r="S25" s="275">
        <v>0</v>
      </c>
      <c r="T25" s="275">
        <v>0</v>
      </c>
      <c r="U25" s="275">
        <v>0</v>
      </c>
      <c r="V25" s="275">
        <v>0</v>
      </c>
      <c r="W25" s="275">
        <v>0</v>
      </c>
      <c r="X25" s="275">
        <v>0</v>
      </c>
      <c r="Y25" s="275">
        <v>0</v>
      </c>
      <c r="Z25" s="275">
        <v>0</v>
      </c>
      <c r="AA25" s="275">
        <v>0</v>
      </c>
      <c r="AB25" s="275">
        <v>0</v>
      </c>
      <c r="AC25" s="275">
        <v>0</v>
      </c>
      <c r="AD25" s="275">
        <v>0</v>
      </c>
      <c r="AE25" s="275">
        <v>0</v>
      </c>
      <c r="AF25" s="275">
        <v>0</v>
      </c>
      <c r="AG25" s="275">
        <v>0</v>
      </c>
      <c r="AH25" s="275">
        <v>0</v>
      </c>
      <c r="AI25" s="275">
        <v>0</v>
      </c>
      <c r="AJ25" s="275">
        <v>0</v>
      </c>
      <c r="AK25" s="275">
        <v>5</v>
      </c>
      <c r="AL25" s="275">
        <v>0</v>
      </c>
      <c r="AM25" s="275">
        <v>0</v>
      </c>
      <c r="AN25" s="275">
        <v>0</v>
      </c>
      <c r="AO25" s="275">
        <v>0</v>
      </c>
      <c r="AP25" s="275">
        <v>0</v>
      </c>
      <c r="AQ25" s="275">
        <v>0</v>
      </c>
      <c r="AR25" s="275">
        <v>0</v>
      </c>
      <c r="AT25" s="90">
        <f t="shared" si="20"/>
        <v>0</v>
      </c>
      <c r="AU25" s="90">
        <f t="shared" si="20"/>
        <v>0</v>
      </c>
      <c r="AV25" s="90">
        <f t="shared" si="21"/>
        <v>4</v>
      </c>
      <c r="AW25" s="90">
        <f t="shared" si="22"/>
        <v>0</v>
      </c>
      <c r="AX25" s="90">
        <f t="shared" si="13"/>
        <v>0</v>
      </c>
      <c r="AY25" s="90">
        <f t="shared" si="14"/>
        <v>0</v>
      </c>
      <c r="AZ25" s="90">
        <f t="shared" si="15"/>
        <v>0</v>
      </c>
      <c r="BA25" s="90">
        <f t="shared" si="16"/>
        <v>0</v>
      </c>
      <c r="BB25" s="90">
        <f t="shared" si="17"/>
        <v>5</v>
      </c>
      <c r="BC25" s="90">
        <f t="shared" si="18"/>
        <v>0</v>
      </c>
      <c r="BD25" s="91">
        <f t="shared" si="19"/>
        <v>9</v>
      </c>
    </row>
    <row r="26" spans="1:56" ht="29.25" customHeight="1" x14ac:dyDescent="0.25">
      <c r="A26" s="95">
        <f>+OCT!A26</f>
        <v>23</v>
      </c>
      <c r="B26" s="95" t="str">
        <f>+OCT!B26</f>
        <v xml:space="preserve">23-Tratamiento ambulatorio de personas con conducta suicida </v>
      </c>
      <c r="C26" s="95" t="str">
        <f>+OCT!C26</f>
        <v>SALUD MENTAL I-1 A I-4</v>
      </c>
      <c r="D26" s="275">
        <v>0</v>
      </c>
      <c r="E26" s="275">
        <v>0</v>
      </c>
      <c r="F26" s="275">
        <v>0</v>
      </c>
      <c r="G26" s="275">
        <v>0</v>
      </c>
      <c r="H26" s="280">
        <v>0</v>
      </c>
      <c r="I26" s="275">
        <v>0</v>
      </c>
      <c r="J26" s="275">
        <v>0</v>
      </c>
      <c r="K26" s="275">
        <v>0</v>
      </c>
      <c r="L26" s="275">
        <v>0</v>
      </c>
      <c r="M26" s="275">
        <v>0</v>
      </c>
      <c r="N26" s="275">
        <v>0</v>
      </c>
      <c r="O26" s="275">
        <v>0</v>
      </c>
      <c r="P26" s="275">
        <v>0</v>
      </c>
      <c r="Q26" s="275">
        <v>0</v>
      </c>
      <c r="R26" s="275">
        <v>0</v>
      </c>
      <c r="S26" s="275">
        <v>0</v>
      </c>
      <c r="T26" s="275">
        <v>0</v>
      </c>
      <c r="U26" s="275">
        <v>0</v>
      </c>
      <c r="V26" s="275">
        <v>0</v>
      </c>
      <c r="W26" s="275">
        <v>0</v>
      </c>
      <c r="X26" s="275">
        <v>0</v>
      </c>
      <c r="Y26" s="275">
        <v>0</v>
      </c>
      <c r="Z26" s="275">
        <v>0</v>
      </c>
      <c r="AA26" s="275">
        <v>0</v>
      </c>
      <c r="AB26" s="275">
        <v>0</v>
      </c>
      <c r="AC26" s="275">
        <v>1</v>
      </c>
      <c r="AD26" s="275">
        <v>0</v>
      </c>
      <c r="AE26" s="275">
        <v>0</v>
      </c>
      <c r="AF26" s="275">
        <v>0</v>
      </c>
      <c r="AG26" s="275">
        <v>0</v>
      </c>
      <c r="AH26" s="275">
        <v>0</v>
      </c>
      <c r="AI26" s="275">
        <v>0</v>
      </c>
      <c r="AJ26" s="275">
        <v>0</v>
      </c>
      <c r="AK26" s="275">
        <v>0</v>
      </c>
      <c r="AL26" s="275">
        <v>0</v>
      </c>
      <c r="AM26" s="275">
        <v>0</v>
      </c>
      <c r="AN26" s="275">
        <v>0</v>
      </c>
      <c r="AO26" s="275">
        <v>0</v>
      </c>
      <c r="AP26" s="275">
        <v>0</v>
      </c>
      <c r="AQ26" s="275">
        <v>0</v>
      </c>
      <c r="AR26" s="275">
        <v>0</v>
      </c>
      <c r="AT26" s="90">
        <f t="shared" si="20"/>
        <v>0</v>
      </c>
      <c r="AU26" s="90">
        <f t="shared" si="20"/>
        <v>0</v>
      </c>
      <c r="AV26" s="90">
        <f t="shared" si="21"/>
        <v>0</v>
      </c>
      <c r="AW26" s="90">
        <f t="shared" si="22"/>
        <v>0</v>
      </c>
      <c r="AX26" s="90">
        <f t="shared" si="13"/>
        <v>0</v>
      </c>
      <c r="AY26" s="90">
        <f t="shared" si="14"/>
        <v>0</v>
      </c>
      <c r="AZ26" s="90">
        <f t="shared" si="15"/>
        <v>1</v>
      </c>
      <c r="BA26" s="90">
        <f t="shared" si="16"/>
        <v>0</v>
      </c>
      <c r="BB26" s="90">
        <f t="shared" si="17"/>
        <v>0</v>
      </c>
      <c r="BC26" s="90">
        <f t="shared" si="18"/>
        <v>0</v>
      </c>
      <c r="BD26" s="91">
        <f t="shared" si="19"/>
        <v>1</v>
      </c>
    </row>
    <row r="27" spans="1:56" ht="29.25" customHeight="1" x14ac:dyDescent="0.25">
      <c r="A27" s="95">
        <f>+OCT!A27</f>
        <v>24</v>
      </c>
      <c r="B27" s="95" t="str">
        <f>+OCT!B27</f>
        <v xml:space="preserve">24-Tratamiento ambulatorio de personas con ansiedad </v>
      </c>
      <c r="C27" s="95" t="str">
        <f>+OCT!C27</f>
        <v>SALUD MENTAL I-1 A I-4</v>
      </c>
      <c r="D27" s="275">
        <v>0</v>
      </c>
      <c r="E27" s="275">
        <v>0</v>
      </c>
      <c r="F27" s="275">
        <v>2</v>
      </c>
      <c r="G27" s="275">
        <v>0</v>
      </c>
      <c r="H27" s="280">
        <v>0</v>
      </c>
      <c r="I27" s="275">
        <v>0</v>
      </c>
      <c r="J27" s="275">
        <v>0</v>
      </c>
      <c r="K27" s="275">
        <v>0</v>
      </c>
      <c r="L27" s="275">
        <v>0</v>
      </c>
      <c r="M27" s="275">
        <v>0</v>
      </c>
      <c r="N27" s="275">
        <v>0</v>
      </c>
      <c r="O27" s="275">
        <v>0</v>
      </c>
      <c r="P27" s="275">
        <v>0</v>
      </c>
      <c r="Q27" s="275">
        <v>0</v>
      </c>
      <c r="R27" s="275">
        <v>0</v>
      </c>
      <c r="S27" s="275">
        <v>0</v>
      </c>
      <c r="T27" s="275">
        <v>0</v>
      </c>
      <c r="U27" s="275">
        <v>0</v>
      </c>
      <c r="V27" s="275">
        <v>0</v>
      </c>
      <c r="W27" s="275">
        <v>0</v>
      </c>
      <c r="X27" s="275">
        <v>0</v>
      </c>
      <c r="Y27" s="275">
        <v>0</v>
      </c>
      <c r="Z27" s="275">
        <v>0</v>
      </c>
      <c r="AA27" s="275">
        <v>0</v>
      </c>
      <c r="AB27" s="275">
        <v>0</v>
      </c>
      <c r="AC27" s="275">
        <v>0</v>
      </c>
      <c r="AD27" s="275">
        <v>0</v>
      </c>
      <c r="AE27" s="275">
        <v>0</v>
      </c>
      <c r="AF27" s="275">
        <v>0</v>
      </c>
      <c r="AG27" s="275">
        <v>0</v>
      </c>
      <c r="AH27" s="275">
        <v>0</v>
      </c>
      <c r="AI27" s="275">
        <v>0</v>
      </c>
      <c r="AJ27" s="275">
        <v>0</v>
      </c>
      <c r="AK27" s="275">
        <v>0</v>
      </c>
      <c r="AL27" s="275">
        <v>0</v>
      </c>
      <c r="AM27" s="275">
        <v>0</v>
      </c>
      <c r="AN27" s="275">
        <v>0</v>
      </c>
      <c r="AO27" s="275">
        <v>1</v>
      </c>
      <c r="AP27" s="275">
        <v>0</v>
      </c>
      <c r="AQ27" s="275">
        <v>0</v>
      </c>
      <c r="AR27" s="275">
        <v>0</v>
      </c>
      <c r="AT27" s="90">
        <f t="shared" si="20"/>
        <v>0</v>
      </c>
      <c r="AU27" s="90">
        <f t="shared" si="20"/>
        <v>0</v>
      </c>
      <c r="AV27" s="90">
        <f t="shared" si="21"/>
        <v>2</v>
      </c>
      <c r="AW27" s="90">
        <f t="shared" si="22"/>
        <v>0</v>
      </c>
      <c r="AX27" s="90">
        <f t="shared" si="13"/>
        <v>0</v>
      </c>
      <c r="AY27" s="90">
        <f t="shared" si="14"/>
        <v>0</v>
      </c>
      <c r="AZ27" s="90">
        <f t="shared" si="15"/>
        <v>0</v>
      </c>
      <c r="BA27" s="90">
        <f t="shared" si="16"/>
        <v>0</v>
      </c>
      <c r="BB27" s="90">
        <f t="shared" si="17"/>
        <v>0</v>
      </c>
      <c r="BC27" s="90">
        <f t="shared" si="18"/>
        <v>1</v>
      </c>
      <c r="BD27" s="91">
        <f t="shared" si="19"/>
        <v>3</v>
      </c>
    </row>
    <row r="28" spans="1:56" ht="29.25" customHeight="1" x14ac:dyDescent="0.25">
      <c r="A28" s="95">
        <f>+OCT!A28</f>
        <v>25</v>
      </c>
      <c r="B28" s="95" t="str">
        <f>+OCT!B28</f>
        <v xml:space="preserve">25-Prevención familiar de conductas de riesgo en adolescentes familias fuertes: amor y limites
</v>
      </c>
      <c r="C28" s="95" t="str">
        <f>+OCT!C28</f>
        <v>SALUD MENTAL I-1 A I-4</v>
      </c>
      <c r="D28" s="275">
        <v>0</v>
      </c>
      <c r="E28" s="275">
        <v>0</v>
      </c>
      <c r="F28" s="275">
        <v>0</v>
      </c>
      <c r="G28" s="275">
        <v>0</v>
      </c>
      <c r="H28" s="280">
        <v>0</v>
      </c>
      <c r="I28" s="275">
        <v>0</v>
      </c>
      <c r="J28" s="275">
        <v>0</v>
      </c>
      <c r="K28" s="275">
        <v>0</v>
      </c>
      <c r="L28" s="275">
        <v>0</v>
      </c>
      <c r="M28" s="275">
        <v>0</v>
      </c>
      <c r="N28" s="275">
        <v>0</v>
      </c>
      <c r="O28" s="275">
        <v>0</v>
      </c>
      <c r="P28" s="275">
        <v>0</v>
      </c>
      <c r="Q28" s="275">
        <v>0</v>
      </c>
      <c r="R28" s="275">
        <v>0</v>
      </c>
      <c r="S28" s="275">
        <v>0</v>
      </c>
      <c r="T28" s="275">
        <v>0</v>
      </c>
      <c r="U28" s="275">
        <v>0</v>
      </c>
      <c r="V28" s="275">
        <v>0</v>
      </c>
      <c r="W28" s="275">
        <v>0</v>
      </c>
      <c r="X28" s="275">
        <v>0</v>
      </c>
      <c r="Y28" s="275">
        <v>0</v>
      </c>
      <c r="Z28" s="275">
        <v>0</v>
      </c>
      <c r="AA28" s="275">
        <v>0</v>
      </c>
      <c r="AB28" s="275">
        <v>0</v>
      </c>
      <c r="AC28" s="275">
        <v>0</v>
      </c>
      <c r="AD28" s="275">
        <v>0</v>
      </c>
      <c r="AE28" s="275">
        <v>0</v>
      </c>
      <c r="AF28" s="275">
        <v>0</v>
      </c>
      <c r="AG28" s="275">
        <v>0</v>
      </c>
      <c r="AH28" s="275">
        <v>0</v>
      </c>
      <c r="AI28" s="275">
        <v>0</v>
      </c>
      <c r="AJ28" s="275">
        <v>0</v>
      </c>
      <c r="AK28" s="275">
        <v>0</v>
      </c>
      <c r="AL28" s="275">
        <v>0</v>
      </c>
      <c r="AM28" s="275">
        <v>0</v>
      </c>
      <c r="AN28" s="275">
        <v>0</v>
      </c>
      <c r="AO28" s="275">
        <v>0</v>
      </c>
      <c r="AP28" s="275">
        <v>0</v>
      </c>
      <c r="AQ28" s="275">
        <v>0</v>
      </c>
      <c r="AR28" s="275">
        <v>0</v>
      </c>
      <c r="AT28" s="90">
        <f t="shared" si="20"/>
        <v>0</v>
      </c>
      <c r="AU28" s="90">
        <f t="shared" si="20"/>
        <v>0</v>
      </c>
      <c r="AV28" s="90">
        <f t="shared" si="21"/>
        <v>0</v>
      </c>
      <c r="AW28" s="90">
        <f t="shared" si="22"/>
        <v>0</v>
      </c>
      <c r="AX28" s="90">
        <f t="shared" si="13"/>
        <v>0</v>
      </c>
      <c r="AY28" s="90">
        <f t="shared" si="14"/>
        <v>0</v>
      </c>
      <c r="AZ28" s="90">
        <f t="shared" si="15"/>
        <v>0</v>
      </c>
      <c r="BA28" s="90">
        <f t="shared" si="16"/>
        <v>0</v>
      </c>
      <c r="BB28" s="90">
        <f t="shared" si="17"/>
        <v>0</v>
      </c>
      <c r="BC28" s="90">
        <f t="shared" si="18"/>
        <v>0</v>
      </c>
      <c r="BD28" s="91">
        <f t="shared" si="19"/>
        <v>0</v>
      </c>
    </row>
    <row r="29" spans="1:56" ht="29.25" customHeight="1" x14ac:dyDescent="0.25">
      <c r="A29" s="95">
        <f>+OCT!A29</f>
        <v>26</v>
      </c>
      <c r="B29" s="95" t="str">
        <f>+OCT!B29</f>
        <v>26-Sesiones de entrenamiento en habilidades sociales para adolescentes, jóvenes y adultos</v>
      </c>
      <c r="C29" s="95" t="str">
        <f>+OCT!C29</f>
        <v>SALUD MENTAL I-1 A I-4</v>
      </c>
      <c r="D29" s="275">
        <v>0</v>
      </c>
      <c r="E29" s="275">
        <v>0</v>
      </c>
      <c r="F29" s="275">
        <v>0</v>
      </c>
      <c r="G29" s="275">
        <v>0</v>
      </c>
      <c r="H29" s="280">
        <v>0</v>
      </c>
      <c r="I29" s="275">
        <v>0</v>
      </c>
      <c r="J29" s="275">
        <v>0</v>
      </c>
      <c r="K29" s="275">
        <v>0</v>
      </c>
      <c r="L29" s="275">
        <v>0</v>
      </c>
      <c r="M29" s="275">
        <v>0</v>
      </c>
      <c r="N29" s="275">
        <v>0</v>
      </c>
      <c r="O29" s="275">
        <v>0</v>
      </c>
      <c r="P29" s="275">
        <v>0</v>
      </c>
      <c r="Q29" s="275">
        <v>0</v>
      </c>
      <c r="R29" s="275">
        <v>0</v>
      </c>
      <c r="S29" s="275">
        <v>0</v>
      </c>
      <c r="T29" s="275">
        <v>0</v>
      </c>
      <c r="U29" s="275">
        <v>0</v>
      </c>
      <c r="V29" s="275">
        <v>0</v>
      </c>
      <c r="W29" s="275">
        <v>0</v>
      </c>
      <c r="X29" s="275">
        <v>0</v>
      </c>
      <c r="Y29" s="275">
        <v>0</v>
      </c>
      <c r="Z29" s="275">
        <v>0</v>
      </c>
      <c r="AA29" s="275">
        <v>0</v>
      </c>
      <c r="AB29" s="275">
        <v>0</v>
      </c>
      <c r="AC29" s="275">
        <v>0</v>
      </c>
      <c r="AD29" s="275">
        <v>0</v>
      </c>
      <c r="AE29" s="275">
        <v>0</v>
      </c>
      <c r="AF29" s="275">
        <v>0</v>
      </c>
      <c r="AG29" s="275">
        <v>0</v>
      </c>
      <c r="AH29" s="275">
        <v>0</v>
      </c>
      <c r="AI29" s="275">
        <v>0</v>
      </c>
      <c r="AJ29" s="275">
        <v>0</v>
      </c>
      <c r="AK29" s="275">
        <v>0</v>
      </c>
      <c r="AL29" s="275">
        <v>0</v>
      </c>
      <c r="AM29" s="275">
        <v>0</v>
      </c>
      <c r="AN29" s="275">
        <v>0</v>
      </c>
      <c r="AO29" s="275">
        <v>0</v>
      </c>
      <c r="AP29" s="275">
        <v>0</v>
      </c>
      <c r="AQ29" s="275">
        <v>0</v>
      </c>
      <c r="AR29" s="275">
        <v>0</v>
      </c>
      <c r="AT29" s="90">
        <f t="shared" si="20"/>
        <v>0</v>
      </c>
      <c r="AU29" s="90">
        <f t="shared" si="20"/>
        <v>0</v>
      </c>
      <c r="AV29" s="90">
        <f t="shared" si="21"/>
        <v>0</v>
      </c>
      <c r="AW29" s="90">
        <f t="shared" si="22"/>
        <v>0</v>
      </c>
      <c r="AX29" s="90">
        <f t="shared" si="13"/>
        <v>0</v>
      </c>
      <c r="AY29" s="90">
        <f t="shared" si="14"/>
        <v>0</v>
      </c>
      <c r="AZ29" s="90">
        <f t="shared" si="15"/>
        <v>0</v>
      </c>
      <c r="BA29" s="90">
        <f t="shared" si="16"/>
        <v>0</v>
      </c>
      <c r="BB29" s="90">
        <f t="shared" si="17"/>
        <v>0</v>
      </c>
      <c r="BC29" s="90">
        <f t="shared" si="18"/>
        <v>0</v>
      </c>
      <c r="BD29" s="91">
        <f t="shared" si="19"/>
        <v>0</v>
      </c>
    </row>
    <row r="30" spans="1:56" ht="29.25" customHeight="1" x14ac:dyDescent="0.25">
      <c r="A30" s="95">
        <f>+OCT!A30</f>
        <v>27</v>
      </c>
      <c r="B30" s="95" t="str">
        <f>+OCT!B30</f>
        <v>27-Madres, padres y cuidadores/as con apoyo en estrategias de crianza y conocimientos sobre el desarrollo infantil</v>
      </c>
      <c r="C30" s="95" t="str">
        <f>+OCT!C30</f>
        <v>SALUD MENTAL I-1 A I-4</v>
      </c>
      <c r="D30" s="275">
        <v>0</v>
      </c>
      <c r="E30" s="275">
        <v>0</v>
      </c>
      <c r="F30" s="275">
        <v>8</v>
      </c>
      <c r="G30" s="275">
        <v>0</v>
      </c>
      <c r="H30" s="280">
        <v>0</v>
      </c>
      <c r="I30" s="275">
        <v>0</v>
      </c>
      <c r="J30" s="275">
        <v>0</v>
      </c>
      <c r="K30" s="275">
        <v>0</v>
      </c>
      <c r="L30" s="275">
        <v>0</v>
      </c>
      <c r="M30" s="275">
        <v>0</v>
      </c>
      <c r="N30" s="275">
        <v>0</v>
      </c>
      <c r="O30" s="275">
        <v>0</v>
      </c>
      <c r="P30" s="275">
        <v>0</v>
      </c>
      <c r="Q30" s="275">
        <v>0</v>
      </c>
      <c r="R30" s="275">
        <v>0</v>
      </c>
      <c r="S30" s="275">
        <v>0</v>
      </c>
      <c r="T30" s="275">
        <v>0</v>
      </c>
      <c r="U30" s="275">
        <v>0</v>
      </c>
      <c r="V30" s="275">
        <v>0</v>
      </c>
      <c r="W30" s="275">
        <v>0</v>
      </c>
      <c r="X30" s="275">
        <v>0</v>
      </c>
      <c r="Y30" s="275">
        <v>0</v>
      </c>
      <c r="Z30" s="275">
        <v>0</v>
      </c>
      <c r="AA30" s="275">
        <v>0</v>
      </c>
      <c r="AB30" s="275">
        <v>0</v>
      </c>
      <c r="AC30" s="275">
        <v>0</v>
      </c>
      <c r="AD30" s="275">
        <v>0</v>
      </c>
      <c r="AE30" s="275">
        <v>0</v>
      </c>
      <c r="AF30" s="275">
        <v>0</v>
      </c>
      <c r="AG30" s="275">
        <v>0</v>
      </c>
      <c r="AH30" s="275">
        <v>0</v>
      </c>
      <c r="AI30" s="275">
        <v>0</v>
      </c>
      <c r="AJ30" s="275">
        <v>0</v>
      </c>
      <c r="AK30" s="275">
        <v>72</v>
      </c>
      <c r="AL30" s="275">
        <v>0</v>
      </c>
      <c r="AM30" s="275">
        <v>0</v>
      </c>
      <c r="AN30" s="275">
        <v>0</v>
      </c>
      <c r="AO30" s="275">
        <v>0</v>
      </c>
      <c r="AP30" s="275">
        <v>0</v>
      </c>
      <c r="AQ30" s="275">
        <v>0</v>
      </c>
      <c r="AR30" s="275">
        <v>0</v>
      </c>
      <c r="AT30" s="90">
        <f t="shared" si="20"/>
        <v>0</v>
      </c>
      <c r="AU30" s="90">
        <f t="shared" si="20"/>
        <v>0</v>
      </c>
      <c r="AV30" s="90">
        <f t="shared" si="21"/>
        <v>8</v>
      </c>
      <c r="AW30" s="90">
        <f t="shared" si="22"/>
        <v>0</v>
      </c>
      <c r="AX30" s="90">
        <f t="shared" si="13"/>
        <v>0</v>
      </c>
      <c r="AY30" s="90">
        <f t="shared" si="14"/>
        <v>0</v>
      </c>
      <c r="AZ30" s="90">
        <f t="shared" si="15"/>
        <v>0</v>
      </c>
      <c r="BA30" s="90">
        <f t="shared" si="16"/>
        <v>0</v>
      </c>
      <c r="BB30" s="90">
        <f t="shared" si="17"/>
        <v>72</v>
      </c>
      <c r="BC30" s="90">
        <f t="shared" si="18"/>
        <v>0</v>
      </c>
      <c r="BD30" s="91">
        <f t="shared" si="19"/>
        <v>80</v>
      </c>
    </row>
    <row r="31" spans="1:56" ht="30" x14ac:dyDescent="0.25">
      <c r="A31" s="95">
        <f>+OCT!A31</f>
        <v>28</v>
      </c>
      <c r="B31" s="95" t="str">
        <f>+OCT!B31</f>
        <v xml:space="preserve">28-Agentes comunitarios de salud realizan vigilancia ciudadana para reducir la violencia fisica causada por la pareja </v>
      </c>
      <c r="C31" s="95" t="str">
        <f>+OCT!C31</f>
        <v>SALUD MENTAL I-1 A I-4</v>
      </c>
      <c r="D31" s="275">
        <v>0</v>
      </c>
      <c r="E31" s="275">
        <v>0</v>
      </c>
      <c r="F31" s="275">
        <v>0</v>
      </c>
      <c r="G31" s="275">
        <v>0</v>
      </c>
      <c r="H31" s="280">
        <v>0</v>
      </c>
      <c r="I31" s="275">
        <v>0</v>
      </c>
      <c r="J31" s="275">
        <v>0</v>
      </c>
      <c r="K31" s="275">
        <v>0</v>
      </c>
      <c r="L31" s="275">
        <v>0</v>
      </c>
      <c r="M31" s="275">
        <v>0</v>
      </c>
      <c r="N31" s="275">
        <v>0</v>
      </c>
      <c r="O31" s="275">
        <v>0</v>
      </c>
      <c r="P31" s="275">
        <v>0</v>
      </c>
      <c r="Q31" s="275">
        <v>0</v>
      </c>
      <c r="R31" s="275">
        <v>0</v>
      </c>
      <c r="S31" s="275">
        <v>0</v>
      </c>
      <c r="T31" s="275">
        <v>0</v>
      </c>
      <c r="U31" s="275">
        <v>0</v>
      </c>
      <c r="V31" s="275">
        <v>0</v>
      </c>
      <c r="W31" s="275">
        <v>0</v>
      </c>
      <c r="X31" s="275">
        <v>0</v>
      </c>
      <c r="Y31" s="275">
        <v>0</v>
      </c>
      <c r="Z31" s="275">
        <v>0</v>
      </c>
      <c r="AA31" s="275">
        <v>0</v>
      </c>
      <c r="AB31" s="275">
        <v>0</v>
      </c>
      <c r="AC31" s="275">
        <v>0</v>
      </c>
      <c r="AD31" s="275">
        <v>0</v>
      </c>
      <c r="AE31" s="275">
        <v>0</v>
      </c>
      <c r="AF31" s="275">
        <v>0</v>
      </c>
      <c r="AG31" s="275">
        <v>0</v>
      </c>
      <c r="AH31" s="275">
        <v>0</v>
      </c>
      <c r="AI31" s="275">
        <v>0</v>
      </c>
      <c r="AJ31" s="275">
        <v>0</v>
      </c>
      <c r="AK31" s="275">
        <v>0</v>
      </c>
      <c r="AL31" s="275">
        <v>0</v>
      </c>
      <c r="AM31" s="275">
        <v>0</v>
      </c>
      <c r="AN31" s="275">
        <v>0</v>
      </c>
      <c r="AO31" s="275">
        <v>0</v>
      </c>
      <c r="AP31" s="275">
        <v>0</v>
      </c>
      <c r="AQ31" s="275">
        <v>0</v>
      </c>
      <c r="AR31" s="275">
        <v>0</v>
      </c>
      <c r="AT31" s="90">
        <f t="shared" si="20"/>
        <v>0</v>
      </c>
      <c r="AU31" s="90">
        <f t="shared" si="20"/>
        <v>0</v>
      </c>
      <c r="AV31" s="90">
        <f t="shared" si="21"/>
        <v>0</v>
      </c>
      <c r="AW31" s="90">
        <f t="shared" si="22"/>
        <v>0</v>
      </c>
      <c r="AX31" s="90">
        <f t="shared" si="13"/>
        <v>0</v>
      </c>
      <c r="AY31" s="90">
        <f t="shared" si="14"/>
        <v>0</v>
      </c>
      <c r="AZ31" s="90">
        <f t="shared" si="15"/>
        <v>0</v>
      </c>
      <c r="BA31" s="90">
        <f t="shared" si="16"/>
        <v>0</v>
      </c>
      <c r="BB31" s="90">
        <f t="shared" si="17"/>
        <v>0</v>
      </c>
      <c r="BC31" s="90">
        <f t="shared" si="18"/>
        <v>0</v>
      </c>
      <c r="BD31" s="91">
        <f t="shared" si="19"/>
        <v>0</v>
      </c>
    </row>
  </sheetData>
  <sheetProtection selectLockedCells="1"/>
  <autoFilter ref="A3:BL16" xr:uid="{00000000-0009-0000-0000-000010000000}"/>
  <conditionalFormatting sqref="A3:AR3">
    <cfRule type="expression" dxfId="28" priority="2">
      <formula>_xludf.MOD(_xludf.ROW(),2)=0</formula>
    </cfRule>
  </conditionalFormatting>
  <pageMargins left="0.7" right="0.7" top="0.75" bottom="0.75" header="0.3" footer="0.3"/>
  <pageSetup paperSize="9" scale="60" orientation="landscape" horizontalDpi="200" verticalDpi="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BL31"/>
  <sheetViews>
    <sheetView showGridLines="0" zoomScale="80" zoomScaleNormal="80" workbookViewId="0">
      <pane xSplit="3" ySplit="3" topLeftCell="D4" activePane="bottomRight" state="frozen"/>
      <selection activeCell="B3" sqref="B3"/>
      <selection pane="topRight" activeCell="B3" sqref="B3"/>
      <selection pane="bottomLeft" activeCell="B3" sqref="B3"/>
      <selection pane="bottomRight" activeCell="D4" sqref="D4:AR31"/>
    </sheetView>
  </sheetViews>
  <sheetFormatPr baseColWidth="10" defaultColWidth="13.140625" defaultRowHeight="15" x14ac:dyDescent="0.25"/>
  <cols>
    <col min="1" max="1" width="4.42578125" bestFit="1" customWidth="1"/>
    <col min="2" max="2" width="63.42578125" style="2" customWidth="1"/>
    <col min="3" max="3" width="22.42578125" style="8" customWidth="1"/>
    <col min="4" max="5" width="15.7109375" customWidth="1"/>
    <col min="7" max="7" width="16.140625" customWidth="1"/>
    <col min="8" max="8" width="13.140625" style="5"/>
    <col min="9" max="9" width="14.42578125" customWidth="1"/>
    <col min="10" max="10" width="12.7109375" customWidth="1"/>
    <col min="11" max="11" width="13.85546875" customWidth="1"/>
    <col min="12" max="12" width="13.42578125" customWidth="1"/>
    <col min="13" max="15" width="14.5703125" customWidth="1"/>
    <col min="45" max="45" width="2.85546875" customWidth="1"/>
    <col min="46" max="47" width="15.42578125" customWidth="1"/>
    <col min="48" max="48" width="10" customWidth="1"/>
    <col min="49" max="49" width="10.42578125" customWidth="1"/>
    <col min="50" max="50" width="10.85546875" customWidth="1"/>
    <col min="51" max="51" width="11.140625" customWidth="1"/>
    <col min="52" max="52" width="9.42578125" customWidth="1"/>
    <col min="53" max="53" width="10.5703125" customWidth="1"/>
    <col min="55" max="55" width="15" customWidth="1"/>
    <col min="56" max="56" width="15.28515625" customWidth="1"/>
  </cols>
  <sheetData>
    <row r="1" spans="1:64" x14ac:dyDescent="0.25">
      <c r="B1" s="17" t="s">
        <v>75</v>
      </c>
    </row>
    <row r="2" spans="1:64" ht="15.75" thickBot="1" x14ac:dyDescent="0.3">
      <c r="B2" s="18" t="s">
        <v>207</v>
      </c>
      <c r="C2" s="15"/>
      <c r="D2" s="46"/>
      <c r="E2" s="46"/>
      <c r="F2" s="46">
        <v>6312</v>
      </c>
      <c r="G2" s="46">
        <v>6313</v>
      </c>
      <c r="H2" s="46">
        <v>6314</v>
      </c>
      <c r="I2" s="46">
        <v>6315</v>
      </c>
      <c r="J2" s="46">
        <v>6316</v>
      </c>
      <c r="K2" s="46">
        <v>6317</v>
      </c>
      <c r="L2" s="46">
        <v>6707</v>
      </c>
      <c r="M2" s="46">
        <v>10110</v>
      </c>
      <c r="N2" s="46">
        <v>27097</v>
      </c>
      <c r="O2" s="46"/>
      <c r="P2" s="46">
        <v>6341</v>
      </c>
      <c r="Q2" s="46">
        <v>6346</v>
      </c>
      <c r="R2" s="46">
        <v>6349</v>
      </c>
      <c r="S2" s="46">
        <v>6318</v>
      </c>
      <c r="T2" s="46">
        <v>6319</v>
      </c>
      <c r="U2" s="46">
        <v>6320</v>
      </c>
      <c r="V2" s="46">
        <v>6321</v>
      </c>
      <c r="W2" s="46">
        <v>6327</v>
      </c>
      <c r="X2" s="46">
        <v>6332</v>
      </c>
      <c r="Y2" s="46">
        <v>6333</v>
      </c>
      <c r="Z2" s="46">
        <v>6334</v>
      </c>
      <c r="AA2" s="46">
        <v>6335</v>
      </c>
      <c r="AB2" s="46">
        <v>6336</v>
      </c>
      <c r="AC2" s="46">
        <v>6337</v>
      </c>
      <c r="AD2" s="46">
        <v>6338</v>
      </c>
      <c r="AE2" s="46">
        <v>6339</v>
      </c>
      <c r="AF2" s="46">
        <v>6340</v>
      </c>
      <c r="AG2" s="46">
        <v>7238</v>
      </c>
      <c r="AH2" s="46">
        <v>6348</v>
      </c>
      <c r="AI2" s="46">
        <v>7297</v>
      </c>
      <c r="AJ2" s="46">
        <v>10516</v>
      </c>
      <c r="AK2" s="46">
        <v>6326</v>
      </c>
      <c r="AL2" s="46">
        <v>6329</v>
      </c>
      <c r="AM2" s="46">
        <v>6330</v>
      </c>
      <c r="AN2" s="46">
        <v>6331</v>
      </c>
      <c r="AO2" s="46">
        <v>6322</v>
      </c>
      <c r="AP2" s="46">
        <v>6323</v>
      </c>
      <c r="AQ2" s="46">
        <v>6324</v>
      </c>
      <c r="AR2" s="46">
        <v>6325</v>
      </c>
    </row>
    <row r="3" spans="1:64" s="1" customFormat="1" ht="50.25" customHeight="1" x14ac:dyDescent="0.25">
      <c r="A3" s="100" t="s">
        <v>8</v>
      </c>
      <c r="B3" s="98" t="s">
        <v>61</v>
      </c>
      <c r="C3" s="93" t="s">
        <v>0</v>
      </c>
      <c r="D3" s="93" t="s">
        <v>77</v>
      </c>
      <c r="E3" s="93" t="s">
        <v>198</v>
      </c>
      <c r="F3" s="93" t="s">
        <v>22</v>
      </c>
      <c r="G3" s="93" t="s">
        <v>23</v>
      </c>
      <c r="H3" s="93" t="s">
        <v>24</v>
      </c>
      <c r="I3" s="93" t="s">
        <v>25</v>
      </c>
      <c r="J3" s="93" t="s">
        <v>26</v>
      </c>
      <c r="K3" s="93" t="s">
        <v>27</v>
      </c>
      <c r="L3" s="93" t="s">
        <v>78</v>
      </c>
      <c r="M3" s="93" t="s">
        <v>79</v>
      </c>
      <c r="N3" s="93" t="s">
        <v>76</v>
      </c>
      <c r="O3" s="93" t="s">
        <v>199</v>
      </c>
      <c r="P3" s="93" t="s">
        <v>34</v>
      </c>
      <c r="Q3" s="93" t="s">
        <v>35</v>
      </c>
      <c r="R3" s="93" t="s">
        <v>36</v>
      </c>
      <c r="S3" s="93" t="s">
        <v>40</v>
      </c>
      <c r="T3" s="93" t="s">
        <v>41</v>
      </c>
      <c r="U3" s="93" t="s">
        <v>42</v>
      </c>
      <c r="V3" s="93" t="s">
        <v>43</v>
      </c>
      <c r="W3" s="93" t="s">
        <v>44</v>
      </c>
      <c r="X3" s="93" t="s">
        <v>45</v>
      </c>
      <c r="Y3" s="93" t="s">
        <v>46</v>
      </c>
      <c r="Z3" s="93" t="s">
        <v>80</v>
      </c>
      <c r="AA3" s="93" t="s">
        <v>48</v>
      </c>
      <c r="AB3" s="93" t="s">
        <v>49</v>
      </c>
      <c r="AC3" s="93" t="s">
        <v>50</v>
      </c>
      <c r="AD3" s="93" t="s">
        <v>51</v>
      </c>
      <c r="AE3" s="93" t="s">
        <v>52</v>
      </c>
      <c r="AF3" s="93" t="s">
        <v>81</v>
      </c>
      <c r="AG3" s="93" t="s">
        <v>54</v>
      </c>
      <c r="AH3" s="93" t="s">
        <v>71</v>
      </c>
      <c r="AI3" s="93" t="s">
        <v>82</v>
      </c>
      <c r="AJ3" s="93" t="s">
        <v>83</v>
      </c>
      <c r="AK3" s="93" t="s">
        <v>30</v>
      </c>
      <c r="AL3" s="93" t="s">
        <v>31</v>
      </c>
      <c r="AM3" s="93" t="s">
        <v>84</v>
      </c>
      <c r="AN3" s="93" t="s">
        <v>85</v>
      </c>
      <c r="AO3" s="93" t="s">
        <v>86</v>
      </c>
      <c r="AP3" s="93" t="s">
        <v>5</v>
      </c>
      <c r="AQ3" s="93" t="s">
        <v>6</v>
      </c>
      <c r="AR3" s="93" t="s">
        <v>87</v>
      </c>
      <c r="AS3"/>
      <c r="AT3" s="89" t="s">
        <v>88</v>
      </c>
      <c r="AU3" s="89" t="s">
        <v>198</v>
      </c>
      <c r="AV3" s="89" t="s">
        <v>89</v>
      </c>
      <c r="AW3" s="89" t="s">
        <v>70</v>
      </c>
      <c r="AX3" s="89" t="s">
        <v>65</v>
      </c>
      <c r="AY3" s="89" t="s">
        <v>66</v>
      </c>
      <c r="AZ3" s="89" t="s">
        <v>64</v>
      </c>
      <c r="BA3" s="89" t="s">
        <v>68</v>
      </c>
      <c r="BB3" s="89" t="s">
        <v>63</v>
      </c>
      <c r="BC3" s="89" t="s">
        <v>74</v>
      </c>
      <c r="BD3" s="92" t="s">
        <v>55</v>
      </c>
      <c r="BF3" s="43" t="s">
        <v>62</v>
      </c>
      <c r="BG3" s="44" t="s">
        <v>63</v>
      </c>
      <c r="BH3" s="45" t="s">
        <v>64</v>
      </c>
      <c r="BI3" s="45" t="s">
        <v>65</v>
      </c>
      <c r="BJ3" s="45" t="s">
        <v>66</v>
      </c>
      <c r="BK3" s="45" t="s">
        <v>67</v>
      </c>
      <c r="BL3" s="45" t="s">
        <v>68</v>
      </c>
    </row>
    <row r="4" spans="1:64" ht="23.25" customHeight="1" x14ac:dyDescent="0.25">
      <c r="A4" s="95">
        <f>+NOV!A4</f>
        <v>1</v>
      </c>
      <c r="B4" s="95" t="str">
        <f>+NOV!B4</f>
        <v>1-Acompañamiento Clínico Psicosocial</v>
      </c>
      <c r="C4" s="95" t="str">
        <f>+NOV!C4</f>
        <v>SALUD MENTAL CSMC</v>
      </c>
      <c r="D4" s="274">
        <v>0</v>
      </c>
      <c r="E4" s="274">
        <v>0</v>
      </c>
      <c r="F4" s="274">
        <v>0</v>
      </c>
      <c r="G4" s="274">
        <v>0</v>
      </c>
      <c r="H4" s="274">
        <v>0</v>
      </c>
      <c r="I4" s="274">
        <v>0</v>
      </c>
      <c r="J4" s="274">
        <v>0</v>
      </c>
      <c r="K4" s="274">
        <v>0</v>
      </c>
      <c r="L4" s="274">
        <v>0</v>
      </c>
      <c r="M4" s="274">
        <v>0</v>
      </c>
      <c r="N4" s="274">
        <v>0</v>
      </c>
      <c r="O4" s="274">
        <v>0</v>
      </c>
      <c r="P4" s="274">
        <v>0</v>
      </c>
      <c r="Q4" s="274">
        <v>0</v>
      </c>
      <c r="R4" s="274">
        <v>0</v>
      </c>
      <c r="S4" s="274">
        <v>0</v>
      </c>
      <c r="T4" s="274">
        <v>0</v>
      </c>
      <c r="U4" s="274">
        <v>0</v>
      </c>
      <c r="V4" s="274">
        <v>0</v>
      </c>
      <c r="W4" s="274">
        <v>0</v>
      </c>
      <c r="X4" s="274">
        <v>0</v>
      </c>
      <c r="Y4" s="274">
        <v>0</v>
      </c>
      <c r="Z4" s="274">
        <v>0</v>
      </c>
      <c r="AA4" s="274">
        <v>0</v>
      </c>
      <c r="AB4" s="274">
        <v>0</v>
      </c>
      <c r="AC4" s="274">
        <v>0</v>
      </c>
      <c r="AD4" s="274">
        <v>0</v>
      </c>
      <c r="AE4" s="274">
        <v>0</v>
      </c>
      <c r="AF4" s="274">
        <v>0</v>
      </c>
      <c r="AG4" s="274">
        <v>0</v>
      </c>
      <c r="AH4" s="274">
        <v>0</v>
      </c>
      <c r="AI4" s="274">
        <v>0</v>
      </c>
      <c r="AJ4" s="274">
        <v>0</v>
      </c>
      <c r="AK4" s="274">
        <v>0</v>
      </c>
      <c r="AL4" s="274">
        <v>0</v>
      </c>
      <c r="AM4" s="274">
        <v>0</v>
      </c>
      <c r="AN4" s="274">
        <v>0</v>
      </c>
      <c r="AO4" s="274">
        <v>0</v>
      </c>
      <c r="AP4" s="274">
        <v>0</v>
      </c>
      <c r="AQ4" s="274">
        <v>0</v>
      </c>
      <c r="AR4" s="274">
        <v>0</v>
      </c>
      <c r="AT4" s="90">
        <f t="shared" ref="AT4:AU7" si="0">SUM(D4)</f>
        <v>0</v>
      </c>
      <c r="AU4" s="90">
        <f t="shared" si="0"/>
        <v>0</v>
      </c>
      <c r="AV4" s="90">
        <f t="shared" ref="AV4:AV6" si="1">SUM(F4:O4)</f>
        <v>0</v>
      </c>
      <c r="AW4" s="90">
        <f t="shared" ref="AW4:AW6" si="2">SUM(P4:R4)</f>
        <v>0</v>
      </c>
      <c r="AX4" s="90">
        <f t="shared" ref="AX4:AX6" si="3">SUM(S4:V4)</f>
        <v>0</v>
      </c>
      <c r="AY4" s="90">
        <f t="shared" ref="AY4:AY6" si="4">SUM(W4:AB4)</f>
        <v>0</v>
      </c>
      <c r="AZ4" s="90">
        <f t="shared" ref="AZ4:AZ6" si="5">SUM(AC4:AG4)</f>
        <v>0</v>
      </c>
      <c r="BA4" s="90">
        <f t="shared" ref="BA4:BA6" si="6">SUM(AH4:AJ4)</f>
        <v>0</v>
      </c>
      <c r="BB4" s="90">
        <f t="shared" ref="BB4:BB6" si="7">SUM(AK4:AN4)</f>
        <v>0</v>
      </c>
      <c r="BC4" s="90">
        <f t="shared" ref="BC4:BC6" si="8">SUM(AO4:AR4)</f>
        <v>0</v>
      </c>
      <c r="BD4" s="91">
        <f t="shared" ref="BD4:BD6" si="9">SUM(AT4:BB4)</f>
        <v>0</v>
      </c>
    </row>
    <row r="5" spans="1:64" ht="23.25" customHeight="1" x14ac:dyDescent="0.25">
      <c r="A5" s="95">
        <f>+NOV!A5</f>
        <v>2</v>
      </c>
      <c r="B5" s="95" t="str">
        <f>+NOV!B5</f>
        <v>2-Tratamiento Especializado en Violencia Familiar</v>
      </c>
      <c r="C5" s="95" t="str">
        <f>+NOV!C5</f>
        <v>SALUD MENTAL CSMC</v>
      </c>
      <c r="D5" s="274">
        <v>0</v>
      </c>
      <c r="E5" s="274">
        <v>0</v>
      </c>
      <c r="F5" s="274">
        <v>0</v>
      </c>
      <c r="G5" s="274">
        <v>0</v>
      </c>
      <c r="H5" s="274">
        <v>0</v>
      </c>
      <c r="I5" s="274">
        <v>0</v>
      </c>
      <c r="J5" s="274">
        <v>0</v>
      </c>
      <c r="K5" s="274">
        <v>0</v>
      </c>
      <c r="L5" s="274">
        <v>0</v>
      </c>
      <c r="M5" s="274">
        <v>0</v>
      </c>
      <c r="N5" s="274">
        <v>0</v>
      </c>
      <c r="O5" s="274">
        <v>0</v>
      </c>
      <c r="P5" s="274">
        <v>0</v>
      </c>
      <c r="Q5" s="274">
        <v>0</v>
      </c>
      <c r="R5" s="274">
        <v>0</v>
      </c>
      <c r="S5" s="274">
        <v>0</v>
      </c>
      <c r="T5" s="274">
        <v>0</v>
      </c>
      <c r="U5" s="274">
        <v>0</v>
      </c>
      <c r="V5" s="274">
        <v>0</v>
      </c>
      <c r="W5" s="274">
        <v>0</v>
      </c>
      <c r="X5" s="274">
        <v>0</v>
      </c>
      <c r="Y5" s="274">
        <v>0</v>
      </c>
      <c r="Z5" s="274">
        <v>0</v>
      </c>
      <c r="AA5" s="274">
        <v>0</v>
      </c>
      <c r="AB5" s="274">
        <v>0</v>
      </c>
      <c r="AC5" s="274">
        <v>0</v>
      </c>
      <c r="AD5" s="274">
        <v>0</v>
      </c>
      <c r="AE5" s="274">
        <v>0</v>
      </c>
      <c r="AF5" s="274">
        <v>0</v>
      </c>
      <c r="AG5" s="274">
        <v>0</v>
      </c>
      <c r="AH5" s="274">
        <v>0</v>
      </c>
      <c r="AI5" s="274">
        <v>0</v>
      </c>
      <c r="AJ5" s="274">
        <v>0</v>
      </c>
      <c r="AK5" s="274">
        <v>0</v>
      </c>
      <c r="AL5" s="274">
        <v>0</v>
      </c>
      <c r="AM5" s="274">
        <v>0</v>
      </c>
      <c r="AN5" s="274">
        <v>0</v>
      </c>
      <c r="AO5" s="274">
        <v>0</v>
      </c>
      <c r="AP5" s="274">
        <v>0</v>
      </c>
      <c r="AQ5" s="274">
        <v>0</v>
      </c>
      <c r="AR5" s="274">
        <v>0</v>
      </c>
      <c r="AT5" s="90">
        <f t="shared" si="0"/>
        <v>0</v>
      </c>
      <c r="AU5" s="90">
        <f t="shared" si="0"/>
        <v>0</v>
      </c>
      <c r="AV5" s="90">
        <f t="shared" si="1"/>
        <v>0</v>
      </c>
      <c r="AW5" s="90">
        <f t="shared" si="2"/>
        <v>0</v>
      </c>
      <c r="AX5" s="90">
        <f t="shared" si="3"/>
        <v>0</v>
      </c>
      <c r="AY5" s="90">
        <f t="shared" si="4"/>
        <v>0</v>
      </c>
      <c r="AZ5" s="90">
        <f t="shared" si="5"/>
        <v>0</v>
      </c>
      <c r="BA5" s="90">
        <f t="shared" si="6"/>
        <v>0</v>
      </c>
      <c r="BB5" s="90">
        <f t="shared" si="7"/>
        <v>0</v>
      </c>
      <c r="BC5" s="90">
        <f t="shared" si="8"/>
        <v>0</v>
      </c>
      <c r="BD5" s="91">
        <f t="shared" si="9"/>
        <v>0</v>
      </c>
    </row>
    <row r="6" spans="1:64" ht="23.25" customHeight="1" x14ac:dyDescent="0.25">
      <c r="A6" s="95">
        <f>+NOV!A6</f>
        <v>3</v>
      </c>
      <c r="B6" s="95" t="str">
        <f>+NOV!B6</f>
        <v>3-Tratamiento a Niños, Niñas y Adolescentes Afectados por maltrato Infantil</v>
      </c>
      <c r="C6" s="95" t="str">
        <f>+NOV!C6</f>
        <v>SALUD MENTAL CSMC</v>
      </c>
      <c r="D6" s="274">
        <v>0</v>
      </c>
      <c r="E6" s="274">
        <v>0</v>
      </c>
      <c r="F6" s="274">
        <v>0</v>
      </c>
      <c r="G6" s="274">
        <v>0</v>
      </c>
      <c r="H6" s="274">
        <v>0</v>
      </c>
      <c r="I6" s="274">
        <v>0</v>
      </c>
      <c r="J6" s="274">
        <v>0</v>
      </c>
      <c r="K6" s="274">
        <v>0</v>
      </c>
      <c r="L6" s="274">
        <v>0</v>
      </c>
      <c r="M6" s="274">
        <v>0</v>
      </c>
      <c r="N6" s="274">
        <v>0</v>
      </c>
      <c r="O6" s="274">
        <v>0</v>
      </c>
      <c r="P6" s="274">
        <v>0</v>
      </c>
      <c r="Q6" s="274">
        <v>0</v>
      </c>
      <c r="R6" s="274">
        <v>0</v>
      </c>
      <c r="S6" s="274">
        <v>0</v>
      </c>
      <c r="T6" s="274">
        <v>0</v>
      </c>
      <c r="U6" s="274">
        <v>0</v>
      </c>
      <c r="V6" s="274">
        <v>0</v>
      </c>
      <c r="W6" s="274">
        <v>0</v>
      </c>
      <c r="X6" s="274">
        <v>0</v>
      </c>
      <c r="Y6" s="274">
        <v>0</v>
      </c>
      <c r="Z6" s="274">
        <v>0</v>
      </c>
      <c r="AA6" s="274">
        <v>0</v>
      </c>
      <c r="AB6" s="274">
        <v>0</v>
      </c>
      <c r="AC6" s="274">
        <v>0</v>
      </c>
      <c r="AD6" s="274">
        <v>0</v>
      </c>
      <c r="AE6" s="274">
        <v>0</v>
      </c>
      <c r="AF6" s="274">
        <v>0</v>
      </c>
      <c r="AG6" s="274">
        <v>0</v>
      </c>
      <c r="AH6" s="274">
        <v>0</v>
      </c>
      <c r="AI6" s="274">
        <v>0</v>
      </c>
      <c r="AJ6" s="274">
        <v>0</v>
      </c>
      <c r="AK6" s="274">
        <v>0</v>
      </c>
      <c r="AL6" s="274">
        <v>0</v>
      </c>
      <c r="AM6" s="274">
        <v>0</v>
      </c>
      <c r="AN6" s="274">
        <v>0</v>
      </c>
      <c r="AO6" s="274">
        <v>0</v>
      </c>
      <c r="AP6" s="274">
        <v>0</v>
      </c>
      <c r="AQ6" s="274">
        <v>0</v>
      </c>
      <c r="AR6" s="274">
        <v>0</v>
      </c>
      <c r="AT6" s="90">
        <f t="shared" si="0"/>
        <v>0</v>
      </c>
      <c r="AU6" s="90">
        <f t="shared" si="0"/>
        <v>0</v>
      </c>
      <c r="AV6" s="90">
        <f t="shared" si="1"/>
        <v>0</v>
      </c>
      <c r="AW6" s="90">
        <f t="shared" si="2"/>
        <v>0</v>
      </c>
      <c r="AX6" s="90">
        <f t="shared" si="3"/>
        <v>0</v>
      </c>
      <c r="AY6" s="90">
        <f t="shared" si="4"/>
        <v>0</v>
      </c>
      <c r="AZ6" s="90">
        <f t="shared" si="5"/>
        <v>0</v>
      </c>
      <c r="BA6" s="90">
        <f t="shared" si="6"/>
        <v>0</v>
      </c>
      <c r="BB6" s="90">
        <f t="shared" si="7"/>
        <v>0</v>
      </c>
      <c r="BC6" s="90">
        <f t="shared" si="8"/>
        <v>0</v>
      </c>
      <c r="BD6" s="91">
        <f t="shared" si="9"/>
        <v>0</v>
      </c>
    </row>
    <row r="7" spans="1:64" ht="23.25" customHeight="1" x14ac:dyDescent="0.25">
      <c r="A7" s="95">
        <f>+NOV!A7</f>
        <v>4</v>
      </c>
      <c r="B7" s="95" t="str">
        <f>+NOV!B7</f>
        <v xml:space="preserve">4-Tratamiento ambulatorio de Niños, Niñas de 0 a 17 años con trastornos  del aspectro autista </v>
      </c>
      <c r="C7" s="95" t="str">
        <f>+NOV!C7</f>
        <v>SALUD MENTAL CSMC</v>
      </c>
      <c r="D7" s="274">
        <v>0</v>
      </c>
      <c r="E7" s="274">
        <v>6</v>
      </c>
      <c r="F7" s="274">
        <v>0</v>
      </c>
      <c r="G7" s="274">
        <v>0</v>
      </c>
      <c r="H7" s="274">
        <v>0</v>
      </c>
      <c r="I7" s="274">
        <v>0</v>
      </c>
      <c r="J7" s="274">
        <v>0</v>
      </c>
      <c r="K7" s="274">
        <v>0</v>
      </c>
      <c r="L7" s="274">
        <v>0</v>
      </c>
      <c r="M7" s="274">
        <v>0</v>
      </c>
      <c r="N7" s="274">
        <v>0</v>
      </c>
      <c r="O7" s="274">
        <v>0</v>
      </c>
      <c r="P7" s="274">
        <v>0</v>
      </c>
      <c r="Q7" s="274">
        <v>0</v>
      </c>
      <c r="R7" s="274">
        <v>0</v>
      </c>
      <c r="S7" s="274">
        <v>0</v>
      </c>
      <c r="T7" s="274">
        <v>0</v>
      </c>
      <c r="U7" s="274">
        <v>0</v>
      </c>
      <c r="V7" s="274">
        <v>0</v>
      </c>
      <c r="W7" s="274">
        <v>0</v>
      </c>
      <c r="X7" s="274">
        <v>0</v>
      </c>
      <c r="Y7" s="274">
        <v>0</v>
      </c>
      <c r="Z7" s="274">
        <v>0</v>
      </c>
      <c r="AA7" s="274">
        <v>0</v>
      </c>
      <c r="AB7" s="274">
        <v>0</v>
      </c>
      <c r="AC7" s="274">
        <v>0</v>
      </c>
      <c r="AD7" s="274">
        <v>0</v>
      </c>
      <c r="AE7" s="274">
        <v>0</v>
      </c>
      <c r="AF7" s="274">
        <v>0</v>
      </c>
      <c r="AG7" s="274">
        <v>0</v>
      </c>
      <c r="AH7" s="274">
        <v>0</v>
      </c>
      <c r="AI7" s="274">
        <v>0</v>
      </c>
      <c r="AJ7" s="274">
        <v>0</v>
      </c>
      <c r="AK7" s="274">
        <v>0</v>
      </c>
      <c r="AL7" s="274">
        <v>0</v>
      </c>
      <c r="AM7" s="274">
        <v>0</v>
      </c>
      <c r="AN7" s="274">
        <v>0</v>
      </c>
      <c r="AO7" s="274">
        <v>0</v>
      </c>
      <c r="AP7" s="274">
        <v>0</v>
      </c>
      <c r="AQ7" s="274">
        <v>0</v>
      </c>
      <c r="AR7" s="274">
        <v>0</v>
      </c>
      <c r="AT7" s="90">
        <f t="shared" si="0"/>
        <v>0</v>
      </c>
      <c r="AU7" s="90">
        <f t="shared" ref="AU7" si="10">SUM(E7)</f>
        <v>6</v>
      </c>
      <c r="AV7" s="90">
        <f t="shared" ref="AV7" si="11">+SUM(F7:O7)</f>
        <v>0</v>
      </c>
      <c r="AW7" s="90">
        <f t="shared" ref="AW7" si="12">+SUM(P7:R7)</f>
        <v>0</v>
      </c>
      <c r="AX7" s="90">
        <f t="shared" ref="AX7:AX31" si="13">+SUM(S7:V7)</f>
        <v>0</v>
      </c>
      <c r="AY7" s="90">
        <f t="shared" ref="AY7:AY31" si="14">+SUM(W7:AB7)</f>
        <v>0</v>
      </c>
      <c r="AZ7" s="90">
        <f t="shared" ref="AZ7:AZ31" si="15">+SUM(AC7:AG7)</f>
        <v>0</v>
      </c>
      <c r="BA7" s="90">
        <f t="shared" ref="BA7:BA31" si="16">+SUM(AH7:AJ7)</f>
        <v>0</v>
      </c>
      <c r="BB7" s="90">
        <f t="shared" ref="BB7:BB31" si="17">+SUM(AK7:AN7)</f>
        <v>0</v>
      </c>
      <c r="BC7" s="90">
        <f t="shared" ref="BC7:BC31" si="18">+SUM(AO7:AR7)</f>
        <v>0</v>
      </c>
      <c r="BD7" s="91">
        <f t="shared" ref="BD7:BD31" si="19">SUM(AT7:BC7)</f>
        <v>6</v>
      </c>
    </row>
    <row r="8" spans="1:64" ht="23.25" customHeight="1" x14ac:dyDescent="0.25">
      <c r="A8" s="95">
        <f>+NOV!A8</f>
        <v>5</v>
      </c>
      <c r="B8" s="95" t="str">
        <f>+NOV!B8</f>
        <v>5-Tratamiento ambulatorio de Niños, Niñas y adolescentes de 0 a 17 años por trastornos  mentales del comportamiento</v>
      </c>
      <c r="C8" s="95" t="str">
        <f>+NOV!C8</f>
        <v>SALUD MENTAL CSMC</v>
      </c>
      <c r="D8" s="274">
        <v>0</v>
      </c>
      <c r="E8" s="274">
        <v>1</v>
      </c>
      <c r="F8" s="274">
        <v>0</v>
      </c>
      <c r="G8" s="274">
        <v>0</v>
      </c>
      <c r="H8" s="274">
        <v>0</v>
      </c>
      <c r="I8" s="274">
        <v>0</v>
      </c>
      <c r="J8" s="274">
        <v>0</v>
      </c>
      <c r="K8" s="274">
        <v>0</v>
      </c>
      <c r="L8" s="274">
        <v>0</v>
      </c>
      <c r="M8" s="274">
        <v>0</v>
      </c>
      <c r="N8" s="274">
        <v>0</v>
      </c>
      <c r="O8" s="274">
        <v>0</v>
      </c>
      <c r="P8" s="274">
        <v>0</v>
      </c>
      <c r="Q8" s="274">
        <v>0</v>
      </c>
      <c r="R8" s="274">
        <v>0</v>
      </c>
      <c r="S8" s="274">
        <v>0</v>
      </c>
      <c r="T8" s="274">
        <v>0</v>
      </c>
      <c r="U8" s="274">
        <v>0</v>
      </c>
      <c r="V8" s="274">
        <v>0</v>
      </c>
      <c r="W8" s="274">
        <v>0</v>
      </c>
      <c r="X8" s="274">
        <v>0</v>
      </c>
      <c r="Y8" s="274">
        <v>0</v>
      </c>
      <c r="Z8" s="274">
        <v>0</v>
      </c>
      <c r="AA8" s="274">
        <v>0</v>
      </c>
      <c r="AB8" s="274">
        <v>0</v>
      </c>
      <c r="AC8" s="274">
        <v>0</v>
      </c>
      <c r="AD8" s="274">
        <v>0</v>
      </c>
      <c r="AE8" s="274">
        <v>0</v>
      </c>
      <c r="AF8" s="274">
        <v>0</v>
      </c>
      <c r="AG8" s="274">
        <v>0</v>
      </c>
      <c r="AH8" s="274">
        <v>0</v>
      </c>
      <c r="AI8" s="274">
        <v>0</v>
      </c>
      <c r="AJ8" s="274">
        <v>0</v>
      </c>
      <c r="AK8" s="274">
        <v>0</v>
      </c>
      <c r="AL8" s="274">
        <v>0</v>
      </c>
      <c r="AM8" s="274">
        <v>0</v>
      </c>
      <c r="AN8" s="274">
        <v>0</v>
      </c>
      <c r="AO8" s="274">
        <v>0</v>
      </c>
      <c r="AP8" s="274">
        <v>0</v>
      </c>
      <c r="AQ8" s="274">
        <v>0</v>
      </c>
      <c r="AR8" s="274">
        <v>0</v>
      </c>
      <c r="AT8" s="90">
        <f t="shared" ref="AT8:AU31" si="20">SUM(D8)</f>
        <v>0</v>
      </c>
      <c r="AU8" s="90">
        <f t="shared" si="20"/>
        <v>1</v>
      </c>
      <c r="AV8" s="90">
        <f t="shared" ref="AV8:AV31" si="21">+SUM(F8:O8)</f>
        <v>0</v>
      </c>
      <c r="AW8" s="90">
        <f t="shared" ref="AW8:AW31" si="22">+SUM(P8:R8)</f>
        <v>0</v>
      </c>
      <c r="AX8" s="90">
        <f t="shared" si="13"/>
        <v>0</v>
      </c>
      <c r="AY8" s="90">
        <f t="shared" si="14"/>
        <v>0</v>
      </c>
      <c r="AZ8" s="90">
        <f t="shared" si="15"/>
        <v>0</v>
      </c>
      <c r="BA8" s="90">
        <f t="shared" si="16"/>
        <v>0</v>
      </c>
      <c r="BB8" s="90">
        <f t="shared" si="17"/>
        <v>0</v>
      </c>
      <c r="BC8" s="90">
        <f t="shared" si="18"/>
        <v>0</v>
      </c>
      <c r="BD8" s="91">
        <f t="shared" si="19"/>
        <v>1</v>
      </c>
    </row>
    <row r="9" spans="1:64" ht="23.25" customHeight="1" x14ac:dyDescent="0.25">
      <c r="A9" s="95">
        <f>+NOV!A9</f>
        <v>6</v>
      </c>
      <c r="B9" s="95" t="str">
        <f>+NOV!B9</f>
        <v xml:space="preserve">6-Tratamiento ambulatorio de personas con depresion </v>
      </c>
      <c r="C9" s="95" t="str">
        <f>+NOV!C9</f>
        <v>SALUD MENTAL CSMC</v>
      </c>
      <c r="D9" s="274">
        <v>0</v>
      </c>
      <c r="E9" s="274">
        <v>0</v>
      </c>
      <c r="F9" s="274">
        <v>0</v>
      </c>
      <c r="G9" s="274">
        <v>0</v>
      </c>
      <c r="H9" s="274">
        <v>0</v>
      </c>
      <c r="I9" s="274">
        <v>0</v>
      </c>
      <c r="J9" s="274">
        <v>0</v>
      </c>
      <c r="K9" s="274">
        <v>0</v>
      </c>
      <c r="L9" s="274">
        <v>0</v>
      </c>
      <c r="M9" s="274">
        <v>0</v>
      </c>
      <c r="N9" s="274">
        <v>0</v>
      </c>
      <c r="O9" s="274">
        <v>0</v>
      </c>
      <c r="P9" s="274">
        <v>0</v>
      </c>
      <c r="Q9" s="274">
        <v>0</v>
      </c>
      <c r="R9" s="274">
        <v>0</v>
      </c>
      <c r="S9" s="274">
        <v>0</v>
      </c>
      <c r="T9" s="274">
        <v>0</v>
      </c>
      <c r="U9" s="274">
        <v>0</v>
      </c>
      <c r="V9" s="274">
        <v>0</v>
      </c>
      <c r="W9" s="274">
        <v>0</v>
      </c>
      <c r="X9" s="274">
        <v>0</v>
      </c>
      <c r="Y9" s="274">
        <v>0</v>
      </c>
      <c r="Z9" s="274">
        <v>0</v>
      </c>
      <c r="AA9" s="274">
        <v>0</v>
      </c>
      <c r="AB9" s="274">
        <v>0</v>
      </c>
      <c r="AC9" s="274">
        <v>0</v>
      </c>
      <c r="AD9" s="274">
        <v>0</v>
      </c>
      <c r="AE9" s="274">
        <v>0</v>
      </c>
      <c r="AF9" s="274">
        <v>0</v>
      </c>
      <c r="AG9" s="274">
        <v>0</v>
      </c>
      <c r="AH9" s="274">
        <v>0</v>
      </c>
      <c r="AI9" s="274">
        <v>0</v>
      </c>
      <c r="AJ9" s="274">
        <v>0</v>
      </c>
      <c r="AK9" s="274">
        <v>0</v>
      </c>
      <c r="AL9" s="274">
        <v>0</v>
      </c>
      <c r="AM9" s="274">
        <v>0</v>
      </c>
      <c r="AN9" s="274">
        <v>0</v>
      </c>
      <c r="AO9" s="274">
        <v>0</v>
      </c>
      <c r="AP9" s="274">
        <v>0</v>
      </c>
      <c r="AQ9" s="274">
        <v>0</v>
      </c>
      <c r="AR9" s="274">
        <v>0</v>
      </c>
      <c r="AT9" s="90">
        <f t="shared" si="20"/>
        <v>0</v>
      </c>
      <c r="AU9" s="90">
        <f t="shared" si="20"/>
        <v>0</v>
      </c>
      <c r="AV9" s="90">
        <f t="shared" si="21"/>
        <v>0</v>
      </c>
      <c r="AW9" s="90">
        <f t="shared" si="22"/>
        <v>0</v>
      </c>
      <c r="AX9" s="90">
        <f t="shared" si="13"/>
        <v>0</v>
      </c>
      <c r="AY9" s="90">
        <f t="shared" si="14"/>
        <v>0</v>
      </c>
      <c r="AZ9" s="90">
        <f t="shared" si="15"/>
        <v>0</v>
      </c>
      <c r="BA9" s="90">
        <f t="shared" si="16"/>
        <v>0</v>
      </c>
      <c r="BB9" s="90">
        <f t="shared" si="17"/>
        <v>0</v>
      </c>
      <c r="BC9" s="90">
        <f t="shared" si="18"/>
        <v>0</v>
      </c>
      <c r="BD9" s="91">
        <f t="shared" si="19"/>
        <v>0</v>
      </c>
    </row>
    <row r="10" spans="1:64" ht="23.25" customHeight="1" x14ac:dyDescent="0.25">
      <c r="A10" s="95">
        <f>+NOV!A10</f>
        <v>7</v>
      </c>
      <c r="B10" s="95" t="str">
        <f>+NOV!B10</f>
        <v xml:space="preserve">7-Tratamiento ambulatorio de personas con conducta suicida </v>
      </c>
      <c r="C10" s="95" t="str">
        <f>+NOV!C10</f>
        <v>SALUD MENTAL CSMC</v>
      </c>
      <c r="D10" s="274">
        <v>0</v>
      </c>
      <c r="E10" s="274">
        <v>0</v>
      </c>
      <c r="F10" s="274">
        <v>0</v>
      </c>
      <c r="G10" s="274">
        <v>0</v>
      </c>
      <c r="H10" s="274">
        <v>0</v>
      </c>
      <c r="I10" s="274">
        <v>0</v>
      </c>
      <c r="J10" s="274">
        <v>0</v>
      </c>
      <c r="K10" s="274">
        <v>0</v>
      </c>
      <c r="L10" s="274">
        <v>0</v>
      </c>
      <c r="M10" s="274">
        <v>0</v>
      </c>
      <c r="N10" s="274">
        <v>0</v>
      </c>
      <c r="O10" s="274">
        <v>0</v>
      </c>
      <c r="P10" s="274">
        <v>0</v>
      </c>
      <c r="Q10" s="274">
        <v>0</v>
      </c>
      <c r="R10" s="274">
        <v>0</v>
      </c>
      <c r="S10" s="274">
        <v>0</v>
      </c>
      <c r="T10" s="274">
        <v>0</v>
      </c>
      <c r="U10" s="274">
        <v>0</v>
      </c>
      <c r="V10" s="274">
        <v>0</v>
      </c>
      <c r="W10" s="274">
        <v>0</v>
      </c>
      <c r="X10" s="274">
        <v>0</v>
      </c>
      <c r="Y10" s="274">
        <v>0</v>
      </c>
      <c r="Z10" s="274">
        <v>0</v>
      </c>
      <c r="AA10" s="274">
        <v>0</v>
      </c>
      <c r="AB10" s="274">
        <v>0</v>
      </c>
      <c r="AC10" s="274">
        <v>0</v>
      </c>
      <c r="AD10" s="274">
        <v>0</v>
      </c>
      <c r="AE10" s="274">
        <v>0</v>
      </c>
      <c r="AF10" s="274">
        <v>0</v>
      </c>
      <c r="AG10" s="274">
        <v>0</v>
      </c>
      <c r="AH10" s="274">
        <v>0</v>
      </c>
      <c r="AI10" s="274">
        <v>0</v>
      </c>
      <c r="AJ10" s="274">
        <v>0</v>
      </c>
      <c r="AK10" s="274">
        <v>0</v>
      </c>
      <c r="AL10" s="274">
        <v>0</v>
      </c>
      <c r="AM10" s="274">
        <v>0</v>
      </c>
      <c r="AN10" s="274">
        <v>0</v>
      </c>
      <c r="AO10" s="274">
        <v>0</v>
      </c>
      <c r="AP10" s="274">
        <v>0</v>
      </c>
      <c r="AQ10" s="274">
        <v>0</v>
      </c>
      <c r="AR10" s="274">
        <v>0</v>
      </c>
      <c r="AT10" s="90">
        <f t="shared" si="20"/>
        <v>0</v>
      </c>
      <c r="AU10" s="90">
        <f t="shared" si="20"/>
        <v>0</v>
      </c>
      <c r="AV10" s="90">
        <f t="shared" si="21"/>
        <v>0</v>
      </c>
      <c r="AW10" s="90">
        <f t="shared" si="22"/>
        <v>0</v>
      </c>
      <c r="AX10" s="90">
        <f t="shared" si="13"/>
        <v>0</v>
      </c>
      <c r="AY10" s="90">
        <f t="shared" si="14"/>
        <v>0</v>
      </c>
      <c r="AZ10" s="90">
        <f t="shared" si="15"/>
        <v>0</v>
      </c>
      <c r="BA10" s="90">
        <f t="shared" si="16"/>
        <v>0</v>
      </c>
      <c r="BB10" s="90">
        <f t="shared" si="17"/>
        <v>0</v>
      </c>
      <c r="BC10" s="90">
        <f t="shared" si="18"/>
        <v>0</v>
      </c>
      <c r="BD10" s="91">
        <f t="shared" si="19"/>
        <v>0</v>
      </c>
    </row>
    <row r="11" spans="1:64" ht="23.25" customHeight="1" x14ac:dyDescent="0.25">
      <c r="A11" s="95">
        <f>+NOV!A11</f>
        <v>8</v>
      </c>
      <c r="B11" s="95" t="str">
        <f>+NOV!B11</f>
        <v xml:space="preserve">8-Tratamiento ambulatorio de personas con ansiedad </v>
      </c>
      <c r="C11" s="95" t="str">
        <f>+NOV!C11</f>
        <v>SALUD MENTAL CSMC</v>
      </c>
      <c r="D11" s="274">
        <v>0</v>
      </c>
      <c r="E11" s="274">
        <v>0</v>
      </c>
      <c r="F11" s="274">
        <v>0</v>
      </c>
      <c r="G11" s="274">
        <v>0</v>
      </c>
      <c r="H11" s="274">
        <v>0</v>
      </c>
      <c r="I11" s="274">
        <v>0</v>
      </c>
      <c r="J11" s="274">
        <v>0</v>
      </c>
      <c r="K11" s="274">
        <v>0</v>
      </c>
      <c r="L11" s="274">
        <v>0</v>
      </c>
      <c r="M11" s="274">
        <v>0</v>
      </c>
      <c r="N11" s="274">
        <v>0</v>
      </c>
      <c r="O11" s="274">
        <v>0</v>
      </c>
      <c r="P11" s="274">
        <v>0</v>
      </c>
      <c r="Q11" s="274">
        <v>0</v>
      </c>
      <c r="R11" s="274">
        <v>0</v>
      </c>
      <c r="S11" s="274">
        <v>0</v>
      </c>
      <c r="T11" s="274">
        <v>0</v>
      </c>
      <c r="U11" s="274">
        <v>0</v>
      </c>
      <c r="V11" s="274">
        <v>0</v>
      </c>
      <c r="W11" s="274">
        <v>0</v>
      </c>
      <c r="X11" s="274">
        <v>0</v>
      </c>
      <c r="Y11" s="274">
        <v>0</v>
      </c>
      <c r="Z11" s="274">
        <v>0</v>
      </c>
      <c r="AA11" s="274">
        <v>0</v>
      </c>
      <c r="AB11" s="274">
        <v>0</v>
      </c>
      <c r="AC11" s="274">
        <v>0</v>
      </c>
      <c r="AD11" s="274">
        <v>0</v>
      </c>
      <c r="AE11" s="274">
        <v>0</v>
      </c>
      <c r="AF11" s="274">
        <v>0</v>
      </c>
      <c r="AG11" s="274">
        <v>0</v>
      </c>
      <c r="AH11" s="274">
        <v>0</v>
      </c>
      <c r="AI11" s="274">
        <v>0</v>
      </c>
      <c r="AJ11" s="274">
        <v>0</v>
      </c>
      <c r="AK11" s="274">
        <v>0</v>
      </c>
      <c r="AL11" s="274">
        <v>0</v>
      </c>
      <c r="AM11" s="274">
        <v>0</v>
      </c>
      <c r="AN11" s="274">
        <v>0</v>
      </c>
      <c r="AO11" s="274">
        <v>0</v>
      </c>
      <c r="AP11" s="274">
        <v>0</v>
      </c>
      <c r="AQ11" s="274">
        <v>0</v>
      </c>
      <c r="AR11" s="274">
        <v>0</v>
      </c>
      <c r="AT11" s="90">
        <f t="shared" si="20"/>
        <v>0</v>
      </c>
      <c r="AU11" s="90">
        <f t="shared" si="20"/>
        <v>0</v>
      </c>
      <c r="AV11" s="90">
        <f t="shared" si="21"/>
        <v>0</v>
      </c>
      <c r="AW11" s="90">
        <f t="shared" si="22"/>
        <v>0</v>
      </c>
      <c r="AX11" s="90">
        <f t="shared" si="13"/>
        <v>0</v>
      </c>
      <c r="AY11" s="90">
        <f t="shared" si="14"/>
        <v>0</v>
      </c>
      <c r="AZ11" s="90">
        <f t="shared" si="15"/>
        <v>0</v>
      </c>
      <c r="BA11" s="90">
        <f t="shared" si="16"/>
        <v>0</v>
      </c>
      <c r="BB11" s="90">
        <f t="shared" si="17"/>
        <v>0</v>
      </c>
      <c r="BC11" s="90">
        <f t="shared" si="18"/>
        <v>0</v>
      </c>
      <c r="BD11" s="91">
        <f t="shared" si="19"/>
        <v>0</v>
      </c>
    </row>
    <row r="12" spans="1:64" ht="23.25" customHeight="1" x14ac:dyDescent="0.25">
      <c r="A12" s="95">
        <f>+NOV!A12</f>
        <v>9</v>
      </c>
      <c r="B12" s="95" t="str">
        <f>+NOV!B12</f>
        <v>9-Intervenciones breves motivacionales para personas con consumo perjudicial del alcohol y tabaco</v>
      </c>
      <c r="C12" s="95" t="str">
        <f>+NOV!C12</f>
        <v>SALUD MENTAL CSMC</v>
      </c>
      <c r="D12" s="274">
        <v>0</v>
      </c>
      <c r="E12" s="274">
        <v>5</v>
      </c>
      <c r="F12" s="274">
        <v>0</v>
      </c>
      <c r="G12" s="274">
        <v>0</v>
      </c>
      <c r="H12" s="274">
        <v>0</v>
      </c>
      <c r="I12" s="274">
        <v>0</v>
      </c>
      <c r="J12" s="274">
        <v>0</v>
      </c>
      <c r="K12" s="274">
        <v>0</v>
      </c>
      <c r="L12" s="274">
        <v>0</v>
      </c>
      <c r="M12" s="274">
        <v>0</v>
      </c>
      <c r="N12" s="274">
        <v>0</v>
      </c>
      <c r="O12" s="274">
        <v>0</v>
      </c>
      <c r="P12" s="274">
        <v>0</v>
      </c>
      <c r="Q12" s="274">
        <v>0</v>
      </c>
      <c r="R12" s="274">
        <v>0</v>
      </c>
      <c r="S12" s="274">
        <v>0</v>
      </c>
      <c r="T12" s="274">
        <v>0</v>
      </c>
      <c r="U12" s="274">
        <v>0</v>
      </c>
      <c r="V12" s="274">
        <v>0</v>
      </c>
      <c r="W12" s="274">
        <v>0</v>
      </c>
      <c r="X12" s="274">
        <v>0</v>
      </c>
      <c r="Y12" s="274">
        <v>0</v>
      </c>
      <c r="Z12" s="274">
        <v>0</v>
      </c>
      <c r="AA12" s="274">
        <v>0</v>
      </c>
      <c r="AB12" s="274">
        <v>0</v>
      </c>
      <c r="AC12" s="274">
        <v>0</v>
      </c>
      <c r="AD12" s="274">
        <v>0</v>
      </c>
      <c r="AE12" s="274">
        <v>0</v>
      </c>
      <c r="AF12" s="274">
        <v>0</v>
      </c>
      <c r="AG12" s="274">
        <v>0</v>
      </c>
      <c r="AH12" s="274">
        <v>0</v>
      </c>
      <c r="AI12" s="274">
        <v>0</v>
      </c>
      <c r="AJ12" s="274">
        <v>0</v>
      </c>
      <c r="AK12" s="274">
        <v>0</v>
      </c>
      <c r="AL12" s="274">
        <v>0</v>
      </c>
      <c r="AM12" s="274">
        <v>0</v>
      </c>
      <c r="AN12" s="274">
        <v>0</v>
      </c>
      <c r="AO12" s="274">
        <v>0</v>
      </c>
      <c r="AP12" s="274">
        <v>0</v>
      </c>
      <c r="AQ12" s="274">
        <v>0</v>
      </c>
      <c r="AR12" s="274">
        <v>0</v>
      </c>
      <c r="AT12" s="90">
        <f t="shared" si="20"/>
        <v>0</v>
      </c>
      <c r="AU12" s="90">
        <f t="shared" si="20"/>
        <v>5</v>
      </c>
      <c r="AV12" s="90">
        <f t="shared" si="21"/>
        <v>0</v>
      </c>
      <c r="AW12" s="90">
        <f t="shared" si="22"/>
        <v>0</v>
      </c>
      <c r="AX12" s="90">
        <f t="shared" si="13"/>
        <v>0</v>
      </c>
      <c r="AY12" s="90">
        <f t="shared" si="14"/>
        <v>0</v>
      </c>
      <c r="AZ12" s="90">
        <f t="shared" si="15"/>
        <v>0</v>
      </c>
      <c r="BA12" s="90">
        <f t="shared" si="16"/>
        <v>0</v>
      </c>
      <c r="BB12" s="90">
        <f t="shared" si="17"/>
        <v>0</v>
      </c>
      <c r="BC12" s="90">
        <f t="shared" si="18"/>
        <v>0</v>
      </c>
      <c r="BD12" s="91">
        <f t="shared" si="19"/>
        <v>5</v>
      </c>
    </row>
    <row r="13" spans="1:64" ht="23.25" customHeight="1" x14ac:dyDescent="0.25">
      <c r="A13" s="95">
        <f>+NOV!A13</f>
        <v>10</v>
      </c>
      <c r="B13" s="95" t="str">
        <f>+NOV!B13</f>
        <v xml:space="preserve">10-intervencion para personas con dependencia del alcohol y tabaco </v>
      </c>
      <c r="C13" s="95" t="str">
        <f>+NOV!C13</f>
        <v>SALUD MENTAL CSMC</v>
      </c>
      <c r="D13" s="274">
        <v>0</v>
      </c>
      <c r="E13" s="274">
        <v>0</v>
      </c>
      <c r="F13" s="274">
        <v>0</v>
      </c>
      <c r="G13" s="274">
        <v>0</v>
      </c>
      <c r="H13" s="274">
        <v>0</v>
      </c>
      <c r="I13" s="274">
        <v>0</v>
      </c>
      <c r="J13" s="274">
        <v>0</v>
      </c>
      <c r="K13" s="274">
        <v>0</v>
      </c>
      <c r="L13" s="274">
        <v>0</v>
      </c>
      <c r="M13" s="274">
        <v>0</v>
      </c>
      <c r="N13" s="274">
        <v>0</v>
      </c>
      <c r="O13" s="274">
        <v>0</v>
      </c>
      <c r="P13" s="274">
        <v>0</v>
      </c>
      <c r="Q13" s="274">
        <v>0</v>
      </c>
      <c r="R13" s="274">
        <v>0</v>
      </c>
      <c r="S13" s="274">
        <v>0</v>
      </c>
      <c r="T13" s="274">
        <v>0</v>
      </c>
      <c r="U13" s="274">
        <v>0</v>
      </c>
      <c r="V13" s="274">
        <v>0</v>
      </c>
      <c r="W13" s="274">
        <v>0</v>
      </c>
      <c r="X13" s="274">
        <v>0</v>
      </c>
      <c r="Y13" s="274">
        <v>0</v>
      </c>
      <c r="Z13" s="274">
        <v>0</v>
      </c>
      <c r="AA13" s="274">
        <v>0</v>
      </c>
      <c r="AB13" s="274">
        <v>0</v>
      </c>
      <c r="AC13" s="274">
        <v>0</v>
      </c>
      <c r="AD13" s="274">
        <v>0</v>
      </c>
      <c r="AE13" s="274">
        <v>0</v>
      </c>
      <c r="AF13" s="274">
        <v>0</v>
      </c>
      <c r="AG13" s="274">
        <v>0</v>
      </c>
      <c r="AH13" s="274">
        <v>0</v>
      </c>
      <c r="AI13" s="274">
        <v>0</v>
      </c>
      <c r="AJ13" s="274">
        <v>0</v>
      </c>
      <c r="AK13" s="274">
        <v>0</v>
      </c>
      <c r="AL13" s="274">
        <v>0</v>
      </c>
      <c r="AM13" s="274">
        <v>0</v>
      </c>
      <c r="AN13" s="274">
        <v>0</v>
      </c>
      <c r="AO13" s="274">
        <v>0</v>
      </c>
      <c r="AP13" s="274">
        <v>0</v>
      </c>
      <c r="AQ13" s="274">
        <v>0</v>
      </c>
      <c r="AR13" s="274">
        <v>0</v>
      </c>
      <c r="AT13" s="90">
        <f t="shared" si="20"/>
        <v>0</v>
      </c>
      <c r="AU13" s="90">
        <f t="shared" si="20"/>
        <v>0</v>
      </c>
      <c r="AV13" s="90">
        <f t="shared" si="21"/>
        <v>0</v>
      </c>
      <c r="AW13" s="90">
        <f t="shared" si="22"/>
        <v>0</v>
      </c>
      <c r="AX13" s="90">
        <f t="shared" si="13"/>
        <v>0</v>
      </c>
      <c r="AY13" s="90">
        <f t="shared" si="14"/>
        <v>0</v>
      </c>
      <c r="AZ13" s="90">
        <f t="shared" si="15"/>
        <v>0</v>
      </c>
      <c r="BA13" s="90">
        <f t="shared" si="16"/>
        <v>0</v>
      </c>
      <c r="BB13" s="90">
        <f t="shared" si="17"/>
        <v>0</v>
      </c>
      <c r="BC13" s="90">
        <f t="shared" si="18"/>
        <v>0</v>
      </c>
      <c r="BD13" s="91">
        <f t="shared" si="19"/>
        <v>0</v>
      </c>
    </row>
    <row r="14" spans="1:64" ht="23.25" customHeight="1" x14ac:dyDescent="0.25">
      <c r="A14" s="95">
        <f>+NOV!A14</f>
        <v>11</v>
      </c>
      <c r="B14" s="95" t="str">
        <f>+NOV!B14</f>
        <v xml:space="preserve">11-Tratamiento ambulatorio a personas con sindrome psicotico o trastorno del espectro de la esquizofrenia </v>
      </c>
      <c r="C14" s="95" t="str">
        <f>+NOV!C14</f>
        <v>SALUD MENTAL CSMC</v>
      </c>
      <c r="D14" s="274">
        <v>0</v>
      </c>
      <c r="E14" s="274">
        <v>0</v>
      </c>
      <c r="F14" s="274">
        <v>0</v>
      </c>
      <c r="G14" s="274">
        <v>0</v>
      </c>
      <c r="H14" s="274">
        <v>0</v>
      </c>
      <c r="I14" s="274">
        <v>0</v>
      </c>
      <c r="J14" s="274">
        <v>0</v>
      </c>
      <c r="K14" s="274">
        <v>0</v>
      </c>
      <c r="L14" s="274">
        <v>0</v>
      </c>
      <c r="M14" s="274">
        <v>0</v>
      </c>
      <c r="N14" s="274">
        <v>0</v>
      </c>
      <c r="O14" s="274">
        <v>0</v>
      </c>
      <c r="P14" s="274">
        <v>0</v>
      </c>
      <c r="Q14" s="274">
        <v>0</v>
      </c>
      <c r="R14" s="274">
        <v>0</v>
      </c>
      <c r="S14" s="274">
        <v>0</v>
      </c>
      <c r="T14" s="274">
        <v>0</v>
      </c>
      <c r="U14" s="274">
        <v>0</v>
      </c>
      <c r="V14" s="274">
        <v>0</v>
      </c>
      <c r="W14" s="274">
        <v>0</v>
      </c>
      <c r="X14" s="274">
        <v>0</v>
      </c>
      <c r="Y14" s="274">
        <v>0</v>
      </c>
      <c r="Z14" s="274">
        <v>0</v>
      </c>
      <c r="AA14" s="274">
        <v>0</v>
      </c>
      <c r="AB14" s="274">
        <v>0</v>
      </c>
      <c r="AC14" s="274">
        <v>0</v>
      </c>
      <c r="AD14" s="274">
        <v>0</v>
      </c>
      <c r="AE14" s="274">
        <v>0</v>
      </c>
      <c r="AF14" s="274">
        <v>0</v>
      </c>
      <c r="AG14" s="274">
        <v>0</v>
      </c>
      <c r="AH14" s="274">
        <v>0</v>
      </c>
      <c r="AI14" s="274">
        <v>0</v>
      </c>
      <c r="AJ14" s="274">
        <v>0</v>
      </c>
      <c r="AK14" s="274">
        <v>0</v>
      </c>
      <c r="AL14" s="274">
        <v>0</v>
      </c>
      <c r="AM14" s="274">
        <v>0</v>
      </c>
      <c r="AN14" s="274">
        <v>0</v>
      </c>
      <c r="AO14" s="274">
        <v>0</v>
      </c>
      <c r="AP14" s="274">
        <v>0</v>
      </c>
      <c r="AQ14" s="274">
        <v>0</v>
      </c>
      <c r="AR14" s="274">
        <v>0</v>
      </c>
      <c r="AT14" s="90">
        <f t="shared" si="20"/>
        <v>0</v>
      </c>
      <c r="AU14" s="90">
        <f t="shared" si="20"/>
        <v>0</v>
      </c>
      <c r="AV14" s="90">
        <f t="shared" si="21"/>
        <v>0</v>
      </c>
      <c r="AW14" s="90">
        <f t="shared" si="22"/>
        <v>0</v>
      </c>
      <c r="AX14" s="90">
        <f t="shared" si="13"/>
        <v>0</v>
      </c>
      <c r="AY14" s="90">
        <f t="shared" si="14"/>
        <v>0</v>
      </c>
      <c r="AZ14" s="90">
        <f t="shared" si="15"/>
        <v>0</v>
      </c>
      <c r="BA14" s="90">
        <f t="shared" si="16"/>
        <v>0</v>
      </c>
      <c r="BB14" s="90">
        <f t="shared" si="17"/>
        <v>0</v>
      </c>
      <c r="BC14" s="90">
        <f t="shared" si="18"/>
        <v>0</v>
      </c>
      <c r="BD14" s="91">
        <f t="shared" si="19"/>
        <v>0</v>
      </c>
    </row>
    <row r="15" spans="1:64" ht="23.25" customHeight="1" x14ac:dyDescent="0.25">
      <c r="A15" s="95">
        <f>+NOV!A15</f>
        <v>12</v>
      </c>
      <c r="B15" s="95" t="str">
        <f>+NOV!B15</f>
        <v xml:space="preserve">12-Tratamiento ambulatorio de personas con primer episodio psicotico </v>
      </c>
      <c r="C15" s="95" t="str">
        <f>+NOV!C15</f>
        <v>SALUD MENTAL CSMC</v>
      </c>
      <c r="D15" s="274">
        <v>0</v>
      </c>
      <c r="E15" s="274">
        <v>0</v>
      </c>
      <c r="F15" s="274">
        <v>0</v>
      </c>
      <c r="G15" s="274">
        <v>0</v>
      </c>
      <c r="H15" s="274">
        <v>0</v>
      </c>
      <c r="I15" s="274">
        <v>0</v>
      </c>
      <c r="J15" s="274">
        <v>0</v>
      </c>
      <c r="K15" s="274">
        <v>0</v>
      </c>
      <c r="L15" s="274">
        <v>0</v>
      </c>
      <c r="M15" s="274">
        <v>0</v>
      </c>
      <c r="N15" s="274">
        <v>0</v>
      </c>
      <c r="O15" s="274">
        <v>0</v>
      </c>
      <c r="P15" s="274">
        <v>0</v>
      </c>
      <c r="Q15" s="274">
        <v>0</v>
      </c>
      <c r="R15" s="274">
        <v>0</v>
      </c>
      <c r="S15" s="274">
        <v>0</v>
      </c>
      <c r="T15" s="274">
        <v>0</v>
      </c>
      <c r="U15" s="274">
        <v>0</v>
      </c>
      <c r="V15" s="274">
        <v>0</v>
      </c>
      <c r="W15" s="274">
        <v>0</v>
      </c>
      <c r="X15" s="274">
        <v>0</v>
      </c>
      <c r="Y15" s="274">
        <v>0</v>
      </c>
      <c r="Z15" s="274">
        <v>0</v>
      </c>
      <c r="AA15" s="274">
        <v>0</v>
      </c>
      <c r="AB15" s="274">
        <v>0</v>
      </c>
      <c r="AC15" s="274">
        <v>0</v>
      </c>
      <c r="AD15" s="274">
        <v>0</v>
      </c>
      <c r="AE15" s="274">
        <v>0</v>
      </c>
      <c r="AF15" s="274">
        <v>0</v>
      </c>
      <c r="AG15" s="274">
        <v>0</v>
      </c>
      <c r="AH15" s="274">
        <v>0</v>
      </c>
      <c r="AI15" s="274">
        <v>0</v>
      </c>
      <c r="AJ15" s="274">
        <v>0</v>
      </c>
      <c r="AK15" s="274">
        <v>0</v>
      </c>
      <c r="AL15" s="274">
        <v>0</v>
      </c>
      <c r="AM15" s="274">
        <v>0</v>
      </c>
      <c r="AN15" s="274">
        <v>0</v>
      </c>
      <c r="AO15" s="274">
        <v>0</v>
      </c>
      <c r="AP15" s="274">
        <v>0</v>
      </c>
      <c r="AQ15" s="274">
        <v>0</v>
      </c>
      <c r="AR15" s="274">
        <v>0</v>
      </c>
      <c r="AT15" s="90">
        <f t="shared" si="20"/>
        <v>0</v>
      </c>
      <c r="AU15" s="90">
        <f t="shared" si="20"/>
        <v>0</v>
      </c>
      <c r="AV15" s="90">
        <f t="shared" si="21"/>
        <v>0</v>
      </c>
      <c r="AW15" s="90">
        <f t="shared" si="22"/>
        <v>0</v>
      </c>
      <c r="AX15" s="90">
        <f t="shared" si="13"/>
        <v>0</v>
      </c>
      <c r="AY15" s="90">
        <f t="shared" si="14"/>
        <v>0</v>
      </c>
      <c r="AZ15" s="90">
        <f t="shared" si="15"/>
        <v>0</v>
      </c>
      <c r="BA15" s="90">
        <f t="shared" si="16"/>
        <v>0</v>
      </c>
      <c r="BB15" s="90">
        <f t="shared" si="17"/>
        <v>0</v>
      </c>
      <c r="BC15" s="90">
        <f t="shared" si="18"/>
        <v>0</v>
      </c>
      <c r="BD15" s="91">
        <f t="shared" si="19"/>
        <v>0</v>
      </c>
    </row>
    <row r="16" spans="1:64" ht="23.25" customHeight="1" x14ac:dyDescent="0.25">
      <c r="A16" s="95">
        <f>+NOV!A16</f>
        <v>13</v>
      </c>
      <c r="B16" s="95" t="str">
        <f>+NOV!B16</f>
        <v xml:space="preserve">13-Rehabilitacion psicosocial </v>
      </c>
      <c r="C16" s="95" t="str">
        <f>+NOV!C16</f>
        <v>SALUD MENTAL CSMC</v>
      </c>
      <c r="D16" s="274">
        <v>0</v>
      </c>
      <c r="E16" s="274">
        <v>0</v>
      </c>
      <c r="F16" s="274">
        <v>0</v>
      </c>
      <c r="G16" s="274">
        <v>0</v>
      </c>
      <c r="H16" s="274">
        <v>0</v>
      </c>
      <c r="I16" s="274">
        <v>0</v>
      </c>
      <c r="J16" s="274">
        <v>0</v>
      </c>
      <c r="K16" s="274">
        <v>0</v>
      </c>
      <c r="L16" s="274">
        <v>0</v>
      </c>
      <c r="M16" s="274">
        <v>0</v>
      </c>
      <c r="N16" s="274">
        <v>0</v>
      </c>
      <c r="O16" s="274">
        <v>0</v>
      </c>
      <c r="P16" s="274">
        <v>0</v>
      </c>
      <c r="Q16" s="274">
        <v>0</v>
      </c>
      <c r="R16" s="274">
        <v>0</v>
      </c>
      <c r="S16" s="274">
        <v>0</v>
      </c>
      <c r="T16" s="274">
        <v>0</v>
      </c>
      <c r="U16" s="274">
        <v>0</v>
      </c>
      <c r="V16" s="274">
        <v>0</v>
      </c>
      <c r="W16" s="274">
        <v>0</v>
      </c>
      <c r="X16" s="274">
        <v>0</v>
      </c>
      <c r="Y16" s="274">
        <v>0</v>
      </c>
      <c r="Z16" s="274">
        <v>0</v>
      </c>
      <c r="AA16" s="274">
        <v>0</v>
      </c>
      <c r="AB16" s="274">
        <v>0</v>
      </c>
      <c r="AC16" s="274">
        <v>0</v>
      </c>
      <c r="AD16" s="274">
        <v>0</v>
      </c>
      <c r="AE16" s="274">
        <v>0</v>
      </c>
      <c r="AF16" s="274">
        <v>0</v>
      </c>
      <c r="AG16" s="274">
        <v>0</v>
      </c>
      <c r="AH16" s="274">
        <v>0</v>
      </c>
      <c r="AI16" s="274">
        <v>0</v>
      </c>
      <c r="AJ16" s="274">
        <v>0</v>
      </c>
      <c r="AK16" s="274">
        <v>0</v>
      </c>
      <c r="AL16" s="274">
        <v>0</v>
      </c>
      <c r="AM16" s="274">
        <v>0</v>
      </c>
      <c r="AN16" s="274">
        <v>0</v>
      </c>
      <c r="AO16" s="274">
        <v>0</v>
      </c>
      <c r="AP16" s="274">
        <v>0</v>
      </c>
      <c r="AQ16" s="274">
        <v>0</v>
      </c>
      <c r="AR16" s="274">
        <v>0</v>
      </c>
      <c r="AT16" s="90">
        <f t="shared" si="20"/>
        <v>0</v>
      </c>
      <c r="AU16" s="90">
        <f t="shared" si="20"/>
        <v>0</v>
      </c>
      <c r="AV16" s="90">
        <f t="shared" si="21"/>
        <v>0</v>
      </c>
      <c r="AW16" s="90">
        <f t="shared" si="22"/>
        <v>0</v>
      </c>
      <c r="AX16" s="90">
        <f t="shared" si="13"/>
        <v>0</v>
      </c>
      <c r="AY16" s="90">
        <f t="shared" si="14"/>
        <v>0</v>
      </c>
      <c r="AZ16" s="90">
        <f t="shared" si="15"/>
        <v>0</v>
      </c>
      <c r="BA16" s="90">
        <f t="shared" si="16"/>
        <v>0</v>
      </c>
      <c r="BB16" s="90">
        <f t="shared" si="17"/>
        <v>0</v>
      </c>
      <c r="BC16" s="90">
        <f t="shared" si="18"/>
        <v>0</v>
      </c>
      <c r="BD16" s="91">
        <f t="shared" si="19"/>
        <v>0</v>
      </c>
    </row>
    <row r="17" spans="1:56" ht="23.25" customHeight="1" x14ac:dyDescent="0.25">
      <c r="A17" s="95">
        <f>+NOV!A17</f>
        <v>14</v>
      </c>
      <c r="B17" s="95" t="str">
        <f>+NOV!B17</f>
        <v xml:space="preserve">14-Rehabilitacion laboral </v>
      </c>
      <c r="C17" s="95" t="str">
        <f>+NOV!C17</f>
        <v>SALUD MENTAL CSMC</v>
      </c>
      <c r="D17" s="275">
        <v>0</v>
      </c>
      <c r="E17" s="275">
        <v>1</v>
      </c>
      <c r="F17" s="275">
        <v>0</v>
      </c>
      <c r="G17" s="275">
        <v>0</v>
      </c>
      <c r="H17" s="280">
        <v>0</v>
      </c>
      <c r="I17" s="275">
        <v>0</v>
      </c>
      <c r="J17" s="275">
        <v>0</v>
      </c>
      <c r="K17" s="275">
        <v>0</v>
      </c>
      <c r="L17" s="275">
        <v>0</v>
      </c>
      <c r="M17" s="275">
        <v>0</v>
      </c>
      <c r="N17" s="275">
        <v>0</v>
      </c>
      <c r="O17" s="275">
        <v>0</v>
      </c>
      <c r="P17" s="275">
        <v>0</v>
      </c>
      <c r="Q17" s="275">
        <v>0</v>
      </c>
      <c r="R17" s="275">
        <v>0</v>
      </c>
      <c r="S17" s="275">
        <v>0</v>
      </c>
      <c r="T17" s="275">
        <v>0</v>
      </c>
      <c r="U17" s="275">
        <v>0</v>
      </c>
      <c r="V17" s="275">
        <v>0</v>
      </c>
      <c r="W17" s="275">
        <v>0</v>
      </c>
      <c r="X17" s="275">
        <v>0</v>
      </c>
      <c r="Y17" s="275">
        <v>0</v>
      </c>
      <c r="Z17" s="275">
        <v>0</v>
      </c>
      <c r="AA17" s="275">
        <v>0</v>
      </c>
      <c r="AB17" s="275">
        <v>0</v>
      </c>
      <c r="AC17" s="275">
        <v>0</v>
      </c>
      <c r="AD17" s="275">
        <v>0</v>
      </c>
      <c r="AE17" s="275">
        <v>0</v>
      </c>
      <c r="AF17" s="275">
        <v>0</v>
      </c>
      <c r="AG17" s="275">
        <v>0</v>
      </c>
      <c r="AH17" s="275">
        <v>0</v>
      </c>
      <c r="AI17" s="275">
        <v>0</v>
      </c>
      <c r="AJ17" s="275">
        <v>0</v>
      </c>
      <c r="AK17" s="275">
        <v>0</v>
      </c>
      <c r="AL17" s="275">
        <v>0</v>
      </c>
      <c r="AM17" s="275">
        <v>0</v>
      </c>
      <c r="AN17" s="275">
        <v>0</v>
      </c>
      <c r="AO17" s="275">
        <v>0</v>
      </c>
      <c r="AP17" s="275">
        <v>0</v>
      </c>
      <c r="AQ17" s="275">
        <v>0</v>
      </c>
      <c r="AR17" s="275">
        <v>0</v>
      </c>
      <c r="AT17" s="90">
        <f t="shared" si="20"/>
        <v>0</v>
      </c>
      <c r="AU17" s="90">
        <f t="shared" si="20"/>
        <v>1</v>
      </c>
      <c r="AV17" s="90">
        <f t="shared" si="21"/>
        <v>0</v>
      </c>
      <c r="AW17" s="90">
        <f t="shared" si="22"/>
        <v>0</v>
      </c>
      <c r="AX17" s="90">
        <f t="shared" si="13"/>
        <v>0</v>
      </c>
      <c r="AY17" s="90">
        <f t="shared" si="14"/>
        <v>0</v>
      </c>
      <c r="AZ17" s="90">
        <f t="shared" si="15"/>
        <v>0</v>
      </c>
      <c r="BA17" s="90">
        <f t="shared" si="16"/>
        <v>0</v>
      </c>
      <c r="BB17" s="90">
        <f t="shared" si="17"/>
        <v>0</v>
      </c>
      <c r="BC17" s="90">
        <f t="shared" si="18"/>
        <v>0</v>
      </c>
      <c r="BD17" s="91">
        <f t="shared" si="19"/>
        <v>1</v>
      </c>
    </row>
    <row r="18" spans="1:56" ht="23.25" customHeight="1" x14ac:dyDescent="0.25">
      <c r="A18" s="95">
        <f>+NOV!A18</f>
        <v>15</v>
      </c>
      <c r="B18" s="95" t="str">
        <f>+NOV!B18</f>
        <v xml:space="preserve">15-Primeros auxilios psicologicos en situaciones de crisis y emergencias humanitarias </v>
      </c>
      <c r="C18" s="95" t="str">
        <f>+NOV!C18</f>
        <v>SALUD MENTAL CSMC</v>
      </c>
      <c r="D18" s="275">
        <v>0</v>
      </c>
      <c r="E18" s="275">
        <v>0</v>
      </c>
      <c r="F18" s="275">
        <v>0</v>
      </c>
      <c r="G18" s="275">
        <v>0</v>
      </c>
      <c r="H18" s="280">
        <v>0</v>
      </c>
      <c r="I18" s="275">
        <v>0</v>
      </c>
      <c r="J18" s="275">
        <v>0</v>
      </c>
      <c r="K18" s="275">
        <v>0</v>
      </c>
      <c r="L18" s="275">
        <v>0</v>
      </c>
      <c r="M18" s="275">
        <v>0</v>
      </c>
      <c r="N18" s="275">
        <v>0</v>
      </c>
      <c r="O18" s="275">
        <v>0</v>
      </c>
      <c r="P18" s="275">
        <v>0</v>
      </c>
      <c r="Q18" s="275">
        <v>0</v>
      </c>
      <c r="R18" s="275">
        <v>0</v>
      </c>
      <c r="S18" s="275">
        <v>0</v>
      </c>
      <c r="T18" s="275">
        <v>0</v>
      </c>
      <c r="U18" s="275">
        <v>0</v>
      </c>
      <c r="V18" s="275">
        <v>0</v>
      </c>
      <c r="W18" s="275">
        <v>0</v>
      </c>
      <c r="X18" s="275">
        <v>0</v>
      </c>
      <c r="Y18" s="275">
        <v>0</v>
      </c>
      <c r="Z18" s="275">
        <v>0</v>
      </c>
      <c r="AA18" s="275">
        <v>0</v>
      </c>
      <c r="AB18" s="275">
        <v>0</v>
      </c>
      <c r="AC18" s="275">
        <v>0</v>
      </c>
      <c r="AD18" s="275">
        <v>0</v>
      </c>
      <c r="AE18" s="275">
        <v>0</v>
      </c>
      <c r="AF18" s="275">
        <v>0</v>
      </c>
      <c r="AG18" s="275">
        <v>0</v>
      </c>
      <c r="AH18" s="275">
        <v>0</v>
      </c>
      <c r="AI18" s="275">
        <v>0</v>
      </c>
      <c r="AJ18" s="275">
        <v>0</v>
      </c>
      <c r="AK18" s="275">
        <v>0</v>
      </c>
      <c r="AL18" s="275">
        <v>0</v>
      </c>
      <c r="AM18" s="275">
        <v>0</v>
      </c>
      <c r="AN18" s="275">
        <v>0</v>
      </c>
      <c r="AO18" s="275">
        <v>0</v>
      </c>
      <c r="AP18" s="275">
        <v>0</v>
      </c>
      <c r="AQ18" s="275">
        <v>0</v>
      </c>
      <c r="AR18" s="275">
        <v>0</v>
      </c>
      <c r="AT18" s="90">
        <f t="shared" si="20"/>
        <v>0</v>
      </c>
      <c r="AU18" s="90">
        <f t="shared" si="20"/>
        <v>0</v>
      </c>
      <c r="AV18" s="90">
        <f t="shared" si="21"/>
        <v>0</v>
      </c>
      <c r="AW18" s="90">
        <f t="shared" si="22"/>
        <v>0</v>
      </c>
      <c r="AX18" s="90">
        <f t="shared" si="13"/>
        <v>0</v>
      </c>
      <c r="AY18" s="90">
        <f t="shared" si="14"/>
        <v>0</v>
      </c>
      <c r="AZ18" s="90">
        <f t="shared" si="15"/>
        <v>0</v>
      </c>
      <c r="BA18" s="90">
        <f t="shared" si="16"/>
        <v>0</v>
      </c>
      <c r="BB18" s="90">
        <f t="shared" si="17"/>
        <v>0</v>
      </c>
      <c r="BC18" s="90">
        <f t="shared" si="18"/>
        <v>0</v>
      </c>
      <c r="BD18" s="91">
        <f t="shared" si="19"/>
        <v>0</v>
      </c>
    </row>
    <row r="19" spans="1:56" ht="23.25" customHeight="1" x14ac:dyDescent="0.25">
      <c r="A19" s="95">
        <f>+NOV!A19</f>
        <v>16</v>
      </c>
      <c r="B19" s="95" t="str">
        <f>+NOV!B19</f>
        <v xml:space="preserve">16-Parejas con consejeria en promocion de una convivencia saludable </v>
      </c>
      <c r="C19" s="95" t="str">
        <f>+NOV!C19</f>
        <v>SALUD MENTAL CSMC</v>
      </c>
      <c r="D19" s="275">
        <v>0</v>
      </c>
      <c r="E19" s="275">
        <v>8</v>
      </c>
      <c r="F19" s="275">
        <v>0</v>
      </c>
      <c r="G19" s="275">
        <v>0</v>
      </c>
      <c r="H19" s="280">
        <v>0</v>
      </c>
      <c r="I19" s="275">
        <v>0</v>
      </c>
      <c r="J19" s="275">
        <v>0</v>
      </c>
      <c r="K19" s="275">
        <v>0</v>
      </c>
      <c r="L19" s="275">
        <v>0</v>
      </c>
      <c r="M19" s="275">
        <v>0</v>
      </c>
      <c r="N19" s="275">
        <v>0</v>
      </c>
      <c r="O19" s="275">
        <v>0</v>
      </c>
      <c r="P19" s="275">
        <v>0</v>
      </c>
      <c r="Q19" s="275">
        <v>0</v>
      </c>
      <c r="R19" s="275">
        <v>0</v>
      </c>
      <c r="S19" s="275">
        <v>0</v>
      </c>
      <c r="T19" s="275">
        <v>0</v>
      </c>
      <c r="U19" s="275">
        <v>0</v>
      </c>
      <c r="V19" s="275">
        <v>0</v>
      </c>
      <c r="W19" s="275">
        <v>0</v>
      </c>
      <c r="X19" s="275">
        <v>0</v>
      </c>
      <c r="Y19" s="275">
        <v>0</v>
      </c>
      <c r="Z19" s="275">
        <v>0</v>
      </c>
      <c r="AA19" s="275">
        <v>0</v>
      </c>
      <c r="AB19" s="275">
        <v>0</v>
      </c>
      <c r="AC19" s="275">
        <v>0</v>
      </c>
      <c r="AD19" s="275">
        <v>0</v>
      </c>
      <c r="AE19" s="275">
        <v>0</v>
      </c>
      <c r="AF19" s="275">
        <v>0</v>
      </c>
      <c r="AG19" s="275">
        <v>0</v>
      </c>
      <c r="AH19" s="275">
        <v>0</v>
      </c>
      <c r="AI19" s="275">
        <v>0</v>
      </c>
      <c r="AJ19" s="275">
        <v>0</v>
      </c>
      <c r="AK19" s="275">
        <v>0</v>
      </c>
      <c r="AL19" s="275">
        <v>0</v>
      </c>
      <c r="AM19" s="275">
        <v>0</v>
      </c>
      <c r="AN19" s="275">
        <v>0</v>
      </c>
      <c r="AO19" s="275">
        <v>0</v>
      </c>
      <c r="AP19" s="275">
        <v>0</v>
      </c>
      <c r="AQ19" s="275">
        <v>0</v>
      </c>
      <c r="AR19" s="275">
        <v>0</v>
      </c>
      <c r="AT19" s="90">
        <f t="shared" si="20"/>
        <v>0</v>
      </c>
      <c r="AU19" s="90">
        <f t="shared" si="20"/>
        <v>8</v>
      </c>
      <c r="AV19" s="90">
        <f t="shared" si="21"/>
        <v>0</v>
      </c>
      <c r="AW19" s="90">
        <f t="shared" si="22"/>
        <v>0</v>
      </c>
      <c r="AX19" s="90">
        <f t="shared" si="13"/>
        <v>0</v>
      </c>
      <c r="AY19" s="90">
        <f t="shared" si="14"/>
        <v>0</v>
      </c>
      <c r="AZ19" s="90">
        <f t="shared" si="15"/>
        <v>0</v>
      </c>
      <c r="BA19" s="90">
        <f t="shared" si="16"/>
        <v>0</v>
      </c>
      <c r="BB19" s="90">
        <f t="shared" si="17"/>
        <v>0</v>
      </c>
      <c r="BC19" s="90">
        <f t="shared" si="18"/>
        <v>0</v>
      </c>
      <c r="BD19" s="91">
        <f t="shared" si="19"/>
        <v>8</v>
      </c>
    </row>
    <row r="20" spans="1:56" ht="23.25" customHeight="1" x14ac:dyDescent="0.25">
      <c r="A20" s="95">
        <f>+NOV!A20</f>
        <v>17</v>
      </c>
      <c r="B20" s="95" t="str">
        <f>+NOV!B20</f>
        <v xml:space="preserve">17-Agentes comunitarios de salud realizan vigilancia ciudadana para reducir la violencia fisica causada por la pareja </v>
      </c>
      <c r="C20" s="95" t="str">
        <f>+NOV!C20</f>
        <v>SALUD MENTAL CSMC</v>
      </c>
      <c r="D20" s="275">
        <v>0</v>
      </c>
      <c r="E20" s="275">
        <v>0</v>
      </c>
      <c r="F20" s="275">
        <v>0</v>
      </c>
      <c r="G20" s="275">
        <v>0</v>
      </c>
      <c r="H20" s="280">
        <v>0</v>
      </c>
      <c r="I20" s="275">
        <v>0</v>
      </c>
      <c r="J20" s="275">
        <v>0</v>
      </c>
      <c r="K20" s="275">
        <v>0</v>
      </c>
      <c r="L20" s="275">
        <v>0</v>
      </c>
      <c r="M20" s="275">
        <v>0</v>
      </c>
      <c r="N20" s="275">
        <v>0</v>
      </c>
      <c r="O20" s="275">
        <v>0</v>
      </c>
      <c r="P20" s="275">
        <v>0</v>
      </c>
      <c r="Q20" s="275">
        <v>0</v>
      </c>
      <c r="R20" s="275">
        <v>0</v>
      </c>
      <c r="S20" s="275">
        <v>0</v>
      </c>
      <c r="T20" s="275">
        <v>0</v>
      </c>
      <c r="U20" s="275">
        <v>0</v>
      </c>
      <c r="V20" s="275">
        <v>0</v>
      </c>
      <c r="W20" s="275">
        <v>0</v>
      </c>
      <c r="X20" s="275">
        <v>0</v>
      </c>
      <c r="Y20" s="275">
        <v>0</v>
      </c>
      <c r="Z20" s="275">
        <v>0</v>
      </c>
      <c r="AA20" s="275">
        <v>0</v>
      </c>
      <c r="AB20" s="275">
        <v>0</v>
      </c>
      <c r="AC20" s="275">
        <v>0</v>
      </c>
      <c r="AD20" s="275">
        <v>0</v>
      </c>
      <c r="AE20" s="275">
        <v>0</v>
      </c>
      <c r="AF20" s="275">
        <v>0</v>
      </c>
      <c r="AG20" s="275">
        <v>0</v>
      </c>
      <c r="AH20" s="275">
        <v>0</v>
      </c>
      <c r="AI20" s="275">
        <v>0</v>
      </c>
      <c r="AJ20" s="275">
        <v>0</v>
      </c>
      <c r="AK20" s="275">
        <v>0</v>
      </c>
      <c r="AL20" s="275">
        <v>0</v>
      </c>
      <c r="AM20" s="275">
        <v>0</v>
      </c>
      <c r="AN20" s="275">
        <v>0</v>
      </c>
      <c r="AO20" s="275">
        <v>0</v>
      </c>
      <c r="AP20" s="275">
        <v>0</v>
      </c>
      <c r="AQ20" s="275">
        <v>0</v>
      </c>
      <c r="AR20" s="275">
        <v>0</v>
      </c>
      <c r="AT20" s="90">
        <f t="shared" si="20"/>
        <v>0</v>
      </c>
      <c r="AU20" s="90">
        <f t="shared" si="20"/>
        <v>0</v>
      </c>
      <c r="AV20" s="90">
        <f t="shared" si="21"/>
        <v>0</v>
      </c>
      <c r="AW20" s="90">
        <f t="shared" si="22"/>
        <v>0</v>
      </c>
      <c r="AX20" s="90">
        <f t="shared" si="13"/>
        <v>0</v>
      </c>
      <c r="AY20" s="90">
        <f t="shared" si="14"/>
        <v>0</v>
      </c>
      <c r="AZ20" s="90">
        <f t="shared" si="15"/>
        <v>0</v>
      </c>
      <c r="BA20" s="90">
        <f t="shared" si="16"/>
        <v>0</v>
      </c>
      <c r="BB20" s="90">
        <f t="shared" si="17"/>
        <v>0</v>
      </c>
      <c r="BC20" s="90">
        <f t="shared" si="18"/>
        <v>0</v>
      </c>
      <c r="BD20" s="91">
        <f t="shared" si="19"/>
        <v>0</v>
      </c>
    </row>
    <row r="21" spans="1:56" ht="23.25" customHeight="1" x14ac:dyDescent="0.25">
      <c r="A21" s="95">
        <f>+NOV!A21</f>
        <v>18</v>
      </c>
      <c r="B21" s="95" t="str">
        <f>+NOV!B21</f>
        <v xml:space="preserve">18-Tratamiento en violencia familiar en el primer nivel de atención no especializado. </v>
      </c>
      <c r="C21" s="95" t="str">
        <f>+NOV!C21</f>
        <v>SALUD MENTAL I-1 A I-4</v>
      </c>
      <c r="D21" s="275">
        <v>0</v>
      </c>
      <c r="E21" s="275">
        <v>0</v>
      </c>
      <c r="F21" s="275">
        <v>7</v>
      </c>
      <c r="G21" s="275">
        <v>0</v>
      </c>
      <c r="H21" s="280">
        <v>0</v>
      </c>
      <c r="I21" s="275">
        <v>0</v>
      </c>
      <c r="J21" s="275">
        <v>0</v>
      </c>
      <c r="K21" s="275">
        <v>0</v>
      </c>
      <c r="L21" s="275">
        <v>0</v>
      </c>
      <c r="M21" s="275">
        <v>0</v>
      </c>
      <c r="N21" s="275">
        <v>0</v>
      </c>
      <c r="O21" s="275">
        <v>4</v>
      </c>
      <c r="P21" s="275">
        <v>0</v>
      </c>
      <c r="Q21" s="275">
        <v>0</v>
      </c>
      <c r="R21" s="275">
        <v>0</v>
      </c>
      <c r="S21" s="275">
        <v>0</v>
      </c>
      <c r="T21" s="275">
        <v>0</v>
      </c>
      <c r="U21" s="275">
        <v>0</v>
      </c>
      <c r="V21" s="275">
        <v>0</v>
      </c>
      <c r="W21" s="275">
        <v>7</v>
      </c>
      <c r="X21" s="275">
        <v>20</v>
      </c>
      <c r="Y21" s="275">
        <v>0</v>
      </c>
      <c r="Z21" s="275">
        <v>0</v>
      </c>
      <c r="AA21" s="275">
        <v>0</v>
      </c>
      <c r="AB21" s="275">
        <v>0</v>
      </c>
      <c r="AC21" s="275">
        <v>4</v>
      </c>
      <c r="AD21" s="275">
        <v>0</v>
      </c>
      <c r="AE21" s="275">
        <v>0</v>
      </c>
      <c r="AF21" s="275">
        <v>0</v>
      </c>
      <c r="AG21" s="275">
        <v>0</v>
      </c>
      <c r="AH21" s="275">
        <v>0</v>
      </c>
      <c r="AI21" s="275">
        <v>0</v>
      </c>
      <c r="AJ21" s="275">
        <v>0</v>
      </c>
      <c r="AK21" s="275">
        <v>2</v>
      </c>
      <c r="AL21" s="275">
        <v>0</v>
      </c>
      <c r="AM21" s="275">
        <v>0</v>
      </c>
      <c r="AN21" s="275">
        <v>0</v>
      </c>
      <c r="AO21" s="275">
        <v>0</v>
      </c>
      <c r="AP21" s="275">
        <v>0</v>
      </c>
      <c r="AQ21" s="275">
        <v>0</v>
      </c>
      <c r="AR21" s="275">
        <v>0</v>
      </c>
      <c r="AT21" s="90">
        <f t="shared" si="20"/>
        <v>0</v>
      </c>
      <c r="AU21" s="90">
        <f t="shared" si="20"/>
        <v>0</v>
      </c>
      <c r="AV21" s="90">
        <f t="shared" si="21"/>
        <v>11</v>
      </c>
      <c r="AW21" s="90">
        <f t="shared" si="22"/>
        <v>0</v>
      </c>
      <c r="AX21" s="90">
        <f t="shared" si="13"/>
        <v>0</v>
      </c>
      <c r="AY21" s="90">
        <f t="shared" si="14"/>
        <v>27</v>
      </c>
      <c r="AZ21" s="90">
        <f t="shared" si="15"/>
        <v>4</v>
      </c>
      <c r="BA21" s="90">
        <f t="shared" si="16"/>
        <v>0</v>
      </c>
      <c r="BB21" s="90">
        <f t="shared" si="17"/>
        <v>2</v>
      </c>
      <c r="BC21" s="90">
        <f t="shared" si="18"/>
        <v>0</v>
      </c>
      <c r="BD21" s="91">
        <f t="shared" si="19"/>
        <v>44</v>
      </c>
    </row>
    <row r="22" spans="1:56" ht="23.25" customHeight="1" x14ac:dyDescent="0.25">
      <c r="A22" s="95">
        <f>+NOV!A22</f>
        <v>19</v>
      </c>
      <c r="B22" s="95" t="str">
        <f>+NOV!B22</f>
        <v>19-Tratamiento a Niños, Niñas y Adolescentes Afectados por Violencia Infantil</v>
      </c>
      <c r="C22" s="95" t="str">
        <f>+NOV!C22</f>
        <v>SALUD MENTAL I-1 A I-4</v>
      </c>
      <c r="D22" s="275">
        <v>0</v>
      </c>
      <c r="E22" s="275">
        <v>0</v>
      </c>
      <c r="F22" s="275">
        <v>1</v>
      </c>
      <c r="G22" s="275">
        <v>0</v>
      </c>
      <c r="H22" s="280">
        <v>0</v>
      </c>
      <c r="I22" s="275">
        <v>0</v>
      </c>
      <c r="J22" s="275">
        <v>0</v>
      </c>
      <c r="K22" s="275">
        <v>0</v>
      </c>
      <c r="L22" s="275">
        <v>0</v>
      </c>
      <c r="M22" s="275">
        <v>0</v>
      </c>
      <c r="N22" s="275">
        <v>0</v>
      </c>
      <c r="O22" s="275">
        <v>3</v>
      </c>
      <c r="P22" s="275">
        <v>1</v>
      </c>
      <c r="Q22" s="275">
        <v>0</v>
      </c>
      <c r="R22" s="275">
        <v>0</v>
      </c>
      <c r="S22" s="275">
        <v>0</v>
      </c>
      <c r="T22" s="275">
        <v>0</v>
      </c>
      <c r="U22" s="275">
        <v>0</v>
      </c>
      <c r="V22" s="275">
        <v>0</v>
      </c>
      <c r="W22" s="275">
        <v>10</v>
      </c>
      <c r="X22" s="275">
        <v>65</v>
      </c>
      <c r="Y22" s="275">
        <v>0</v>
      </c>
      <c r="Z22" s="275">
        <v>0</v>
      </c>
      <c r="AA22" s="275">
        <v>0</v>
      </c>
      <c r="AB22" s="275">
        <v>0</v>
      </c>
      <c r="AC22" s="275">
        <v>2</v>
      </c>
      <c r="AD22" s="275">
        <v>0</v>
      </c>
      <c r="AE22" s="275">
        <v>0</v>
      </c>
      <c r="AF22" s="275">
        <v>0</v>
      </c>
      <c r="AG22" s="275">
        <v>0</v>
      </c>
      <c r="AH22" s="275">
        <v>0</v>
      </c>
      <c r="AI22" s="275">
        <v>0</v>
      </c>
      <c r="AJ22" s="275">
        <v>0</v>
      </c>
      <c r="AK22" s="275">
        <v>0</v>
      </c>
      <c r="AL22" s="275">
        <v>0</v>
      </c>
      <c r="AM22" s="275">
        <v>0</v>
      </c>
      <c r="AN22" s="275">
        <v>0</v>
      </c>
      <c r="AO22" s="275">
        <v>0</v>
      </c>
      <c r="AP22" s="275">
        <v>0</v>
      </c>
      <c r="AQ22" s="275">
        <v>0</v>
      </c>
      <c r="AR22" s="275">
        <v>1</v>
      </c>
      <c r="AT22" s="90">
        <f t="shared" si="20"/>
        <v>0</v>
      </c>
      <c r="AU22" s="90">
        <f t="shared" si="20"/>
        <v>0</v>
      </c>
      <c r="AV22" s="90">
        <f t="shared" si="21"/>
        <v>4</v>
      </c>
      <c r="AW22" s="90">
        <f t="shared" si="22"/>
        <v>1</v>
      </c>
      <c r="AX22" s="90">
        <f t="shared" si="13"/>
        <v>0</v>
      </c>
      <c r="AY22" s="90">
        <f t="shared" si="14"/>
        <v>75</v>
      </c>
      <c r="AZ22" s="90">
        <f t="shared" si="15"/>
        <v>2</v>
      </c>
      <c r="BA22" s="90">
        <f t="shared" si="16"/>
        <v>0</v>
      </c>
      <c r="BB22" s="90">
        <f t="shared" si="17"/>
        <v>0</v>
      </c>
      <c r="BC22" s="90">
        <f t="shared" si="18"/>
        <v>1</v>
      </c>
      <c r="BD22" s="91">
        <f t="shared" si="19"/>
        <v>83</v>
      </c>
    </row>
    <row r="23" spans="1:56" ht="23.25" customHeight="1" x14ac:dyDescent="0.25">
      <c r="A23" s="95">
        <f>+NOV!A23</f>
        <v>20</v>
      </c>
      <c r="B23" s="95" t="str">
        <f>+NOV!B23</f>
        <v xml:space="preserve">20-Tratamiento ambulatorio de Niños, Niñas de 0 a 17 años con trastornos  del aspectro autista </v>
      </c>
      <c r="C23" s="95" t="str">
        <f>+NOV!C23</f>
        <v>SALUD MENTAL I-1 A I-4</v>
      </c>
      <c r="D23" s="275">
        <v>0</v>
      </c>
      <c r="E23" s="275">
        <v>0</v>
      </c>
      <c r="F23" s="275">
        <v>0</v>
      </c>
      <c r="G23" s="275">
        <v>0</v>
      </c>
      <c r="H23" s="280">
        <v>0</v>
      </c>
      <c r="I23" s="275">
        <v>0</v>
      </c>
      <c r="J23" s="275">
        <v>0</v>
      </c>
      <c r="K23" s="275">
        <v>0</v>
      </c>
      <c r="L23" s="275">
        <v>0</v>
      </c>
      <c r="M23" s="275">
        <v>0</v>
      </c>
      <c r="N23" s="275">
        <v>0</v>
      </c>
      <c r="O23" s="275">
        <v>0</v>
      </c>
      <c r="P23" s="275">
        <v>0</v>
      </c>
      <c r="Q23" s="275">
        <v>0</v>
      </c>
      <c r="R23" s="275">
        <v>0</v>
      </c>
      <c r="S23" s="275">
        <v>0</v>
      </c>
      <c r="T23" s="275">
        <v>0</v>
      </c>
      <c r="U23" s="275">
        <v>0</v>
      </c>
      <c r="V23" s="275">
        <v>0</v>
      </c>
      <c r="W23" s="275">
        <v>0</v>
      </c>
      <c r="X23" s="275">
        <v>0</v>
      </c>
      <c r="Y23" s="275">
        <v>0</v>
      </c>
      <c r="Z23" s="275">
        <v>0</v>
      </c>
      <c r="AA23" s="275">
        <v>0</v>
      </c>
      <c r="AB23" s="275">
        <v>0</v>
      </c>
      <c r="AC23" s="275">
        <v>0</v>
      </c>
      <c r="AD23" s="275">
        <v>0</v>
      </c>
      <c r="AE23" s="275">
        <v>0</v>
      </c>
      <c r="AF23" s="275">
        <v>0</v>
      </c>
      <c r="AG23" s="275">
        <v>0</v>
      </c>
      <c r="AH23" s="275">
        <v>0</v>
      </c>
      <c r="AI23" s="275">
        <v>0</v>
      </c>
      <c r="AJ23" s="275">
        <v>0</v>
      </c>
      <c r="AK23" s="275">
        <v>0</v>
      </c>
      <c r="AL23" s="275">
        <v>0</v>
      </c>
      <c r="AM23" s="275">
        <v>0</v>
      </c>
      <c r="AN23" s="275">
        <v>0</v>
      </c>
      <c r="AO23" s="275">
        <v>0</v>
      </c>
      <c r="AP23" s="275">
        <v>0</v>
      </c>
      <c r="AQ23" s="275">
        <v>0</v>
      </c>
      <c r="AR23" s="275">
        <v>0</v>
      </c>
      <c r="AT23" s="90">
        <f t="shared" si="20"/>
        <v>0</v>
      </c>
      <c r="AU23" s="90">
        <f t="shared" si="20"/>
        <v>0</v>
      </c>
      <c r="AV23" s="90">
        <f t="shared" si="21"/>
        <v>0</v>
      </c>
      <c r="AW23" s="90">
        <f t="shared" si="22"/>
        <v>0</v>
      </c>
      <c r="AX23" s="90">
        <f t="shared" si="13"/>
        <v>0</v>
      </c>
      <c r="AY23" s="90">
        <f t="shared" si="14"/>
        <v>0</v>
      </c>
      <c r="AZ23" s="90">
        <f t="shared" si="15"/>
        <v>0</v>
      </c>
      <c r="BA23" s="90">
        <f t="shared" si="16"/>
        <v>0</v>
      </c>
      <c r="BB23" s="90">
        <f t="shared" si="17"/>
        <v>0</v>
      </c>
      <c r="BC23" s="90">
        <f t="shared" si="18"/>
        <v>0</v>
      </c>
      <c r="BD23" s="91">
        <f t="shared" si="19"/>
        <v>0</v>
      </c>
    </row>
    <row r="24" spans="1:56" ht="23.25" customHeight="1" x14ac:dyDescent="0.25">
      <c r="A24" s="95">
        <f>+NOV!A24</f>
        <v>21</v>
      </c>
      <c r="B24" s="95" t="str">
        <f>+NOV!B24</f>
        <v>21-Tratamiento ambulatorio de Niños, Niñas y adolescentes de 0 a 17 años por trastornos  mentales del comportamiento</v>
      </c>
      <c r="C24" s="95" t="str">
        <f>+NOV!C24</f>
        <v>SALUD MENTAL I-1 A I-4</v>
      </c>
      <c r="D24" s="275">
        <v>0</v>
      </c>
      <c r="E24" s="275">
        <v>0</v>
      </c>
      <c r="F24" s="275">
        <v>8</v>
      </c>
      <c r="G24" s="275">
        <v>0</v>
      </c>
      <c r="H24" s="280">
        <v>0</v>
      </c>
      <c r="I24" s="275">
        <v>0</v>
      </c>
      <c r="J24" s="275">
        <v>0</v>
      </c>
      <c r="K24" s="275">
        <v>0</v>
      </c>
      <c r="L24" s="275">
        <v>0</v>
      </c>
      <c r="M24" s="275">
        <v>0</v>
      </c>
      <c r="N24" s="275">
        <v>0</v>
      </c>
      <c r="O24" s="275">
        <v>0</v>
      </c>
      <c r="P24" s="275">
        <v>1</v>
      </c>
      <c r="Q24" s="275">
        <v>0</v>
      </c>
      <c r="R24" s="275">
        <v>0</v>
      </c>
      <c r="S24" s="275">
        <v>0</v>
      </c>
      <c r="T24" s="275">
        <v>0</v>
      </c>
      <c r="U24" s="275">
        <v>0</v>
      </c>
      <c r="V24" s="275">
        <v>0</v>
      </c>
      <c r="W24" s="275">
        <v>0</v>
      </c>
      <c r="X24" s="275">
        <v>2</v>
      </c>
      <c r="Y24" s="275">
        <v>0</v>
      </c>
      <c r="Z24" s="275">
        <v>0</v>
      </c>
      <c r="AA24" s="275">
        <v>0</v>
      </c>
      <c r="AB24" s="275">
        <v>0</v>
      </c>
      <c r="AC24" s="275">
        <v>4</v>
      </c>
      <c r="AD24" s="275">
        <v>0</v>
      </c>
      <c r="AE24" s="275">
        <v>0</v>
      </c>
      <c r="AF24" s="275">
        <v>0</v>
      </c>
      <c r="AG24" s="275">
        <v>0</v>
      </c>
      <c r="AH24" s="275">
        <v>0</v>
      </c>
      <c r="AI24" s="275">
        <v>0</v>
      </c>
      <c r="AJ24" s="275">
        <v>0</v>
      </c>
      <c r="AK24" s="275">
        <v>0</v>
      </c>
      <c r="AL24" s="275">
        <v>0</v>
      </c>
      <c r="AM24" s="275">
        <v>0</v>
      </c>
      <c r="AN24" s="275">
        <v>0</v>
      </c>
      <c r="AO24" s="275">
        <v>2</v>
      </c>
      <c r="AP24" s="275">
        <v>0</v>
      </c>
      <c r="AQ24" s="275">
        <v>0</v>
      </c>
      <c r="AR24" s="275">
        <v>0</v>
      </c>
      <c r="AT24" s="90">
        <f t="shared" si="20"/>
        <v>0</v>
      </c>
      <c r="AU24" s="90">
        <f t="shared" si="20"/>
        <v>0</v>
      </c>
      <c r="AV24" s="90">
        <f t="shared" si="21"/>
        <v>8</v>
      </c>
      <c r="AW24" s="90">
        <f t="shared" si="22"/>
        <v>1</v>
      </c>
      <c r="AX24" s="90">
        <f t="shared" si="13"/>
        <v>0</v>
      </c>
      <c r="AY24" s="90">
        <f t="shared" si="14"/>
        <v>2</v>
      </c>
      <c r="AZ24" s="90">
        <f t="shared" si="15"/>
        <v>4</v>
      </c>
      <c r="BA24" s="90">
        <f t="shared" si="16"/>
        <v>0</v>
      </c>
      <c r="BB24" s="90">
        <f t="shared" si="17"/>
        <v>0</v>
      </c>
      <c r="BC24" s="90">
        <f t="shared" si="18"/>
        <v>2</v>
      </c>
      <c r="BD24" s="91">
        <f t="shared" si="19"/>
        <v>17</v>
      </c>
    </row>
    <row r="25" spans="1:56" ht="23.25" customHeight="1" x14ac:dyDescent="0.25">
      <c r="A25" s="95">
        <f>+NOV!A25</f>
        <v>22</v>
      </c>
      <c r="B25" s="95" t="str">
        <f>+NOV!B25</f>
        <v xml:space="preserve">22-Tratamiento ambulatorio de personas con depresion </v>
      </c>
      <c r="C25" s="95" t="str">
        <f>+NOV!C25</f>
        <v>SALUD MENTAL I-1 A I-4</v>
      </c>
      <c r="D25" s="275">
        <v>0</v>
      </c>
      <c r="E25" s="275">
        <v>0</v>
      </c>
      <c r="F25" s="275">
        <v>3</v>
      </c>
      <c r="G25" s="275">
        <v>0</v>
      </c>
      <c r="H25" s="280">
        <v>0</v>
      </c>
      <c r="I25" s="275">
        <v>0</v>
      </c>
      <c r="J25" s="275">
        <v>0</v>
      </c>
      <c r="K25" s="275">
        <v>0</v>
      </c>
      <c r="L25" s="275">
        <v>0</v>
      </c>
      <c r="M25" s="275">
        <v>0</v>
      </c>
      <c r="N25" s="275">
        <v>0</v>
      </c>
      <c r="O25" s="275">
        <v>2</v>
      </c>
      <c r="P25" s="275">
        <v>0</v>
      </c>
      <c r="Q25" s="275">
        <v>0</v>
      </c>
      <c r="R25" s="275">
        <v>0</v>
      </c>
      <c r="S25" s="275">
        <v>0</v>
      </c>
      <c r="T25" s="275">
        <v>0</v>
      </c>
      <c r="U25" s="275">
        <v>0</v>
      </c>
      <c r="V25" s="275">
        <v>0</v>
      </c>
      <c r="W25" s="275">
        <v>1</v>
      </c>
      <c r="X25" s="275">
        <v>2</v>
      </c>
      <c r="Y25" s="275">
        <v>0</v>
      </c>
      <c r="Z25" s="275">
        <v>0</v>
      </c>
      <c r="AA25" s="275">
        <v>0</v>
      </c>
      <c r="AB25" s="275">
        <v>0</v>
      </c>
      <c r="AC25" s="275">
        <v>0</v>
      </c>
      <c r="AD25" s="275">
        <v>0</v>
      </c>
      <c r="AE25" s="275">
        <v>0</v>
      </c>
      <c r="AF25" s="275">
        <v>0</v>
      </c>
      <c r="AG25" s="275">
        <v>0</v>
      </c>
      <c r="AH25" s="275">
        <v>0</v>
      </c>
      <c r="AI25" s="275">
        <v>0</v>
      </c>
      <c r="AJ25" s="275">
        <v>0</v>
      </c>
      <c r="AK25" s="275">
        <v>2</v>
      </c>
      <c r="AL25" s="275">
        <v>0</v>
      </c>
      <c r="AM25" s="275">
        <v>0</v>
      </c>
      <c r="AN25" s="275">
        <v>0</v>
      </c>
      <c r="AO25" s="275">
        <v>0</v>
      </c>
      <c r="AP25" s="275">
        <v>0</v>
      </c>
      <c r="AQ25" s="275">
        <v>0</v>
      </c>
      <c r="AR25" s="275">
        <v>0</v>
      </c>
      <c r="AT25" s="90">
        <f t="shared" si="20"/>
        <v>0</v>
      </c>
      <c r="AU25" s="90">
        <f t="shared" si="20"/>
        <v>0</v>
      </c>
      <c r="AV25" s="90">
        <f t="shared" si="21"/>
        <v>5</v>
      </c>
      <c r="AW25" s="90">
        <f t="shared" si="22"/>
        <v>0</v>
      </c>
      <c r="AX25" s="90">
        <f t="shared" si="13"/>
        <v>0</v>
      </c>
      <c r="AY25" s="90">
        <f t="shared" si="14"/>
        <v>3</v>
      </c>
      <c r="AZ25" s="90">
        <f t="shared" si="15"/>
        <v>0</v>
      </c>
      <c r="BA25" s="90">
        <f t="shared" si="16"/>
        <v>0</v>
      </c>
      <c r="BB25" s="90">
        <f t="shared" si="17"/>
        <v>2</v>
      </c>
      <c r="BC25" s="90">
        <f t="shared" si="18"/>
        <v>0</v>
      </c>
      <c r="BD25" s="91">
        <f t="shared" si="19"/>
        <v>10</v>
      </c>
    </row>
    <row r="26" spans="1:56" ht="23.25" customHeight="1" x14ac:dyDescent="0.25">
      <c r="A26" s="95">
        <f>+NOV!A26</f>
        <v>23</v>
      </c>
      <c r="B26" s="95" t="str">
        <f>+NOV!B26</f>
        <v xml:space="preserve">23-Tratamiento ambulatorio de personas con conducta suicida </v>
      </c>
      <c r="C26" s="95" t="str">
        <f>+NOV!C26</f>
        <v>SALUD MENTAL I-1 A I-4</v>
      </c>
      <c r="D26" s="275">
        <v>0</v>
      </c>
      <c r="E26" s="275">
        <v>0</v>
      </c>
      <c r="F26" s="275">
        <v>0</v>
      </c>
      <c r="G26" s="275">
        <v>0</v>
      </c>
      <c r="H26" s="280">
        <v>0</v>
      </c>
      <c r="I26" s="275">
        <v>0</v>
      </c>
      <c r="J26" s="275">
        <v>0</v>
      </c>
      <c r="K26" s="275">
        <v>0</v>
      </c>
      <c r="L26" s="275">
        <v>0</v>
      </c>
      <c r="M26" s="275">
        <v>0</v>
      </c>
      <c r="N26" s="275">
        <v>0</v>
      </c>
      <c r="O26" s="275">
        <v>0</v>
      </c>
      <c r="P26" s="275">
        <v>0</v>
      </c>
      <c r="Q26" s="275">
        <v>0</v>
      </c>
      <c r="R26" s="275">
        <v>0</v>
      </c>
      <c r="S26" s="275">
        <v>0</v>
      </c>
      <c r="T26" s="275">
        <v>0</v>
      </c>
      <c r="U26" s="275">
        <v>0</v>
      </c>
      <c r="V26" s="275">
        <v>0</v>
      </c>
      <c r="W26" s="275">
        <v>0</v>
      </c>
      <c r="X26" s="275">
        <v>0</v>
      </c>
      <c r="Y26" s="275">
        <v>0</v>
      </c>
      <c r="Z26" s="275">
        <v>0</v>
      </c>
      <c r="AA26" s="275">
        <v>0</v>
      </c>
      <c r="AB26" s="275">
        <v>0</v>
      </c>
      <c r="AC26" s="275">
        <v>0</v>
      </c>
      <c r="AD26" s="275">
        <v>0</v>
      </c>
      <c r="AE26" s="275">
        <v>0</v>
      </c>
      <c r="AF26" s="275">
        <v>0</v>
      </c>
      <c r="AG26" s="275">
        <v>0</v>
      </c>
      <c r="AH26" s="275">
        <v>0</v>
      </c>
      <c r="AI26" s="275">
        <v>0</v>
      </c>
      <c r="AJ26" s="275">
        <v>0</v>
      </c>
      <c r="AK26" s="275">
        <v>0</v>
      </c>
      <c r="AL26" s="275">
        <v>0</v>
      </c>
      <c r="AM26" s="275">
        <v>0</v>
      </c>
      <c r="AN26" s="275">
        <v>0</v>
      </c>
      <c r="AO26" s="275">
        <v>0</v>
      </c>
      <c r="AP26" s="275">
        <v>0</v>
      </c>
      <c r="AQ26" s="275">
        <v>0</v>
      </c>
      <c r="AR26" s="275">
        <v>0</v>
      </c>
      <c r="AT26" s="90">
        <f t="shared" si="20"/>
        <v>0</v>
      </c>
      <c r="AU26" s="90">
        <f t="shared" si="20"/>
        <v>0</v>
      </c>
      <c r="AV26" s="90">
        <f t="shared" si="21"/>
        <v>0</v>
      </c>
      <c r="AW26" s="90">
        <f t="shared" si="22"/>
        <v>0</v>
      </c>
      <c r="AX26" s="90">
        <f t="shared" si="13"/>
        <v>0</v>
      </c>
      <c r="AY26" s="90">
        <f t="shared" si="14"/>
        <v>0</v>
      </c>
      <c r="AZ26" s="90">
        <f t="shared" si="15"/>
        <v>0</v>
      </c>
      <c r="BA26" s="90">
        <f t="shared" si="16"/>
        <v>0</v>
      </c>
      <c r="BB26" s="90">
        <f t="shared" si="17"/>
        <v>0</v>
      </c>
      <c r="BC26" s="90">
        <f t="shared" si="18"/>
        <v>0</v>
      </c>
      <c r="BD26" s="91">
        <f t="shared" si="19"/>
        <v>0</v>
      </c>
    </row>
    <row r="27" spans="1:56" ht="23.25" customHeight="1" x14ac:dyDescent="0.25">
      <c r="A27" s="95">
        <f>+NOV!A27</f>
        <v>24</v>
      </c>
      <c r="B27" s="95" t="str">
        <f>+NOV!B27</f>
        <v xml:space="preserve">24-Tratamiento ambulatorio de personas con ansiedad </v>
      </c>
      <c r="C27" s="95" t="str">
        <f>+NOV!C27</f>
        <v>SALUD MENTAL I-1 A I-4</v>
      </c>
      <c r="D27" s="275">
        <v>0</v>
      </c>
      <c r="E27" s="275">
        <v>0</v>
      </c>
      <c r="F27" s="275">
        <v>2</v>
      </c>
      <c r="G27" s="275">
        <v>0</v>
      </c>
      <c r="H27" s="280">
        <v>0</v>
      </c>
      <c r="I27" s="275">
        <v>0</v>
      </c>
      <c r="J27" s="275">
        <v>0</v>
      </c>
      <c r="K27" s="275">
        <v>0</v>
      </c>
      <c r="L27" s="275">
        <v>0</v>
      </c>
      <c r="M27" s="275">
        <v>0</v>
      </c>
      <c r="N27" s="275">
        <v>0</v>
      </c>
      <c r="O27" s="275">
        <v>1</v>
      </c>
      <c r="P27" s="275">
        <v>0</v>
      </c>
      <c r="Q27" s="275">
        <v>0</v>
      </c>
      <c r="R27" s="275">
        <v>0</v>
      </c>
      <c r="S27" s="275">
        <v>0</v>
      </c>
      <c r="T27" s="275">
        <v>0</v>
      </c>
      <c r="U27" s="275">
        <v>0</v>
      </c>
      <c r="V27" s="275">
        <v>0</v>
      </c>
      <c r="W27" s="275">
        <v>0</v>
      </c>
      <c r="X27" s="275">
        <v>0</v>
      </c>
      <c r="Y27" s="275">
        <v>0</v>
      </c>
      <c r="Z27" s="275">
        <v>0</v>
      </c>
      <c r="AA27" s="275">
        <v>0</v>
      </c>
      <c r="AB27" s="275">
        <v>0</v>
      </c>
      <c r="AC27" s="275">
        <v>2</v>
      </c>
      <c r="AD27" s="275">
        <v>0</v>
      </c>
      <c r="AE27" s="275">
        <v>0</v>
      </c>
      <c r="AF27" s="275">
        <v>0</v>
      </c>
      <c r="AG27" s="275">
        <v>0</v>
      </c>
      <c r="AH27" s="275">
        <v>2</v>
      </c>
      <c r="AI27" s="275">
        <v>0</v>
      </c>
      <c r="AJ27" s="275">
        <v>0</v>
      </c>
      <c r="AK27" s="275">
        <v>0</v>
      </c>
      <c r="AL27" s="275">
        <v>0</v>
      </c>
      <c r="AM27" s="275">
        <v>0</v>
      </c>
      <c r="AN27" s="275">
        <v>0</v>
      </c>
      <c r="AO27" s="275">
        <v>3</v>
      </c>
      <c r="AP27" s="275">
        <v>0</v>
      </c>
      <c r="AQ27" s="275">
        <v>0</v>
      </c>
      <c r="AR27" s="275">
        <v>0</v>
      </c>
      <c r="AT27" s="90">
        <f t="shared" si="20"/>
        <v>0</v>
      </c>
      <c r="AU27" s="90">
        <f t="shared" si="20"/>
        <v>0</v>
      </c>
      <c r="AV27" s="90">
        <f t="shared" si="21"/>
        <v>3</v>
      </c>
      <c r="AW27" s="90">
        <f t="shared" si="22"/>
        <v>0</v>
      </c>
      <c r="AX27" s="90">
        <f t="shared" si="13"/>
        <v>0</v>
      </c>
      <c r="AY27" s="90">
        <f t="shared" si="14"/>
        <v>0</v>
      </c>
      <c r="AZ27" s="90">
        <f t="shared" si="15"/>
        <v>2</v>
      </c>
      <c r="BA27" s="90">
        <f t="shared" si="16"/>
        <v>2</v>
      </c>
      <c r="BB27" s="90">
        <f t="shared" si="17"/>
        <v>0</v>
      </c>
      <c r="BC27" s="90">
        <f t="shared" si="18"/>
        <v>3</v>
      </c>
      <c r="BD27" s="91">
        <f t="shared" si="19"/>
        <v>10</v>
      </c>
    </row>
    <row r="28" spans="1:56" ht="23.25" customHeight="1" x14ac:dyDescent="0.25">
      <c r="A28" s="95">
        <f>+NOV!A28</f>
        <v>25</v>
      </c>
      <c r="B28" s="95" t="str">
        <f>+NOV!B28</f>
        <v xml:space="preserve">25-Prevención familiar de conductas de riesgo en adolescentes familias fuertes: amor y limites
</v>
      </c>
      <c r="C28" s="95" t="str">
        <f>+NOV!C28</f>
        <v>SALUD MENTAL I-1 A I-4</v>
      </c>
      <c r="D28" s="275">
        <v>0</v>
      </c>
      <c r="E28" s="275">
        <v>0</v>
      </c>
      <c r="F28" s="275">
        <v>0</v>
      </c>
      <c r="G28" s="275">
        <v>0</v>
      </c>
      <c r="H28" s="280">
        <v>0</v>
      </c>
      <c r="I28" s="275">
        <v>0</v>
      </c>
      <c r="J28" s="275">
        <v>0</v>
      </c>
      <c r="K28" s="275">
        <v>0</v>
      </c>
      <c r="L28" s="275">
        <v>0</v>
      </c>
      <c r="M28" s="275">
        <v>0</v>
      </c>
      <c r="N28" s="275">
        <v>0</v>
      </c>
      <c r="O28" s="275">
        <v>0</v>
      </c>
      <c r="P28" s="275">
        <v>0</v>
      </c>
      <c r="Q28" s="275">
        <v>0</v>
      </c>
      <c r="R28" s="275">
        <v>0</v>
      </c>
      <c r="S28" s="275">
        <v>0</v>
      </c>
      <c r="T28" s="275">
        <v>0</v>
      </c>
      <c r="U28" s="275">
        <v>0</v>
      </c>
      <c r="V28" s="275">
        <v>0</v>
      </c>
      <c r="W28" s="275">
        <v>23</v>
      </c>
      <c r="X28" s="275">
        <v>0</v>
      </c>
      <c r="Y28" s="275">
        <v>0</v>
      </c>
      <c r="Z28" s="275">
        <v>0</v>
      </c>
      <c r="AA28" s="275">
        <v>0</v>
      </c>
      <c r="AB28" s="275">
        <v>0</v>
      </c>
      <c r="AC28" s="275">
        <v>0</v>
      </c>
      <c r="AD28" s="275">
        <v>0</v>
      </c>
      <c r="AE28" s="275">
        <v>0</v>
      </c>
      <c r="AF28" s="275">
        <v>0</v>
      </c>
      <c r="AG28" s="275">
        <v>0</v>
      </c>
      <c r="AH28" s="275">
        <v>0</v>
      </c>
      <c r="AI28" s="275">
        <v>0</v>
      </c>
      <c r="AJ28" s="275">
        <v>0</v>
      </c>
      <c r="AK28" s="275">
        <v>32</v>
      </c>
      <c r="AL28" s="275">
        <v>0</v>
      </c>
      <c r="AM28" s="275">
        <v>0</v>
      </c>
      <c r="AN28" s="275">
        <v>0</v>
      </c>
      <c r="AO28" s="275">
        <v>0</v>
      </c>
      <c r="AP28" s="275">
        <v>0</v>
      </c>
      <c r="AQ28" s="275">
        <v>0</v>
      </c>
      <c r="AR28" s="275">
        <v>0</v>
      </c>
      <c r="AT28" s="90">
        <f t="shared" si="20"/>
        <v>0</v>
      </c>
      <c r="AU28" s="90">
        <f t="shared" si="20"/>
        <v>0</v>
      </c>
      <c r="AV28" s="90">
        <f t="shared" si="21"/>
        <v>0</v>
      </c>
      <c r="AW28" s="90">
        <f t="shared" si="22"/>
        <v>0</v>
      </c>
      <c r="AX28" s="90">
        <f t="shared" si="13"/>
        <v>0</v>
      </c>
      <c r="AY28" s="90">
        <f t="shared" si="14"/>
        <v>23</v>
      </c>
      <c r="AZ28" s="90">
        <f t="shared" si="15"/>
        <v>0</v>
      </c>
      <c r="BA28" s="90">
        <f t="shared" si="16"/>
        <v>0</v>
      </c>
      <c r="BB28" s="90">
        <f t="shared" si="17"/>
        <v>32</v>
      </c>
      <c r="BC28" s="90">
        <f t="shared" si="18"/>
        <v>0</v>
      </c>
      <c r="BD28" s="91">
        <f t="shared" si="19"/>
        <v>55</v>
      </c>
    </row>
    <row r="29" spans="1:56" ht="23.25" customHeight="1" x14ac:dyDescent="0.25">
      <c r="A29" s="95">
        <f>+NOV!A29</f>
        <v>26</v>
      </c>
      <c r="B29" s="95" t="str">
        <f>+NOV!B29</f>
        <v>26-Sesiones de entrenamiento en habilidades sociales para adolescentes, jóvenes y adultos</v>
      </c>
      <c r="C29" s="95" t="str">
        <f>+NOV!C29</f>
        <v>SALUD MENTAL I-1 A I-4</v>
      </c>
      <c r="D29" s="275">
        <v>0</v>
      </c>
      <c r="E29" s="275">
        <v>0</v>
      </c>
      <c r="F29" s="275">
        <v>0</v>
      </c>
      <c r="G29" s="275">
        <v>0</v>
      </c>
      <c r="H29" s="280">
        <v>0</v>
      </c>
      <c r="I29" s="275">
        <v>0</v>
      </c>
      <c r="J29" s="275">
        <v>0</v>
      </c>
      <c r="K29" s="275">
        <v>0</v>
      </c>
      <c r="L29" s="275">
        <v>0</v>
      </c>
      <c r="M29" s="275">
        <v>0</v>
      </c>
      <c r="N29" s="275">
        <v>0</v>
      </c>
      <c r="O29" s="275">
        <v>0</v>
      </c>
      <c r="P29" s="275">
        <v>0</v>
      </c>
      <c r="Q29" s="275">
        <v>0</v>
      </c>
      <c r="R29" s="275">
        <v>0</v>
      </c>
      <c r="S29" s="275">
        <v>0</v>
      </c>
      <c r="T29" s="275">
        <v>0</v>
      </c>
      <c r="U29" s="275">
        <v>0</v>
      </c>
      <c r="V29" s="275">
        <v>0</v>
      </c>
      <c r="W29" s="275">
        <v>0</v>
      </c>
      <c r="X29" s="275">
        <v>0</v>
      </c>
      <c r="Y29" s="275">
        <v>17</v>
      </c>
      <c r="Z29" s="275">
        <v>0</v>
      </c>
      <c r="AA29" s="275">
        <v>0</v>
      </c>
      <c r="AB29" s="275">
        <v>0</v>
      </c>
      <c r="AC29" s="275">
        <v>107</v>
      </c>
      <c r="AD29" s="275">
        <v>0</v>
      </c>
      <c r="AE29" s="275">
        <v>0</v>
      </c>
      <c r="AF29" s="275">
        <v>0</v>
      </c>
      <c r="AG29" s="275">
        <v>0</v>
      </c>
      <c r="AH29" s="275">
        <v>0</v>
      </c>
      <c r="AI29" s="275">
        <v>0</v>
      </c>
      <c r="AJ29" s="275">
        <v>0</v>
      </c>
      <c r="AK29" s="275">
        <v>0</v>
      </c>
      <c r="AL29" s="275">
        <v>0</v>
      </c>
      <c r="AM29" s="275">
        <v>0</v>
      </c>
      <c r="AN29" s="275">
        <v>0</v>
      </c>
      <c r="AO29" s="275">
        <v>0</v>
      </c>
      <c r="AP29" s="275">
        <v>0</v>
      </c>
      <c r="AQ29" s="275">
        <v>0</v>
      </c>
      <c r="AR29" s="275">
        <v>0</v>
      </c>
      <c r="AT29" s="90">
        <f t="shared" si="20"/>
        <v>0</v>
      </c>
      <c r="AU29" s="90">
        <f t="shared" si="20"/>
        <v>0</v>
      </c>
      <c r="AV29" s="90">
        <f t="shared" si="21"/>
        <v>0</v>
      </c>
      <c r="AW29" s="90">
        <f t="shared" si="22"/>
        <v>0</v>
      </c>
      <c r="AX29" s="90">
        <f t="shared" si="13"/>
        <v>0</v>
      </c>
      <c r="AY29" s="90">
        <f t="shared" si="14"/>
        <v>17</v>
      </c>
      <c r="AZ29" s="90">
        <f t="shared" si="15"/>
        <v>107</v>
      </c>
      <c r="BA29" s="90">
        <f t="shared" si="16"/>
        <v>0</v>
      </c>
      <c r="BB29" s="90">
        <f t="shared" si="17"/>
        <v>0</v>
      </c>
      <c r="BC29" s="90">
        <f t="shared" si="18"/>
        <v>0</v>
      </c>
      <c r="BD29" s="91">
        <f t="shared" si="19"/>
        <v>124</v>
      </c>
    </row>
    <row r="30" spans="1:56" ht="23.25" customHeight="1" x14ac:dyDescent="0.25">
      <c r="A30" s="95">
        <f>+NOV!A30</f>
        <v>27</v>
      </c>
      <c r="B30" s="95" t="str">
        <f>+NOV!B30</f>
        <v>27-Madres, padres y cuidadores/as con apoyo en estrategias de crianza y conocimientos sobre el desarrollo infantil</v>
      </c>
      <c r="C30" s="95" t="str">
        <f>+NOV!C30</f>
        <v>SALUD MENTAL I-1 A I-4</v>
      </c>
      <c r="D30" s="275">
        <v>0</v>
      </c>
      <c r="E30" s="275">
        <v>0</v>
      </c>
      <c r="F30" s="275">
        <v>0</v>
      </c>
      <c r="G30" s="275">
        <v>0</v>
      </c>
      <c r="H30" s="280">
        <v>0</v>
      </c>
      <c r="I30" s="275">
        <v>0</v>
      </c>
      <c r="J30" s="275">
        <v>0</v>
      </c>
      <c r="K30" s="275">
        <v>0</v>
      </c>
      <c r="L30" s="275">
        <v>0</v>
      </c>
      <c r="M30" s="275">
        <v>0</v>
      </c>
      <c r="N30" s="275">
        <v>0</v>
      </c>
      <c r="O30" s="275">
        <v>0</v>
      </c>
      <c r="P30" s="275">
        <v>0</v>
      </c>
      <c r="Q30" s="275">
        <v>0</v>
      </c>
      <c r="R30" s="275">
        <v>0</v>
      </c>
      <c r="S30" s="275">
        <v>0</v>
      </c>
      <c r="T30" s="275">
        <v>0</v>
      </c>
      <c r="U30" s="275">
        <v>0</v>
      </c>
      <c r="V30" s="275">
        <v>0</v>
      </c>
      <c r="W30" s="275">
        <v>0</v>
      </c>
      <c r="X30" s="275">
        <v>0</v>
      </c>
      <c r="Y30" s="275">
        <v>0</v>
      </c>
      <c r="Z30" s="275">
        <v>0</v>
      </c>
      <c r="AA30" s="275">
        <v>0</v>
      </c>
      <c r="AB30" s="275">
        <v>0</v>
      </c>
      <c r="AC30" s="275">
        <v>0</v>
      </c>
      <c r="AD30" s="275">
        <v>0</v>
      </c>
      <c r="AE30" s="275">
        <v>0</v>
      </c>
      <c r="AF30" s="275">
        <v>0</v>
      </c>
      <c r="AG30" s="275">
        <v>0</v>
      </c>
      <c r="AH30" s="275">
        <v>0</v>
      </c>
      <c r="AI30" s="275">
        <v>0</v>
      </c>
      <c r="AJ30" s="275">
        <v>0</v>
      </c>
      <c r="AK30" s="275">
        <v>7</v>
      </c>
      <c r="AL30" s="275">
        <v>0</v>
      </c>
      <c r="AM30" s="275">
        <v>0</v>
      </c>
      <c r="AN30" s="275">
        <v>0</v>
      </c>
      <c r="AO30" s="275">
        <v>0</v>
      </c>
      <c r="AP30" s="275">
        <v>0</v>
      </c>
      <c r="AQ30" s="275">
        <v>0</v>
      </c>
      <c r="AR30" s="275">
        <v>0</v>
      </c>
      <c r="AT30" s="90">
        <f t="shared" si="20"/>
        <v>0</v>
      </c>
      <c r="AU30" s="90">
        <f t="shared" si="20"/>
        <v>0</v>
      </c>
      <c r="AV30" s="90">
        <f t="shared" si="21"/>
        <v>0</v>
      </c>
      <c r="AW30" s="90">
        <f t="shared" si="22"/>
        <v>0</v>
      </c>
      <c r="AX30" s="90">
        <f t="shared" si="13"/>
        <v>0</v>
      </c>
      <c r="AY30" s="90">
        <f t="shared" si="14"/>
        <v>0</v>
      </c>
      <c r="AZ30" s="90">
        <f t="shared" si="15"/>
        <v>0</v>
      </c>
      <c r="BA30" s="90">
        <f t="shared" si="16"/>
        <v>0</v>
      </c>
      <c r="BB30" s="90">
        <f t="shared" si="17"/>
        <v>7</v>
      </c>
      <c r="BC30" s="90">
        <f t="shared" si="18"/>
        <v>0</v>
      </c>
      <c r="BD30" s="91">
        <f t="shared" si="19"/>
        <v>7</v>
      </c>
    </row>
    <row r="31" spans="1:56" ht="23.25" customHeight="1" x14ac:dyDescent="0.25">
      <c r="A31" s="95">
        <f>+NOV!A31</f>
        <v>28</v>
      </c>
      <c r="B31" s="95" t="str">
        <f>+NOV!B31</f>
        <v xml:space="preserve">28-Agentes comunitarios de salud realizan vigilancia ciudadana para reducir la violencia fisica causada por la pareja </v>
      </c>
      <c r="C31" s="95" t="str">
        <f>+NOV!C31</f>
        <v>SALUD MENTAL I-1 A I-4</v>
      </c>
      <c r="D31" s="275">
        <v>0</v>
      </c>
      <c r="E31" s="275">
        <v>0</v>
      </c>
      <c r="F31" s="275">
        <v>0</v>
      </c>
      <c r="G31" s="275">
        <v>0</v>
      </c>
      <c r="H31" s="280">
        <v>0</v>
      </c>
      <c r="I31" s="275">
        <v>0</v>
      </c>
      <c r="J31" s="275">
        <v>0</v>
      </c>
      <c r="K31" s="275">
        <v>0</v>
      </c>
      <c r="L31" s="275">
        <v>0</v>
      </c>
      <c r="M31" s="275">
        <v>0</v>
      </c>
      <c r="N31" s="275">
        <v>0</v>
      </c>
      <c r="O31" s="275">
        <v>0</v>
      </c>
      <c r="P31" s="275">
        <v>0</v>
      </c>
      <c r="Q31" s="275">
        <v>0</v>
      </c>
      <c r="R31" s="275">
        <v>0</v>
      </c>
      <c r="S31" s="275">
        <v>0</v>
      </c>
      <c r="T31" s="275">
        <v>0</v>
      </c>
      <c r="U31" s="275">
        <v>0</v>
      </c>
      <c r="V31" s="275">
        <v>0</v>
      </c>
      <c r="W31" s="275">
        <v>0</v>
      </c>
      <c r="X31" s="275">
        <v>0</v>
      </c>
      <c r="Y31" s="275">
        <v>0</v>
      </c>
      <c r="Z31" s="275">
        <v>0</v>
      </c>
      <c r="AA31" s="275">
        <v>0</v>
      </c>
      <c r="AB31" s="275">
        <v>0</v>
      </c>
      <c r="AC31" s="275">
        <v>0</v>
      </c>
      <c r="AD31" s="275">
        <v>0</v>
      </c>
      <c r="AE31" s="275">
        <v>0</v>
      </c>
      <c r="AF31" s="275">
        <v>0</v>
      </c>
      <c r="AG31" s="275">
        <v>0</v>
      </c>
      <c r="AH31" s="275">
        <v>0</v>
      </c>
      <c r="AI31" s="275">
        <v>0</v>
      </c>
      <c r="AJ31" s="275">
        <v>0</v>
      </c>
      <c r="AK31" s="275">
        <v>0</v>
      </c>
      <c r="AL31" s="275">
        <v>0</v>
      </c>
      <c r="AM31" s="275">
        <v>0</v>
      </c>
      <c r="AN31" s="275">
        <v>0</v>
      </c>
      <c r="AO31" s="275">
        <v>0</v>
      </c>
      <c r="AP31" s="275">
        <v>0</v>
      </c>
      <c r="AQ31" s="275">
        <v>0</v>
      </c>
      <c r="AR31" s="275">
        <v>0</v>
      </c>
      <c r="AT31" s="90">
        <f t="shared" si="20"/>
        <v>0</v>
      </c>
      <c r="AU31" s="90">
        <f t="shared" si="20"/>
        <v>0</v>
      </c>
      <c r="AV31" s="90">
        <f t="shared" si="21"/>
        <v>0</v>
      </c>
      <c r="AW31" s="90">
        <f t="shared" si="22"/>
        <v>0</v>
      </c>
      <c r="AX31" s="90">
        <f t="shared" si="13"/>
        <v>0</v>
      </c>
      <c r="AY31" s="90">
        <f t="shared" si="14"/>
        <v>0</v>
      </c>
      <c r="AZ31" s="90">
        <f t="shared" si="15"/>
        <v>0</v>
      </c>
      <c r="BA31" s="90">
        <f t="shared" si="16"/>
        <v>0</v>
      </c>
      <c r="BB31" s="90">
        <f t="shared" si="17"/>
        <v>0</v>
      </c>
      <c r="BC31" s="90">
        <f t="shared" si="18"/>
        <v>0</v>
      </c>
      <c r="BD31" s="91">
        <f t="shared" si="19"/>
        <v>0</v>
      </c>
    </row>
  </sheetData>
  <sheetProtection selectLockedCells="1"/>
  <autoFilter ref="A3:BL16" xr:uid="{00000000-0009-0000-0000-000011000000}"/>
  <conditionalFormatting sqref="A3:AR3">
    <cfRule type="expression" dxfId="27" priority="1">
      <formula>_xludf.MOD(_xludf.ROW(),2)=0</formula>
    </cfRule>
  </conditionalFormatting>
  <pageMargins left="0.7" right="0.7" top="0.75" bottom="0.75" header="0.3" footer="0.3"/>
  <pageSetup paperSize="9" scale="60" orientation="landscape" horizontalDpi="200" verticalDpi="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14"/>
  <dimension ref="A1:BQ31"/>
  <sheetViews>
    <sheetView showGridLines="0" zoomScale="91" zoomScaleNormal="91" workbookViewId="0">
      <pane xSplit="3" ySplit="3" topLeftCell="D4" activePane="bottomRight" state="frozen"/>
      <selection activeCell="M2" sqref="M2"/>
      <selection pane="topRight" activeCell="M2" sqref="M2"/>
      <selection pane="bottomLeft" activeCell="M2" sqref="M2"/>
      <selection pane="bottomRight" activeCell="I15" sqref="I15"/>
    </sheetView>
  </sheetViews>
  <sheetFormatPr baseColWidth="10" defaultColWidth="11.42578125" defaultRowHeight="15" x14ac:dyDescent="0.25"/>
  <cols>
    <col min="1" max="1" width="6.42578125" style="57" customWidth="1"/>
    <col min="2" max="2" width="100.28515625" customWidth="1"/>
    <col min="3" max="3" width="24.140625" style="215" customWidth="1"/>
    <col min="4" max="4" width="15.28515625" bestFit="1" customWidth="1"/>
    <col min="5" max="5" width="15.28515625" customWidth="1"/>
    <col min="6" max="6" width="15.140625" customWidth="1"/>
    <col min="7" max="7" width="10.85546875" customWidth="1"/>
    <col min="8" max="8" width="13.140625" customWidth="1"/>
    <col min="9" max="9" width="15.140625" customWidth="1"/>
    <col min="10" max="10" width="12.42578125" customWidth="1"/>
    <col min="11" max="11" width="11.42578125" bestFit="1" customWidth="1"/>
    <col min="12" max="12" width="11.7109375" customWidth="1"/>
    <col min="13" max="15" width="12.85546875" customWidth="1"/>
    <col min="16" max="20" width="10.7109375" customWidth="1"/>
    <col min="21" max="21" width="12.5703125" customWidth="1"/>
    <col min="22" max="31" width="10.7109375" customWidth="1"/>
    <col min="32" max="32" width="12.7109375" customWidth="1"/>
    <col min="33" max="33" width="10.7109375" customWidth="1"/>
    <col min="34" max="34" width="12.85546875" customWidth="1"/>
    <col min="35" max="35" width="10.7109375" customWidth="1"/>
    <col min="36" max="36" width="12.28515625" customWidth="1"/>
    <col min="37" max="38" width="10.7109375" customWidth="1"/>
    <col min="39" max="39" width="13" customWidth="1"/>
    <col min="40" max="40" width="12.140625" customWidth="1"/>
    <col min="41" max="41" width="10.7109375" customWidth="1"/>
    <col min="42" max="42" width="14.28515625" customWidth="1"/>
    <col min="43" max="43" width="13.42578125" customWidth="1"/>
    <col min="44" max="44" width="12.7109375" customWidth="1"/>
    <col min="45" max="45" width="7.85546875" customWidth="1"/>
    <col min="46" max="47" width="15.5703125" customWidth="1"/>
    <col min="48" max="53" width="10.7109375" customWidth="1"/>
    <col min="54" max="54" width="13" customWidth="1"/>
    <col min="55" max="55" width="15.85546875" customWidth="1"/>
    <col min="56" max="56" width="13.85546875" customWidth="1"/>
    <col min="57" max="57" width="13" customWidth="1"/>
    <col min="58" max="58" width="13.7109375" style="48" customWidth="1"/>
    <col min="59" max="59" width="9.42578125" style="49" customWidth="1"/>
    <col min="60" max="60" width="10.28515625" customWidth="1"/>
    <col min="61" max="61" width="9.5703125" customWidth="1"/>
    <col min="62" max="62" width="9.28515625" customWidth="1"/>
    <col min="63" max="63" width="9.140625" customWidth="1"/>
    <col min="64" max="64" width="8.140625" customWidth="1"/>
    <col min="65" max="66" width="11.42578125" customWidth="1"/>
    <col min="67" max="76" width="7.42578125" customWidth="1"/>
  </cols>
  <sheetData>
    <row r="1" spans="1:69" ht="1.5" customHeight="1" x14ac:dyDescent="0.25">
      <c r="B1" s="116"/>
      <c r="G1" s="8"/>
      <c r="H1" s="8"/>
      <c r="K1" s="47"/>
      <c r="L1" s="1"/>
      <c r="M1" s="1"/>
      <c r="N1" s="1"/>
      <c r="O1" s="1"/>
    </row>
    <row r="2" spans="1:69" ht="24" thickBot="1" x14ac:dyDescent="0.4">
      <c r="B2" s="50" t="str">
        <f>"INDICADORES   " &amp; Config!B15&amp;"   "&amp;Config!E12</f>
        <v>INDICADORES   RED   2023</v>
      </c>
      <c r="C2" s="216"/>
      <c r="G2" s="8"/>
      <c r="H2" s="8"/>
      <c r="K2" s="47"/>
      <c r="L2" s="1"/>
      <c r="M2" s="1"/>
      <c r="N2" s="107">
        <v>27097</v>
      </c>
      <c r="O2" s="107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51"/>
      <c r="BG2" s="52"/>
      <c r="BH2" s="3"/>
      <c r="BI2" s="3"/>
      <c r="BJ2" s="3"/>
      <c r="BK2" s="3"/>
      <c r="BL2" s="3"/>
      <c r="BM2" s="3"/>
      <c r="BN2" s="3"/>
      <c r="BO2" s="3"/>
      <c r="BP2" s="3"/>
      <c r="BQ2" s="3"/>
    </row>
    <row r="3" spans="1:69" s="1" customFormat="1" ht="39" thickBot="1" x14ac:dyDescent="0.3">
      <c r="A3" s="99" t="s">
        <v>8</v>
      </c>
      <c r="B3" s="117" t="s">
        <v>61</v>
      </c>
      <c r="C3" s="86" t="s">
        <v>0</v>
      </c>
      <c r="D3" s="85" t="s">
        <v>21</v>
      </c>
      <c r="E3" s="85" t="s">
        <v>201</v>
      </c>
      <c r="F3" s="85" t="s">
        <v>22</v>
      </c>
      <c r="G3" s="85" t="s">
        <v>23</v>
      </c>
      <c r="H3" s="85" t="s">
        <v>24</v>
      </c>
      <c r="I3" s="85" t="s">
        <v>25</v>
      </c>
      <c r="J3" s="85" t="s">
        <v>26</v>
      </c>
      <c r="K3" s="85" t="s">
        <v>27</v>
      </c>
      <c r="L3" s="85" t="s">
        <v>28</v>
      </c>
      <c r="M3" s="85" t="s">
        <v>29</v>
      </c>
      <c r="N3" s="85" t="s">
        <v>76</v>
      </c>
      <c r="O3" s="85" t="s">
        <v>199</v>
      </c>
      <c r="P3" s="85" t="s">
        <v>34</v>
      </c>
      <c r="Q3" s="85" t="s">
        <v>35</v>
      </c>
      <c r="R3" s="85" t="s">
        <v>36</v>
      </c>
      <c r="S3" s="85" t="s">
        <v>40</v>
      </c>
      <c r="T3" s="85" t="s">
        <v>41</v>
      </c>
      <c r="U3" s="85" t="s">
        <v>42</v>
      </c>
      <c r="V3" s="85" t="s">
        <v>43</v>
      </c>
      <c r="W3" s="85" t="s">
        <v>44</v>
      </c>
      <c r="X3" s="85" t="s">
        <v>45</v>
      </c>
      <c r="Y3" s="85" t="s">
        <v>46</v>
      </c>
      <c r="Z3" s="85" t="s">
        <v>47</v>
      </c>
      <c r="AA3" s="85" t="s">
        <v>48</v>
      </c>
      <c r="AB3" s="85" t="s">
        <v>49</v>
      </c>
      <c r="AC3" s="85" t="s">
        <v>50</v>
      </c>
      <c r="AD3" s="85" t="s">
        <v>51</v>
      </c>
      <c r="AE3" s="85" t="s">
        <v>52</v>
      </c>
      <c r="AF3" s="85" t="s">
        <v>53</v>
      </c>
      <c r="AG3" s="85" t="s">
        <v>54</v>
      </c>
      <c r="AH3" s="85" t="s">
        <v>37</v>
      </c>
      <c r="AI3" s="85" t="s">
        <v>38</v>
      </c>
      <c r="AJ3" s="85" t="s">
        <v>39</v>
      </c>
      <c r="AK3" s="85" t="s">
        <v>30</v>
      </c>
      <c r="AL3" s="85" t="s">
        <v>31</v>
      </c>
      <c r="AM3" s="85" t="s">
        <v>32</v>
      </c>
      <c r="AN3" s="85" t="s">
        <v>33</v>
      </c>
      <c r="AO3" s="85" t="s">
        <v>4</v>
      </c>
      <c r="AP3" s="85" t="s">
        <v>5</v>
      </c>
      <c r="AQ3" s="85" t="s">
        <v>6</v>
      </c>
      <c r="AR3" s="85" t="s">
        <v>20</v>
      </c>
      <c r="AS3"/>
      <c r="AT3" s="83" t="str">
        <f>Config!D16</f>
        <v>HOSPITAL</v>
      </c>
      <c r="AU3" s="83" t="s">
        <v>200</v>
      </c>
      <c r="AV3" s="83" t="str">
        <f>Config!D17</f>
        <v>LLUILLUCUCHA</v>
      </c>
      <c r="AW3" s="83" t="str">
        <f>Config!D18</f>
        <v>JERILLO</v>
      </c>
      <c r="AX3" s="83" t="str">
        <f>Config!D19</f>
        <v>YANTALO</v>
      </c>
      <c r="AY3" s="83" t="str">
        <f>Config!D20</f>
        <v>SORITOR</v>
      </c>
      <c r="AZ3" s="83" t="str">
        <f>Config!D21</f>
        <v>JEPELACIO</v>
      </c>
      <c r="BA3" s="83" t="str">
        <f>Config!D22</f>
        <v>ROQUE</v>
      </c>
      <c r="BB3" s="83" t="str">
        <f>Config!D23</f>
        <v>CALZADA</v>
      </c>
      <c r="BC3" s="83" t="str">
        <f>Config!D24</f>
        <v>PUEBLO LIBRE</v>
      </c>
      <c r="BD3" s="84" t="str">
        <f>Config!D15</f>
        <v>RED MOYOBAMBA</v>
      </c>
      <c r="BF3" s="43" t="s">
        <v>62</v>
      </c>
      <c r="BG3" s="44" t="s">
        <v>63</v>
      </c>
      <c r="BH3" s="45" t="s">
        <v>64</v>
      </c>
      <c r="BI3" s="45" t="s">
        <v>65</v>
      </c>
      <c r="BJ3" s="45" t="s">
        <v>66</v>
      </c>
      <c r="BK3" s="45" t="s">
        <v>67</v>
      </c>
      <c r="BL3" s="45" t="s">
        <v>68</v>
      </c>
    </row>
    <row r="4" spans="1:69" ht="20.25" customHeight="1" x14ac:dyDescent="0.25">
      <c r="A4" s="213">
        <f>+METAS!A4</f>
        <v>1</v>
      </c>
      <c r="B4" s="213" t="str">
        <f>+METAS!B4</f>
        <v>1-Acompañamiento Clínico Psicosocial</v>
      </c>
      <c r="C4" s="217" t="str">
        <f>+METAS!D4</f>
        <v>SALUD MENTAL CSMC</v>
      </c>
      <c r="D4" s="214">
        <f>IF(Config!$C$6=1,SUM(+ENE!D4),IF(Config!$C$6=2,SUM(+ENE!D4+FEB!D4),IF(Config!$C$6=3,SUM(+ENE!D4+FEB!D4+MAR!D4),IF(Config!$C$6=4,SUM(+ENE!D4+FEB!D4+MAR!D4+ABR!D4),IF(Config!$C$6=5,SUM(ENE!D4+FEB!D4+MAR!D4+ABR!D4+MAY!D4),IF(Config!$C$6=6,SUM(+ENE!D4+FEB!D4+MAR!D4+ABR!D4+MAY!D4+JUN!D4),IF(Config!$C$6=7,SUM(ENE!D4+FEB!D4+MAR!D4+ABR!D4+MAY!D4+JUN!D4+JUL!D4),IF(Config!$C$6=8,SUM(+ENE!D4+FEB!D4+MAR!D4+ABR!D4+MAY!D4+JUN!D4+JUL!D4+AGO!D4),IF(Config!$C$6=9,SUM(+ENE!D4+FEB!D4+MAR!D4+ABR!D4+MAY!D4+JUN!D4+JUL!D4+AGO!D4+SET!D4),IF(Config!$C$6=10,SUM(+ENE!D4+FEB!D4+MAR!D4+ABR!D4+MAY!D4+JUN!D4+JUL!D4+AGO!D4+SET!D4+OCT!D4),IF(Config!$C$6=11,SUM(+ENE!D4+FEB!D4+MAR!D4+ABR!D4+MAY!D4+JUN!D4+JUL!D4+AGO!D4+SET!D4+OCT!D4+NOV!D4),IF(Config!$C$6=12,SUM(+ENE!D4+FEB!D4+MAR!D4+ABR!D4+MAY!D4+JUN!D4+JUL!D4+AGO!D4+SET!D4+OCT!D4+NOV!D4+DIC!D4)))))))))))))</f>
        <v>0</v>
      </c>
      <c r="E4" s="214">
        <f>IF(Config!$C$6=1,SUM(+ENE!E4),IF(Config!$C$6=2,SUM(+ENE!E4+FEB!E4),IF(Config!$C$6=3,SUM(+ENE!E4+FEB!E4+MAR!E4),IF(Config!$C$6=4,SUM(+ENE!E4+FEB!E4+MAR!E4+ABR!E4),IF(Config!$C$6=5,SUM(ENE!E4+FEB!E4+MAR!E4+ABR!E4+MAY!E4),IF(Config!$C$6=6,SUM(+ENE!E4+FEB!E4+MAR!E4+ABR!E4+MAY!E4+JUN!E4),IF(Config!$C$6=7,SUM(ENE!E4+FEB!E4+MAR!E4+ABR!E4+MAY!E4+JUN!E4+JUL!E4),IF(Config!$C$6=8,SUM(+ENE!E4+FEB!E4+MAR!E4+ABR!E4+MAY!E4+JUN!E4+JUL!E4+AGO!E4),IF(Config!$C$6=9,SUM(+ENE!E4+FEB!E4+MAR!E4+ABR!E4+MAY!E4+JUN!E4+JUL!E4+AGO!E4+SET!E4),IF(Config!$C$6=10,SUM(+ENE!E4+FEB!E4+MAR!E4+ABR!E4+MAY!E4+JUN!E4+JUL!E4+AGO!E4+SET!E4+OCT!E4),IF(Config!$C$6=11,SUM(+ENE!E4+FEB!E4+MAR!E4+ABR!E4+MAY!E4+JUN!E4+JUL!E4+AGO!E4+SET!E4+OCT!E4+NOV!E4),IF(Config!$C$6=12,SUM(+ENE!E4+FEB!E4+MAR!E4+ABR!E4+MAY!E4+JUN!E4+JUL!E4+AGO!E4+SET!E4+OCT!E4+NOV!E4+DIC!E4)))))))))))))</f>
        <v>23</v>
      </c>
      <c r="F4" s="214">
        <f>IF(Config!$C$6=1,SUM(+ENE!F4),IF(Config!$C$6=2,SUM(+ENE!F4+FEB!F4),IF(Config!$C$6=3,SUM(+ENE!F4+FEB!F4+MAR!F4),IF(Config!$C$6=4,SUM(+ENE!F4+FEB!F4+MAR!F4+ABR!F4),IF(Config!$C$6=5,SUM(ENE!F4+FEB!F4+MAR!F4+ABR!F4+MAY!F4),IF(Config!$C$6=6,SUM(+ENE!F4+FEB!F4+MAR!F4+ABR!F4+MAY!F4+JUN!F4),IF(Config!$C$6=7,SUM(ENE!F4+FEB!F4+MAR!F4+ABR!F4+MAY!F4+JUN!F4+JUL!F4),IF(Config!$C$6=8,SUM(+ENE!F4+FEB!F4+MAR!F4+ABR!F4+MAY!F4+JUN!F4+JUL!F4+AGO!F4),IF(Config!$C$6=9,SUM(+ENE!F4+FEB!F4+MAR!F4+ABR!F4+MAY!F4+JUN!F4+JUL!F4+AGO!F4+SET!F4),IF(Config!$C$6=10,SUM(+ENE!F4+FEB!F4+MAR!F4+ABR!F4+MAY!F4+JUN!F4+JUL!F4+AGO!F4+SET!F4+OCT!F4),IF(Config!$C$6=11,SUM(+ENE!F4+FEB!F4+MAR!F4+ABR!F4+MAY!F4+JUN!F4+JUL!F4+AGO!F4+SET!F4+OCT!F4+NOV!F4),IF(Config!$C$6=12,SUM(+ENE!F4+FEB!F4+MAR!F4+ABR!F4+MAY!F4+JUN!F4+JUL!F4+AGO!F4+SET!F4+OCT!F4+NOV!F4+DIC!F4)))))))))))))</f>
        <v>0</v>
      </c>
      <c r="G4" s="214">
        <f>IF(Config!$C$6=1,SUM(+ENE!G4),IF(Config!$C$6=2,SUM(+ENE!G4+FEB!G4),IF(Config!$C$6=3,SUM(+ENE!G4+FEB!G4+MAR!G4),IF(Config!$C$6=4,SUM(+ENE!G4+FEB!G4+MAR!G4+ABR!G4),IF(Config!$C$6=5,SUM(ENE!G4+FEB!G4+MAR!G4+ABR!G4+MAY!G4),IF(Config!$C$6=6,SUM(+ENE!G4+FEB!G4+MAR!G4+ABR!G4+MAY!G4+JUN!G4),IF(Config!$C$6=7,SUM(ENE!G4+FEB!G4+MAR!G4+ABR!G4+MAY!G4+JUN!G4+JUL!G4),IF(Config!$C$6=8,SUM(+ENE!G4+FEB!G4+MAR!G4+ABR!G4+MAY!G4+JUN!G4+JUL!G4+AGO!G4),IF(Config!$C$6=9,SUM(+ENE!G4+FEB!G4+MAR!G4+ABR!G4+MAY!G4+JUN!G4+JUL!G4+AGO!G4+SET!G4),IF(Config!$C$6=10,SUM(+ENE!G4+FEB!G4+MAR!G4+ABR!G4+MAY!G4+JUN!G4+JUL!G4+AGO!G4+SET!G4+OCT!G4),IF(Config!$C$6=11,SUM(+ENE!G4+FEB!G4+MAR!G4+ABR!G4+MAY!G4+JUN!G4+JUL!G4+AGO!G4+SET!G4+OCT!G4+NOV!G4),IF(Config!$C$6=12,SUM(+ENE!G4+FEB!G4+MAR!G4+ABR!G4+MAY!G4+JUN!G4+JUL!G4+AGO!G4+SET!G4+OCT!G4+NOV!G4+DIC!G4)))))))))))))</f>
        <v>0</v>
      </c>
      <c r="H4" s="214">
        <f>IF(Config!$C$6=1,SUM(+ENE!H4),IF(Config!$C$6=2,SUM(+ENE!H4+FEB!H4),IF(Config!$C$6=3,SUM(+ENE!H4+FEB!H4+MAR!H4),IF(Config!$C$6=4,SUM(+ENE!H4+FEB!H4+MAR!H4+ABR!H4),IF(Config!$C$6=5,SUM(ENE!H4+FEB!H4+MAR!H4+ABR!H4+MAY!H4),IF(Config!$C$6=6,SUM(+ENE!H4+FEB!H4+MAR!H4+ABR!H4+MAY!H4+JUN!H4),IF(Config!$C$6=7,SUM(ENE!H4+FEB!H4+MAR!H4+ABR!H4+MAY!H4+JUN!H4+JUL!H4),IF(Config!$C$6=8,SUM(+ENE!H4+FEB!H4+MAR!H4+ABR!H4+MAY!H4+JUN!H4+JUL!H4+AGO!H4),IF(Config!$C$6=9,SUM(+ENE!H4+FEB!H4+MAR!H4+ABR!H4+MAY!H4+JUN!H4+JUL!H4+AGO!H4+SET!H4),IF(Config!$C$6=10,SUM(+ENE!H4+FEB!H4+MAR!H4+ABR!H4+MAY!H4+JUN!H4+JUL!H4+AGO!H4+SET!H4+OCT!H4),IF(Config!$C$6=11,SUM(+ENE!H4+FEB!H4+MAR!H4+ABR!H4+MAY!H4+JUN!H4+JUL!H4+AGO!H4+SET!H4+OCT!H4+NOV!H4),IF(Config!$C$6=12,SUM(+ENE!H4+FEB!H4+MAR!H4+ABR!H4+MAY!H4+JUN!H4+JUL!H4+AGO!H4+SET!H4+OCT!H4+NOV!H4+DIC!H4)))))))))))))</f>
        <v>0</v>
      </c>
      <c r="I4" s="214">
        <f>IF(Config!$C$6=1,SUM(+ENE!I4),IF(Config!$C$6=2,SUM(+ENE!I4+FEB!I4),IF(Config!$C$6=3,SUM(+ENE!I4+FEB!I4+MAR!I4),IF(Config!$C$6=4,SUM(+ENE!I4+FEB!I4+MAR!I4+ABR!I4),IF(Config!$C$6=5,SUM(ENE!I4+FEB!I4+MAR!I4+ABR!I4+MAY!I4),IF(Config!$C$6=6,SUM(+ENE!I4+FEB!I4+MAR!I4+ABR!I4+MAY!I4+JUN!I4),IF(Config!$C$6=7,SUM(ENE!I4+FEB!I4+MAR!I4+ABR!I4+MAY!I4+JUN!I4+JUL!I4),IF(Config!$C$6=8,SUM(+ENE!I4+FEB!I4+MAR!I4+ABR!I4+MAY!I4+JUN!I4+JUL!I4+AGO!I4),IF(Config!$C$6=9,SUM(+ENE!I4+FEB!I4+MAR!I4+ABR!I4+MAY!I4+JUN!I4+JUL!I4+AGO!I4+SET!I4),IF(Config!$C$6=10,SUM(+ENE!I4+FEB!I4+MAR!I4+ABR!I4+MAY!I4+JUN!I4+JUL!I4+AGO!I4+SET!I4+OCT!I4),IF(Config!$C$6=11,SUM(+ENE!I4+FEB!I4+MAR!I4+ABR!I4+MAY!I4+JUN!I4+JUL!I4+AGO!I4+SET!I4+OCT!I4+NOV!I4),IF(Config!$C$6=12,SUM(+ENE!I4+FEB!I4+MAR!I4+ABR!I4+MAY!I4+JUN!I4+JUL!I4+AGO!I4+SET!I4+OCT!I4+NOV!I4+DIC!I4)))))))))))))</f>
        <v>0</v>
      </c>
      <c r="J4" s="214">
        <f>IF(Config!$C$6=1,SUM(+ENE!J4),IF(Config!$C$6=2,SUM(+ENE!J4+FEB!J4),IF(Config!$C$6=3,SUM(+ENE!J4+FEB!J4+MAR!J4),IF(Config!$C$6=4,SUM(+ENE!J4+FEB!J4+MAR!J4+ABR!J4),IF(Config!$C$6=5,SUM(ENE!J4+FEB!J4+MAR!J4+ABR!J4+MAY!J4),IF(Config!$C$6=6,SUM(+ENE!J4+FEB!J4+MAR!J4+ABR!J4+MAY!J4+JUN!J4),IF(Config!$C$6=7,SUM(ENE!J4+FEB!J4+MAR!J4+ABR!J4+MAY!J4+JUN!J4+JUL!J4),IF(Config!$C$6=8,SUM(+ENE!J4+FEB!J4+MAR!J4+ABR!J4+MAY!J4+JUN!J4+JUL!J4+AGO!J4),IF(Config!$C$6=9,SUM(+ENE!J4+FEB!J4+MAR!J4+ABR!J4+MAY!J4+JUN!J4+JUL!J4+AGO!J4+SET!J4),IF(Config!$C$6=10,SUM(+ENE!J4+FEB!J4+MAR!J4+ABR!J4+MAY!J4+JUN!J4+JUL!J4+AGO!J4+SET!J4+OCT!J4),IF(Config!$C$6=11,SUM(+ENE!J4+FEB!J4+MAR!J4+ABR!J4+MAY!J4+JUN!J4+JUL!J4+AGO!J4+SET!J4+OCT!J4+NOV!J4),IF(Config!$C$6=12,SUM(+ENE!J4+FEB!J4+MAR!J4+ABR!J4+MAY!J4+JUN!J4+JUL!J4+AGO!J4+SET!J4+OCT!J4+NOV!J4+DIC!J4)))))))))))))</f>
        <v>0</v>
      </c>
      <c r="K4" s="214">
        <f>IF(Config!$C$6=1,SUM(+ENE!K4),IF(Config!$C$6=2,SUM(+ENE!K4+FEB!K4),IF(Config!$C$6=3,SUM(+ENE!K4+FEB!K4+MAR!K4),IF(Config!$C$6=4,SUM(+ENE!K4+FEB!K4+MAR!K4+ABR!K4),IF(Config!$C$6=5,SUM(ENE!K4+FEB!K4+MAR!K4+ABR!K4+MAY!K4),IF(Config!$C$6=6,SUM(+ENE!K4+FEB!K4+MAR!K4+ABR!K4+MAY!K4+JUN!K4),IF(Config!$C$6=7,SUM(ENE!K4+FEB!K4+MAR!K4+ABR!K4+MAY!K4+JUN!K4+JUL!K4),IF(Config!$C$6=8,SUM(+ENE!K4+FEB!K4+MAR!K4+ABR!K4+MAY!K4+JUN!K4+JUL!K4+AGO!K4),IF(Config!$C$6=9,SUM(+ENE!K4+FEB!K4+MAR!K4+ABR!K4+MAY!K4+JUN!K4+JUL!K4+AGO!K4+SET!K4),IF(Config!$C$6=10,SUM(+ENE!K4+FEB!K4+MAR!K4+ABR!K4+MAY!K4+JUN!K4+JUL!K4+AGO!K4+SET!K4+OCT!K4),IF(Config!$C$6=11,SUM(+ENE!K4+FEB!K4+MAR!K4+ABR!K4+MAY!K4+JUN!K4+JUL!K4+AGO!K4+SET!K4+OCT!K4+NOV!K4),IF(Config!$C$6=12,SUM(+ENE!K4+FEB!K4+MAR!K4+ABR!K4+MAY!K4+JUN!K4+JUL!K4+AGO!K4+SET!K4+OCT!K4+NOV!K4+DIC!K4)))))))))))))</f>
        <v>0</v>
      </c>
      <c r="L4" s="214">
        <f>IF(Config!$C$6=1,SUM(+ENE!L4),IF(Config!$C$6=2,SUM(+ENE!L4+FEB!L4),IF(Config!$C$6=3,SUM(+ENE!L4+FEB!L4+MAR!L4),IF(Config!$C$6=4,SUM(+ENE!L4+FEB!L4+MAR!L4+ABR!L4),IF(Config!$C$6=5,SUM(ENE!L4+FEB!L4+MAR!L4+ABR!L4+MAY!L4),IF(Config!$C$6=6,SUM(+ENE!L4+FEB!L4+MAR!L4+ABR!L4+MAY!L4+JUN!L4),IF(Config!$C$6=7,SUM(ENE!L4+FEB!L4+MAR!L4+ABR!L4+MAY!L4+JUN!L4+JUL!L4),IF(Config!$C$6=8,SUM(+ENE!L4+FEB!L4+MAR!L4+ABR!L4+MAY!L4+JUN!L4+JUL!L4+AGO!L4),IF(Config!$C$6=9,SUM(+ENE!L4+FEB!L4+MAR!L4+ABR!L4+MAY!L4+JUN!L4+JUL!L4+AGO!L4+SET!L4),IF(Config!$C$6=10,SUM(+ENE!L4+FEB!L4+MAR!L4+ABR!L4+MAY!L4+JUN!L4+JUL!L4+AGO!L4+SET!L4+OCT!L4),IF(Config!$C$6=11,SUM(+ENE!L4+FEB!L4+MAR!L4+ABR!L4+MAY!L4+JUN!L4+JUL!L4+AGO!L4+SET!L4+OCT!L4+NOV!L4),IF(Config!$C$6=12,SUM(+ENE!L4+FEB!L4+MAR!L4+ABR!L4+MAY!L4+JUN!L4+JUL!L4+AGO!L4+SET!L4+OCT!L4+NOV!L4+DIC!L4)))))))))))))</f>
        <v>0</v>
      </c>
      <c r="M4" s="214">
        <f>IF(Config!$C$6=1,SUM(+ENE!M4),IF(Config!$C$6=2,SUM(+ENE!M4+FEB!M4),IF(Config!$C$6=3,SUM(+ENE!M4+FEB!M4+MAR!M4),IF(Config!$C$6=4,SUM(+ENE!M4+FEB!M4+MAR!M4+ABR!M4),IF(Config!$C$6=5,SUM(ENE!M4+FEB!M4+MAR!M4+ABR!M4+MAY!M4),IF(Config!$C$6=6,SUM(+ENE!M4+FEB!M4+MAR!M4+ABR!M4+MAY!M4+JUN!M4),IF(Config!$C$6=7,SUM(ENE!M4+FEB!M4+MAR!M4+ABR!M4+MAY!M4+JUN!M4+JUL!M4),IF(Config!$C$6=8,SUM(+ENE!M4+FEB!M4+MAR!M4+ABR!M4+MAY!M4+JUN!M4+JUL!M4+AGO!M4),IF(Config!$C$6=9,SUM(+ENE!M4+FEB!M4+MAR!M4+ABR!M4+MAY!M4+JUN!M4+JUL!M4+AGO!M4+SET!M4),IF(Config!$C$6=10,SUM(+ENE!M4+FEB!M4+MAR!M4+ABR!M4+MAY!M4+JUN!M4+JUL!M4+AGO!M4+SET!M4+OCT!M4),IF(Config!$C$6=11,SUM(+ENE!M4+FEB!M4+MAR!M4+ABR!M4+MAY!M4+JUN!M4+JUL!M4+AGO!M4+SET!M4+OCT!M4+NOV!M4),IF(Config!$C$6=12,SUM(+ENE!M4+FEB!M4+MAR!M4+ABR!M4+MAY!M4+JUN!M4+JUL!M4+AGO!M4+SET!M4+OCT!M4+NOV!M4+DIC!M4)))))))))))))</f>
        <v>0</v>
      </c>
      <c r="N4" s="214">
        <f>IF(Config!$C$6=1,SUM(+ENE!N4),IF(Config!$C$6=2,SUM(+ENE!N4+FEB!N4),IF(Config!$C$6=3,SUM(+ENE!N4+FEB!N4+MAR!N4),IF(Config!$C$6=4,SUM(+ENE!N4+FEB!N4+MAR!N4+ABR!N4),IF(Config!$C$6=5,SUM(ENE!N4+FEB!N4+MAR!N4+ABR!N4+MAY!N4),IF(Config!$C$6=6,SUM(+ENE!N4+FEB!N4+MAR!N4+ABR!N4+MAY!N4+JUN!N4),IF(Config!$C$6=7,SUM(ENE!N4+FEB!N4+MAR!N4+ABR!N4+MAY!N4+JUN!N4+JUL!N4),IF(Config!$C$6=8,SUM(+ENE!N4+FEB!N4+MAR!N4+ABR!N4+MAY!N4+JUN!N4+JUL!N4+AGO!N4),IF(Config!$C$6=9,SUM(+ENE!N4+FEB!N4+MAR!N4+ABR!N4+MAY!N4+JUN!N4+JUL!N4+AGO!N4+SET!N4),IF(Config!$C$6=10,SUM(+ENE!N4+FEB!N4+MAR!N4+ABR!N4+MAY!N4+JUN!N4+JUL!N4+AGO!N4+SET!N4+OCT!N4),IF(Config!$C$6=11,SUM(+ENE!N4+FEB!N4+MAR!N4+ABR!N4+MAY!N4+JUN!N4+JUL!N4+AGO!N4+SET!N4+OCT!N4+NOV!N4),IF(Config!$C$6=12,SUM(+ENE!N4+FEB!N4+MAR!N4+ABR!N4+MAY!N4+JUN!N4+JUL!N4+AGO!N4+SET!N4+OCT!N4+NOV!N4+DIC!N4)))))))))))))</f>
        <v>0</v>
      </c>
      <c r="O4" s="214">
        <f>IF(Config!$C$6=1,SUM(+ENE!O4),IF(Config!$C$6=2,SUM(+ENE!O4+FEB!O4),IF(Config!$C$6=3,SUM(+ENE!O4+FEB!O4+MAR!O4),IF(Config!$C$6=4,SUM(+ENE!O4+FEB!O4+MAR!O4+ABR!O4),IF(Config!$C$6=5,SUM(ENE!O4+FEB!O4+MAR!O4+ABR!O4+MAY!O4),IF(Config!$C$6=6,SUM(+ENE!O4+FEB!O4+MAR!O4+ABR!O4+MAY!O4+JUN!O4),IF(Config!$C$6=7,SUM(ENE!O4+FEB!O4+MAR!O4+ABR!O4+MAY!O4+JUN!O4+JUL!O4),IF(Config!$C$6=8,SUM(+ENE!O4+FEB!O4+MAR!O4+ABR!O4+MAY!O4+JUN!O4+JUL!O4+AGO!O4),IF(Config!$C$6=9,SUM(+ENE!O4+FEB!O4+MAR!O4+ABR!O4+MAY!O4+JUN!O4+JUL!O4+AGO!O4+SET!O4),IF(Config!$C$6=10,SUM(+ENE!O4+FEB!O4+MAR!O4+ABR!O4+MAY!O4+JUN!O4+JUL!O4+AGO!O4+SET!O4+OCT!O4),IF(Config!$C$6=11,SUM(+ENE!O4+FEB!O4+MAR!O4+ABR!O4+MAY!O4+JUN!O4+JUL!O4+AGO!O4+SET!O4+OCT!O4+NOV!O4),IF(Config!$C$6=12,SUM(+ENE!O4+FEB!O4+MAR!O4+ABR!O4+MAY!O4+JUN!O4+JUL!O4+AGO!O4+SET!O4+OCT!O4+NOV!O4+DIC!O4)))))))))))))</f>
        <v>0</v>
      </c>
      <c r="P4" s="214">
        <f>IF(Config!$C$6=1,SUM(+ENE!P4),IF(Config!$C$6=2,SUM(+ENE!P4+FEB!P4),IF(Config!$C$6=3,SUM(+ENE!P4+FEB!P4+MAR!P4),IF(Config!$C$6=4,SUM(+ENE!P4+FEB!P4+MAR!P4+ABR!P4),IF(Config!$C$6=5,SUM(ENE!P4+FEB!P4+MAR!P4+ABR!P4+MAY!P4),IF(Config!$C$6=6,SUM(+ENE!P4+FEB!P4+MAR!P4+ABR!P4+MAY!P4+JUN!P4),IF(Config!$C$6=7,SUM(ENE!P4+FEB!P4+MAR!P4+ABR!P4+MAY!P4+JUN!P4+JUL!P4),IF(Config!$C$6=8,SUM(+ENE!P4+FEB!P4+MAR!P4+ABR!P4+MAY!P4+JUN!P4+JUL!P4+AGO!P4),IF(Config!$C$6=9,SUM(+ENE!P4+FEB!P4+MAR!P4+ABR!P4+MAY!P4+JUN!P4+JUL!P4+AGO!P4+SET!P4),IF(Config!$C$6=10,SUM(+ENE!P4+FEB!P4+MAR!P4+ABR!P4+MAY!P4+JUN!P4+JUL!P4+AGO!P4+SET!P4+OCT!P4),IF(Config!$C$6=11,SUM(+ENE!P4+FEB!P4+MAR!P4+ABR!P4+MAY!P4+JUN!P4+JUL!P4+AGO!P4+SET!P4+OCT!P4+NOV!P4),IF(Config!$C$6=12,SUM(+ENE!P4+FEB!P4+MAR!P4+ABR!P4+MAY!P4+JUN!P4+JUL!P4+AGO!P4+SET!P4+OCT!P4+NOV!P4+DIC!P4)))))))))))))</f>
        <v>0</v>
      </c>
      <c r="Q4" s="214">
        <f>IF(Config!$C$6=1,SUM(+ENE!Q4),IF(Config!$C$6=2,SUM(+ENE!Q4+FEB!Q4),IF(Config!$C$6=3,SUM(+ENE!Q4+FEB!Q4+MAR!Q4),IF(Config!$C$6=4,SUM(+ENE!Q4+FEB!Q4+MAR!Q4+ABR!Q4),IF(Config!$C$6=5,SUM(ENE!Q4+FEB!Q4+MAR!Q4+ABR!Q4+MAY!Q4),IF(Config!$C$6=6,SUM(+ENE!Q4+FEB!Q4+MAR!Q4+ABR!Q4+MAY!Q4+JUN!Q4),IF(Config!$C$6=7,SUM(ENE!Q4+FEB!Q4+MAR!Q4+ABR!Q4+MAY!Q4+JUN!Q4+JUL!Q4),IF(Config!$C$6=8,SUM(+ENE!Q4+FEB!Q4+MAR!Q4+ABR!Q4+MAY!Q4+JUN!Q4+JUL!Q4+AGO!Q4),IF(Config!$C$6=9,SUM(+ENE!Q4+FEB!Q4+MAR!Q4+ABR!Q4+MAY!Q4+JUN!Q4+JUL!Q4+AGO!Q4+SET!Q4),IF(Config!$C$6=10,SUM(+ENE!Q4+FEB!Q4+MAR!Q4+ABR!Q4+MAY!Q4+JUN!Q4+JUL!Q4+AGO!Q4+SET!Q4+OCT!Q4),IF(Config!$C$6=11,SUM(+ENE!Q4+FEB!Q4+MAR!Q4+ABR!Q4+MAY!Q4+JUN!Q4+JUL!Q4+AGO!Q4+SET!Q4+OCT!Q4+NOV!Q4),IF(Config!$C$6=12,SUM(+ENE!Q4+FEB!Q4+MAR!Q4+ABR!Q4+MAY!Q4+JUN!Q4+JUL!Q4+AGO!Q4+SET!Q4+OCT!Q4+NOV!Q4+DIC!Q4)))))))))))))</f>
        <v>0</v>
      </c>
      <c r="R4" s="214">
        <f>IF(Config!$C$6=1,SUM(+ENE!R4),IF(Config!$C$6=2,SUM(+ENE!R4+FEB!R4),IF(Config!$C$6=3,SUM(+ENE!R4+FEB!R4+MAR!R4),IF(Config!$C$6=4,SUM(+ENE!R4+FEB!R4+MAR!R4+ABR!R4),IF(Config!$C$6=5,SUM(ENE!R4+FEB!R4+MAR!R4+ABR!R4+MAY!R4),IF(Config!$C$6=6,SUM(+ENE!R4+FEB!R4+MAR!R4+ABR!R4+MAY!R4+JUN!R4),IF(Config!$C$6=7,SUM(ENE!R4+FEB!R4+MAR!R4+ABR!R4+MAY!R4+JUN!R4+JUL!R4),IF(Config!$C$6=8,SUM(+ENE!R4+FEB!R4+MAR!R4+ABR!R4+MAY!R4+JUN!R4+JUL!R4+AGO!R4),IF(Config!$C$6=9,SUM(+ENE!R4+FEB!R4+MAR!R4+ABR!R4+MAY!R4+JUN!R4+JUL!R4+AGO!R4+SET!R4),IF(Config!$C$6=10,SUM(+ENE!R4+FEB!R4+MAR!R4+ABR!R4+MAY!R4+JUN!R4+JUL!R4+AGO!R4+SET!R4+OCT!R4),IF(Config!$C$6=11,SUM(+ENE!R4+FEB!R4+MAR!R4+ABR!R4+MAY!R4+JUN!R4+JUL!R4+AGO!R4+SET!R4+OCT!R4+NOV!R4),IF(Config!$C$6=12,SUM(+ENE!R4+FEB!R4+MAR!R4+ABR!R4+MAY!R4+JUN!R4+JUL!R4+AGO!R4+SET!R4+OCT!R4+NOV!R4+DIC!R4)))))))))))))</f>
        <v>0</v>
      </c>
      <c r="S4" s="214">
        <f>IF(Config!$C$6=1,SUM(+ENE!S4),IF(Config!$C$6=2,SUM(+ENE!S4+FEB!S4),IF(Config!$C$6=3,SUM(+ENE!S4+FEB!S4+MAR!S4),IF(Config!$C$6=4,SUM(+ENE!S4+FEB!S4+MAR!S4+ABR!S4),IF(Config!$C$6=5,SUM(ENE!S4+FEB!S4+MAR!S4+ABR!S4+MAY!S4),IF(Config!$C$6=6,SUM(+ENE!S4+FEB!S4+MAR!S4+ABR!S4+MAY!S4+JUN!S4),IF(Config!$C$6=7,SUM(ENE!S4+FEB!S4+MAR!S4+ABR!S4+MAY!S4+JUN!S4+JUL!S4),IF(Config!$C$6=8,SUM(+ENE!S4+FEB!S4+MAR!S4+ABR!S4+MAY!S4+JUN!S4+JUL!S4+AGO!S4),IF(Config!$C$6=9,SUM(+ENE!S4+FEB!S4+MAR!S4+ABR!S4+MAY!S4+JUN!S4+JUL!S4+AGO!S4+SET!S4),IF(Config!$C$6=10,SUM(+ENE!S4+FEB!S4+MAR!S4+ABR!S4+MAY!S4+JUN!S4+JUL!S4+AGO!S4+SET!S4+OCT!S4),IF(Config!$C$6=11,SUM(+ENE!S4+FEB!S4+MAR!S4+ABR!S4+MAY!S4+JUN!S4+JUL!S4+AGO!S4+SET!S4+OCT!S4+NOV!S4),IF(Config!$C$6=12,SUM(+ENE!S4+FEB!S4+MAR!S4+ABR!S4+MAY!S4+JUN!S4+JUL!S4+AGO!S4+SET!S4+OCT!S4+NOV!S4+DIC!S4)))))))))))))</f>
        <v>0</v>
      </c>
      <c r="T4" s="214">
        <f>IF(Config!$C$6=1,SUM(+ENE!T4),IF(Config!$C$6=2,SUM(+ENE!T4+FEB!T4),IF(Config!$C$6=3,SUM(+ENE!T4+FEB!T4+MAR!T4),IF(Config!$C$6=4,SUM(+ENE!T4+FEB!T4+MAR!T4+ABR!T4),IF(Config!$C$6=5,SUM(ENE!T4+FEB!T4+MAR!T4+ABR!T4+MAY!T4),IF(Config!$C$6=6,SUM(+ENE!T4+FEB!T4+MAR!T4+ABR!T4+MAY!T4+JUN!T4),IF(Config!$C$6=7,SUM(ENE!T4+FEB!T4+MAR!T4+ABR!T4+MAY!T4+JUN!T4+JUL!T4),IF(Config!$C$6=8,SUM(+ENE!T4+FEB!T4+MAR!T4+ABR!T4+MAY!T4+JUN!T4+JUL!T4+AGO!T4),IF(Config!$C$6=9,SUM(+ENE!T4+FEB!T4+MAR!T4+ABR!T4+MAY!T4+JUN!T4+JUL!T4+AGO!T4+SET!T4),IF(Config!$C$6=10,SUM(+ENE!T4+FEB!T4+MAR!T4+ABR!T4+MAY!T4+JUN!T4+JUL!T4+AGO!T4+SET!T4+OCT!T4),IF(Config!$C$6=11,SUM(+ENE!T4+FEB!T4+MAR!T4+ABR!T4+MAY!T4+JUN!T4+JUL!T4+AGO!T4+SET!T4+OCT!T4+NOV!T4),IF(Config!$C$6=12,SUM(+ENE!T4+FEB!T4+MAR!T4+ABR!T4+MAY!T4+JUN!T4+JUL!T4+AGO!T4+SET!T4+OCT!T4+NOV!T4+DIC!T4)))))))))))))</f>
        <v>0</v>
      </c>
      <c r="U4" s="214">
        <f>IF(Config!$C$6=1,SUM(+ENE!U4),IF(Config!$C$6=2,SUM(+ENE!U4+FEB!U4),IF(Config!$C$6=3,SUM(+ENE!U4+FEB!U4+MAR!U4),IF(Config!$C$6=4,SUM(+ENE!U4+FEB!U4+MAR!U4+ABR!U4),IF(Config!$C$6=5,SUM(ENE!U4+FEB!U4+MAR!U4+ABR!U4+MAY!U4),IF(Config!$C$6=6,SUM(+ENE!U4+FEB!U4+MAR!U4+ABR!U4+MAY!U4+JUN!U4),IF(Config!$C$6=7,SUM(ENE!U4+FEB!U4+MAR!U4+ABR!U4+MAY!U4+JUN!U4+JUL!U4),IF(Config!$C$6=8,SUM(+ENE!U4+FEB!U4+MAR!U4+ABR!U4+MAY!U4+JUN!U4+JUL!U4+AGO!U4),IF(Config!$C$6=9,SUM(+ENE!U4+FEB!U4+MAR!U4+ABR!U4+MAY!U4+JUN!U4+JUL!U4+AGO!U4+SET!U4),IF(Config!$C$6=10,SUM(+ENE!U4+FEB!U4+MAR!U4+ABR!U4+MAY!U4+JUN!U4+JUL!U4+AGO!U4+SET!U4+OCT!U4),IF(Config!$C$6=11,SUM(+ENE!U4+FEB!U4+MAR!U4+ABR!U4+MAY!U4+JUN!U4+JUL!U4+AGO!U4+SET!U4+OCT!U4+NOV!U4),IF(Config!$C$6=12,SUM(+ENE!U4+FEB!U4+MAR!U4+ABR!U4+MAY!U4+JUN!U4+JUL!U4+AGO!U4+SET!U4+OCT!U4+NOV!U4+DIC!U4)))))))))))))</f>
        <v>0</v>
      </c>
      <c r="V4" s="214">
        <f>IF(Config!$C$6=1,SUM(+ENE!V4),IF(Config!$C$6=2,SUM(+ENE!V4+FEB!V4),IF(Config!$C$6=3,SUM(+ENE!V4+FEB!V4+MAR!V4),IF(Config!$C$6=4,SUM(+ENE!V4+FEB!V4+MAR!V4+ABR!V4),IF(Config!$C$6=5,SUM(ENE!V4+FEB!V4+MAR!V4+ABR!V4+MAY!V4),IF(Config!$C$6=6,SUM(+ENE!V4+FEB!V4+MAR!V4+ABR!V4+MAY!V4+JUN!V4),IF(Config!$C$6=7,SUM(ENE!V4+FEB!V4+MAR!V4+ABR!V4+MAY!V4+JUN!V4+JUL!V4),IF(Config!$C$6=8,SUM(+ENE!V4+FEB!V4+MAR!V4+ABR!V4+MAY!V4+JUN!V4+JUL!V4+AGO!V4),IF(Config!$C$6=9,SUM(+ENE!V4+FEB!V4+MAR!V4+ABR!V4+MAY!V4+JUN!V4+JUL!V4+AGO!V4+SET!V4),IF(Config!$C$6=10,SUM(+ENE!V4+FEB!V4+MAR!V4+ABR!V4+MAY!V4+JUN!V4+JUL!V4+AGO!V4+SET!V4+OCT!V4),IF(Config!$C$6=11,SUM(+ENE!V4+FEB!V4+MAR!V4+ABR!V4+MAY!V4+JUN!V4+JUL!V4+AGO!V4+SET!V4+OCT!V4+NOV!V4),IF(Config!$C$6=12,SUM(+ENE!V4+FEB!V4+MAR!V4+ABR!V4+MAY!V4+JUN!V4+JUL!V4+AGO!V4+SET!V4+OCT!V4+NOV!V4+DIC!V4)))))))))))))</f>
        <v>0</v>
      </c>
      <c r="W4" s="214">
        <f>IF(Config!$C$6=1,SUM(+ENE!W4),IF(Config!$C$6=2,SUM(+ENE!W4+FEB!W4),IF(Config!$C$6=3,SUM(+ENE!W4+FEB!W4+MAR!W4),IF(Config!$C$6=4,SUM(+ENE!W4+FEB!W4+MAR!W4+ABR!W4),IF(Config!$C$6=5,SUM(ENE!W4+FEB!W4+MAR!W4+ABR!W4+MAY!W4),IF(Config!$C$6=6,SUM(+ENE!W4+FEB!W4+MAR!W4+ABR!W4+MAY!W4+JUN!W4),IF(Config!$C$6=7,SUM(ENE!W4+FEB!W4+MAR!W4+ABR!W4+MAY!W4+JUN!W4+JUL!W4),IF(Config!$C$6=8,SUM(+ENE!W4+FEB!W4+MAR!W4+ABR!W4+MAY!W4+JUN!W4+JUL!W4+AGO!W4),IF(Config!$C$6=9,SUM(+ENE!W4+FEB!W4+MAR!W4+ABR!W4+MAY!W4+JUN!W4+JUL!W4+AGO!W4+SET!W4),IF(Config!$C$6=10,SUM(+ENE!W4+FEB!W4+MAR!W4+ABR!W4+MAY!W4+JUN!W4+JUL!W4+AGO!W4+SET!W4+OCT!W4),IF(Config!$C$6=11,SUM(+ENE!W4+FEB!W4+MAR!W4+ABR!W4+MAY!W4+JUN!W4+JUL!W4+AGO!W4+SET!W4+OCT!W4+NOV!W4),IF(Config!$C$6=12,SUM(+ENE!W4+FEB!W4+MAR!W4+ABR!W4+MAY!W4+JUN!W4+JUL!W4+AGO!W4+SET!W4+OCT!W4+NOV!W4+DIC!W4)))))))))))))</f>
        <v>0</v>
      </c>
      <c r="X4" s="214">
        <f>IF(Config!$C$6=1,SUM(+ENE!X4),IF(Config!$C$6=2,SUM(+ENE!X4+FEB!X4),IF(Config!$C$6=3,SUM(+ENE!X4+FEB!X4+MAR!X4),IF(Config!$C$6=4,SUM(+ENE!X4+FEB!X4+MAR!X4+ABR!X4),IF(Config!$C$6=5,SUM(ENE!X4+FEB!X4+MAR!X4+ABR!X4+MAY!X4),IF(Config!$C$6=6,SUM(+ENE!X4+FEB!X4+MAR!X4+ABR!X4+MAY!X4+JUN!X4),IF(Config!$C$6=7,SUM(ENE!X4+FEB!X4+MAR!X4+ABR!X4+MAY!X4+JUN!X4+JUL!X4),IF(Config!$C$6=8,SUM(+ENE!X4+FEB!X4+MAR!X4+ABR!X4+MAY!X4+JUN!X4+JUL!X4+AGO!X4),IF(Config!$C$6=9,SUM(+ENE!X4+FEB!X4+MAR!X4+ABR!X4+MAY!X4+JUN!X4+JUL!X4+AGO!X4+SET!X4),IF(Config!$C$6=10,SUM(+ENE!X4+FEB!X4+MAR!X4+ABR!X4+MAY!X4+JUN!X4+JUL!X4+AGO!X4+SET!X4+OCT!X4),IF(Config!$C$6=11,SUM(+ENE!X4+FEB!X4+MAR!X4+ABR!X4+MAY!X4+JUN!X4+JUL!X4+AGO!X4+SET!X4+OCT!X4+NOV!X4),IF(Config!$C$6=12,SUM(+ENE!X4+FEB!X4+MAR!X4+ABR!X4+MAY!X4+JUN!X4+JUL!X4+AGO!X4+SET!X4+OCT!X4+NOV!X4+DIC!X4)))))))))))))</f>
        <v>0</v>
      </c>
      <c r="Y4" s="214">
        <f>IF(Config!$C$6=1,SUM(+ENE!Y4),IF(Config!$C$6=2,SUM(+ENE!Y4+FEB!Y4),IF(Config!$C$6=3,SUM(+ENE!Y4+FEB!Y4+MAR!Y4),IF(Config!$C$6=4,SUM(+ENE!Y4+FEB!Y4+MAR!Y4+ABR!Y4),IF(Config!$C$6=5,SUM(ENE!Y4+FEB!Y4+MAR!Y4+ABR!Y4+MAY!Y4),IF(Config!$C$6=6,SUM(+ENE!Y4+FEB!Y4+MAR!Y4+ABR!Y4+MAY!Y4+JUN!Y4),IF(Config!$C$6=7,SUM(ENE!Y4+FEB!Y4+MAR!Y4+ABR!Y4+MAY!Y4+JUN!Y4+JUL!Y4),IF(Config!$C$6=8,SUM(+ENE!Y4+FEB!Y4+MAR!Y4+ABR!Y4+MAY!Y4+JUN!Y4+JUL!Y4+AGO!Y4),IF(Config!$C$6=9,SUM(+ENE!Y4+FEB!Y4+MAR!Y4+ABR!Y4+MAY!Y4+JUN!Y4+JUL!Y4+AGO!Y4+SET!Y4),IF(Config!$C$6=10,SUM(+ENE!Y4+FEB!Y4+MAR!Y4+ABR!Y4+MAY!Y4+JUN!Y4+JUL!Y4+AGO!Y4+SET!Y4+OCT!Y4),IF(Config!$C$6=11,SUM(+ENE!Y4+FEB!Y4+MAR!Y4+ABR!Y4+MAY!Y4+JUN!Y4+JUL!Y4+AGO!Y4+SET!Y4+OCT!Y4+NOV!Y4),IF(Config!$C$6=12,SUM(+ENE!Y4+FEB!Y4+MAR!Y4+ABR!Y4+MAY!Y4+JUN!Y4+JUL!Y4+AGO!Y4+SET!Y4+OCT!Y4+NOV!Y4+DIC!Y4)))))))))))))</f>
        <v>0</v>
      </c>
      <c r="Z4" s="214">
        <f>IF(Config!$C$6=1,SUM(+ENE!Z4),IF(Config!$C$6=2,SUM(+ENE!Z4+FEB!Z4),IF(Config!$C$6=3,SUM(+ENE!Z4+FEB!Z4+MAR!Z4),IF(Config!$C$6=4,SUM(+ENE!Z4+FEB!Z4+MAR!Z4+ABR!Z4),IF(Config!$C$6=5,SUM(ENE!Z4+FEB!Z4+MAR!Z4+ABR!Z4+MAY!Z4),IF(Config!$C$6=6,SUM(+ENE!Z4+FEB!Z4+MAR!Z4+ABR!Z4+MAY!Z4+JUN!Z4),IF(Config!$C$6=7,SUM(ENE!Z4+FEB!Z4+MAR!Z4+ABR!Z4+MAY!Z4+JUN!Z4+JUL!Z4),IF(Config!$C$6=8,SUM(+ENE!Z4+FEB!Z4+MAR!Z4+ABR!Z4+MAY!Z4+JUN!Z4+JUL!Z4+AGO!Z4),IF(Config!$C$6=9,SUM(+ENE!Z4+FEB!Z4+MAR!Z4+ABR!Z4+MAY!Z4+JUN!Z4+JUL!Z4+AGO!Z4+SET!Z4),IF(Config!$C$6=10,SUM(+ENE!Z4+FEB!Z4+MAR!Z4+ABR!Z4+MAY!Z4+JUN!Z4+JUL!Z4+AGO!Z4+SET!Z4+OCT!Z4),IF(Config!$C$6=11,SUM(+ENE!Z4+FEB!Z4+MAR!Z4+ABR!Z4+MAY!Z4+JUN!Z4+JUL!Z4+AGO!Z4+SET!Z4+OCT!Z4+NOV!Z4),IF(Config!$C$6=12,SUM(+ENE!Z4+FEB!Z4+MAR!Z4+ABR!Z4+MAY!Z4+JUN!Z4+JUL!Z4+AGO!Z4+SET!Z4+OCT!Z4+NOV!Z4+DIC!Z4)))))))))))))</f>
        <v>0</v>
      </c>
      <c r="AA4" s="214">
        <f>IF(Config!$C$6=1,SUM(+ENE!AA4),IF(Config!$C$6=2,SUM(+ENE!AA4+FEB!AA4),IF(Config!$C$6=3,SUM(+ENE!AA4+FEB!AA4+MAR!AA4),IF(Config!$C$6=4,SUM(+ENE!AA4+FEB!AA4+MAR!AA4+ABR!AA4),IF(Config!$C$6=5,SUM(ENE!AA4+FEB!AA4+MAR!AA4+ABR!AA4+MAY!AA4),IF(Config!$C$6=6,SUM(+ENE!AA4+FEB!AA4+MAR!AA4+ABR!AA4+MAY!AA4+JUN!AA4),IF(Config!$C$6=7,SUM(ENE!AA4+FEB!AA4+MAR!AA4+ABR!AA4+MAY!AA4+JUN!AA4+JUL!AA4),IF(Config!$C$6=8,SUM(+ENE!AA4+FEB!AA4+MAR!AA4+ABR!AA4+MAY!AA4+JUN!AA4+JUL!AA4+AGO!AA4),IF(Config!$C$6=9,SUM(+ENE!AA4+FEB!AA4+MAR!AA4+ABR!AA4+MAY!AA4+JUN!AA4+JUL!AA4+AGO!AA4+SET!AA4),IF(Config!$C$6=10,SUM(+ENE!AA4+FEB!AA4+MAR!AA4+ABR!AA4+MAY!AA4+JUN!AA4+JUL!AA4+AGO!AA4+SET!AA4+OCT!AA4),IF(Config!$C$6=11,SUM(+ENE!AA4+FEB!AA4+MAR!AA4+ABR!AA4+MAY!AA4+JUN!AA4+JUL!AA4+AGO!AA4+SET!AA4+OCT!AA4+NOV!AA4),IF(Config!$C$6=12,SUM(+ENE!AA4+FEB!AA4+MAR!AA4+ABR!AA4+MAY!AA4+JUN!AA4+JUL!AA4+AGO!AA4+SET!AA4+OCT!AA4+NOV!AA4+DIC!AA4)))))))))))))</f>
        <v>0</v>
      </c>
      <c r="AB4" s="214">
        <f>IF(Config!$C$6=1,SUM(+ENE!AB4),IF(Config!$C$6=2,SUM(+ENE!AB4+FEB!AB4),IF(Config!$C$6=3,SUM(+ENE!AB4+FEB!AB4+MAR!AB4),IF(Config!$C$6=4,SUM(+ENE!AB4+FEB!AB4+MAR!AB4+ABR!AB4),IF(Config!$C$6=5,SUM(ENE!AB4+FEB!AB4+MAR!AB4+ABR!AB4+MAY!AB4),IF(Config!$C$6=6,SUM(+ENE!AB4+FEB!AB4+MAR!AB4+ABR!AB4+MAY!AB4+JUN!AB4),IF(Config!$C$6=7,SUM(ENE!AB4+FEB!AB4+MAR!AB4+ABR!AB4+MAY!AB4+JUN!AB4+JUL!AB4),IF(Config!$C$6=8,SUM(+ENE!AB4+FEB!AB4+MAR!AB4+ABR!AB4+MAY!AB4+JUN!AB4+JUL!AB4+AGO!AB4),IF(Config!$C$6=9,SUM(+ENE!AB4+FEB!AB4+MAR!AB4+ABR!AB4+MAY!AB4+JUN!AB4+JUL!AB4+AGO!AB4+SET!AB4),IF(Config!$C$6=10,SUM(+ENE!AB4+FEB!AB4+MAR!AB4+ABR!AB4+MAY!AB4+JUN!AB4+JUL!AB4+AGO!AB4+SET!AB4+OCT!AB4),IF(Config!$C$6=11,SUM(+ENE!AB4+FEB!AB4+MAR!AB4+ABR!AB4+MAY!AB4+JUN!AB4+JUL!AB4+AGO!AB4+SET!AB4+OCT!AB4+NOV!AB4),IF(Config!$C$6=12,SUM(+ENE!AB4+FEB!AB4+MAR!AB4+ABR!AB4+MAY!AB4+JUN!AB4+JUL!AB4+AGO!AB4+SET!AB4+OCT!AB4+NOV!AB4+DIC!AB4)))))))))))))</f>
        <v>0</v>
      </c>
      <c r="AC4" s="214">
        <f>IF(Config!$C$6=1,SUM(+ENE!AC4),IF(Config!$C$6=2,SUM(+ENE!AC4+FEB!AC4),IF(Config!$C$6=3,SUM(+ENE!AC4+FEB!AC4+MAR!AC4),IF(Config!$C$6=4,SUM(+ENE!AC4+FEB!AC4+MAR!AC4+ABR!AC4),IF(Config!$C$6=5,SUM(ENE!AC4+FEB!AC4+MAR!AC4+ABR!AC4+MAY!AC4),IF(Config!$C$6=6,SUM(+ENE!AC4+FEB!AC4+MAR!AC4+ABR!AC4+MAY!AC4+JUN!AC4),IF(Config!$C$6=7,SUM(ENE!AC4+FEB!AC4+MAR!AC4+ABR!AC4+MAY!AC4+JUN!AC4+JUL!AC4),IF(Config!$C$6=8,SUM(+ENE!AC4+FEB!AC4+MAR!AC4+ABR!AC4+MAY!AC4+JUN!AC4+JUL!AC4+AGO!AC4),IF(Config!$C$6=9,SUM(+ENE!AC4+FEB!AC4+MAR!AC4+ABR!AC4+MAY!AC4+JUN!AC4+JUL!AC4+AGO!AC4+SET!AC4),IF(Config!$C$6=10,SUM(+ENE!AC4+FEB!AC4+MAR!AC4+ABR!AC4+MAY!AC4+JUN!AC4+JUL!AC4+AGO!AC4+SET!AC4+OCT!AC4),IF(Config!$C$6=11,SUM(+ENE!AC4+FEB!AC4+MAR!AC4+ABR!AC4+MAY!AC4+JUN!AC4+JUL!AC4+AGO!AC4+SET!AC4+OCT!AC4+NOV!AC4),IF(Config!$C$6=12,SUM(+ENE!AC4+FEB!AC4+MAR!AC4+ABR!AC4+MAY!AC4+JUN!AC4+JUL!AC4+AGO!AC4+SET!AC4+OCT!AC4+NOV!AC4+DIC!AC4)))))))))))))</f>
        <v>0</v>
      </c>
      <c r="AD4" s="214">
        <f>IF(Config!$C$6=1,SUM(+ENE!AD4),IF(Config!$C$6=2,SUM(+ENE!AD4+FEB!AD4),IF(Config!$C$6=3,SUM(+ENE!AD4+FEB!AD4+MAR!AD4),IF(Config!$C$6=4,SUM(+ENE!AD4+FEB!AD4+MAR!AD4+ABR!AD4),IF(Config!$C$6=5,SUM(ENE!AD4+FEB!AD4+MAR!AD4+ABR!AD4+MAY!AD4),IF(Config!$C$6=6,SUM(+ENE!AD4+FEB!AD4+MAR!AD4+ABR!AD4+MAY!AD4+JUN!AD4),IF(Config!$C$6=7,SUM(ENE!AD4+FEB!AD4+MAR!AD4+ABR!AD4+MAY!AD4+JUN!AD4+JUL!AD4),IF(Config!$C$6=8,SUM(+ENE!AD4+FEB!AD4+MAR!AD4+ABR!AD4+MAY!AD4+JUN!AD4+JUL!AD4+AGO!AD4),IF(Config!$C$6=9,SUM(+ENE!AD4+FEB!AD4+MAR!AD4+ABR!AD4+MAY!AD4+JUN!AD4+JUL!AD4+AGO!AD4+SET!AD4),IF(Config!$C$6=10,SUM(+ENE!AD4+FEB!AD4+MAR!AD4+ABR!AD4+MAY!AD4+JUN!AD4+JUL!AD4+AGO!AD4+SET!AD4+OCT!AD4),IF(Config!$C$6=11,SUM(+ENE!AD4+FEB!AD4+MAR!AD4+ABR!AD4+MAY!AD4+JUN!AD4+JUL!AD4+AGO!AD4+SET!AD4+OCT!AD4+NOV!AD4),IF(Config!$C$6=12,SUM(+ENE!AD4+FEB!AD4+MAR!AD4+ABR!AD4+MAY!AD4+JUN!AD4+JUL!AD4+AGO!AD4+SET!AD4+OCT!AD4+NOV!AD4+DIC!AD4)))))))))))))</f>
        <v>0</v>
      </c>
      <c r="AE4" s="214">
        <f>IF(Config!$C$6=1,SUM(+ENE!AE4),IF(Config!$C$6=2,SUM(+ENE!AE4+FEB!AE4),IF(Config!$C$6=3,SUM(+ENE!AE4+FEB!AE4+MAR!AE4),IF(Config!$C$6=4,SUM(+ENE!AE4+FEB!AE4+MAR!AE4+ABR!AE4),IF(Config!$C$6=5,SUM(ENE!AE4+FEB!AE4+MAR!AE4+ABR!AE4+MAY!AE4),IF(Config!$C$6=6,SUM(+ENE!AE4+FEB!AE4+MAR!AE4+ABR!AE4+MAY!AE4+JUN!AE4),IF(Config!$C$6=7,SUM(ENE!AE4+FEB!AE4+MAR!AE4+ABR!AE4+MAY!AE4+JUN!AE4+JUL!AE4),IF(Config!$C$6=8,SUM(+ENE!AE4+FEB!AE4+MAR!AE4+ABR!AE4+MAY!AE4+JUN!AE4+JUL!AE4+AGO!AE4),IF(Config!$C$6=9,SUM(+ENE!AE4+FEB!AE4+MAR!AE4+ABR!AE4+MAY!AE4+JUN!AE4+JUL!AE4+AGO!AE4+SET!AE4),IF(Config!$C$6=10,SUM(+ENE!AE4+FEB!AE4+MAR!AE4+ABR!AE4+MAY!AE4+JUN!AE4+JUL!AE4+AGO!AE4+SET!AE4+OCT!AE4),IF(Config!$C$6=11,SUM(+ENE!AE4+FEB!AE4+MAR!AE4+ABR!AE4+MAY!AE4+JUN!AE4+JUL!AE4+AGO!AE4+SET!AE4+OCT!AE4+NOV!AE4),IF(Config!$C$6=12,SUM(+ENE!AE4+FEB!AE4+MAR!AE4+ABR!AE4+MAY!AE4+JUN!AE4+JUL!AE4+AGO!AE4+SET!AE4+OCT!AE4+NOV!AE4+DIC!AE4)))))))))))))</f>
        <v>0</v>
      </c>
      <c r="AF4" s="214">
        <f>IF(Config!$C$6=1,SUM(+ENE!AF4),IF(Config!$C$6=2,SUM(+ENE!AF4+FEB!AF4),IF(Config!$C$6=3,SUM(+ENE!AF4+FEB!AF4+MAR!AF4),IF(Config!$C$6=4,SUM(+ENE!AF4+FEB!AF4+MAR!AF4+ABR!AF4),IF(Config!$C$6=5,SUM(ENE!AF4+FEB!AF4+MAR!AF4+ABR!AF4+MAY!AF4),IF(Config!$C$6=6,SUM(+ENE!AF4+FEB!AF4+MAR!AF4+ABR!AF4+MAY!AF4+JUN!AF4),IF(Config!$C$6=7,SUM(ENE!AF4+FEB!AF4+MAR!AF4+ABR!AF4+MAY!AF4+JUN!AF4+JUL!AF4),IF(Config!$C$6=8,SUM(+ENE!AF4+FEB!AF4+MAR!AF4+ABR!AF4+MAY!AF4+JUN!AF4+JUL!AF4+AGO!AF4),IF(Config!$C$6=9,SUM(+ENE!AF4+FEB!AF4+MAR!AF4+ABR!AF4+MAY!AF4+JUN!AF4+JUL!AF4+AGO!AF4+SET!AF4),IF(Config!$C$6=10,SUM(+ENE!AF4+FEB!AF4+MAR!AF4+ABR!AF4+MAY!AF4+JUN!AF4+JUL!AF4+AGO!AF4+SET!AF4+OCT!AF4),IF(Config!$C$6=11,SUM(+ENE!AF4+FEB!AF4+MAR!AF4+ABR!AF4+MAY!AF4+JUN!AF4+JUL!AF4+AGO!AF4+SET!AF4+OCT!AF4+NOV!AF4),IF(Config!$C$6=12,SUM(+ENE!AF4+FEB!AF4+MAR!AF4+ABR!AF4+MAY!AF4+JUN!AF4+JUL!AF4+AGO!AF4+SET!AF4+OCT!AF4+NOV!AF4+DIC!AF4)))))))))))))</f>
        <v>0</v>
      </c>
      <c r="AG4" s="214">
        <f>IF(Config!$C$6=1,SUM(+ENE!AG4),IF(Config!$C$6=2,SUM(+ENE!AG4+FEB!AG4),IF(Config!$C$6=3,SUM(+ENE!AG4+FEB!AG4+MAR!AG4),IF(Config!$C$6=4,SUM(+ENE!AG4+FEB!AG4+MAR!AG4+ABR!AG4),IF(Config!$C$6=5,SUM(ENE!AG4+FEB!AG4+MAR!AG4+ABR!AG4+MAY!AG4),IF(Config!$C$6=6,SUM(+ENE!AG4+FEB!AG4+MAR!AG4+ABR!AG4+MAY!AG4+JUN!AG4),IF(Config!$C$6=7,SUM(ENE!AG4+FEB!AG4+MAR!AG4+ABR!AG4+MAY!AG4+JUN!AG4+JUL!AG4),IF(Config!$C$6=8,SUM(+ENE!AG4+FEB!AG4+MAR!AG4+ABR!AG4+MAY!AG4+JUN!AG4+JUL!AG4+AGO!AG4),IF(Config!$C$6=9,SUM(+ENE!AG4+FEB!AG4+MAR!AG4+ABR!AG4+MAY!AG4+JUN!AG4+JUL!AG4+AGO!AG4+SET!AG4),IF(Config!$C$6=10,SUM(+ENE!AG4+FEB!AG4+MAR!AG4+ABR!AG4+MAY!AG4+JUN!AG4+JUL!AG4+AGO!AG4+SET!AG4+OCT!AG4),IF(Config!$C$6=11,SUM(+ENE!AG4+FEB!AG4+MAR!AG4+ABR!AG4+MAY!AG4+JUN!AG4+JUL!AG4+AGO!AG4+SET!AG4+OCT!AG4+NOV!AG4),IF(Config!$C$6=12,SUM(+ENE!AG4+FEB!AG4+MAR!AG4+ABR!AG4+MAY!AG4+JUN!AG4+JUL!AG4+AGO!AG4+SET!AG4+OCT!AG4+NOV!AG4+DIC!AG4)))))))))))))</f>
        <v>0</v>
      </c>
      <c r="AH4" s="214">
        <f>IF(Config!$C$6=1,SUM(+ENE!AH4),IF(Config!$C$6=2,SUM(+ENE!AH4+FEB!AH4),IF(Config!$C$6=3,SUM(+ENE!AH4+FEB!AH4+MAR!AH4),IF(Config!$C$6=4,SUM(+ENE!AH4+FEB!AH4+MAR!AH4+ABR!AH4),IF(Config!$C$6=5,SUM(ENE!AH4+FEB!AH4+MAR!AH4+ABR!AH4+MAY!AH4),IF(Config!$C$6=6,SUM(+ENE!AH4+FEB!AH4+MAR!AH4+ABR!AH4+MAY!AH4+JUN!AH4),IF(Config!$C$6=7,SUM(ENE!AH4+FEB!AH4+MAR!AH4+ABR!AH4+MAY!AH4+JUN!AH4+JUL!AH4),IF(Config!$C$6=8,SUM(+ENE!AH4+FEB!AH4+MAR!AH4+ABR!AH4+MAY!AH4+JUN!AH4+JUL!AH4+AGO!AH4),IF(Config!$C$6=9,SUM(+ENE!AH4+FEB!AH4+MAR!AH4+ABR!AH4+MAY!AH4+JUN!AH4+JUL!AH4+AGO!AH4+SET!AH4),IF(Config!$C$6=10,SUM(+ENE!AH4+FEB!AH4+MAR!AH4+ABR!AH4+MAY!AH4+JUN!AH4+JUL!AH4+AGO!AH4+SET!AH4+OCT!AH4),IF(Config!$C$6=11,SUM(+ENE!AH4+FEB!AH4+MAR!AH4+ABR!AH4+MAY!AH4+JUN!AH4+JUL!AH4+AGO!AH4+SET!AH4+OCT!AH4+NOV!AH4),IF(Config!$C$6=12,SUM(+ENE!AH4+FEB!AH4+MAR!AH4+ABR!AH4+MAY!AH4+JUN!AH4+JUL!AH4+AGO!AH4+SET!AH4+OCT!AH4+NOV!AH4+DIC!AH4)))))))))))))</f>
        <v>0</v>
      </c>
      <c r="AI4" s="214">
        <f>IF(Config!$C$6=1,SUM(+ENE!AI4),IF(Config!$C$6=2,SUM(+ENE!AI4+FEB!AI4),IF(Config!$C$6=3,SUM(+ENE!AI4+FEB!AI4+MAR!AI4),IF(Config!$C$6=4,SUM(+ENE!AI4+FEB!AI4+MAR!AI4+ABR!AI4),IF(Config!$C$6=5,SUM(ENE!AI4+FEB!AI4+MAR!AI4+ABR!AI4+MAY!AI4),IF(Config!$C$6=6,SUM(+ENE!AI4+FEB!AI4+MAR!AI4+ABR!AI4+MAY!AI4+JUN!AI4),IF(Config!$C$6=7,SUM(ENE!AI4+FEB!AI4+MAR!AI4+ABR!AI4+MAY!AI4+JUN!AI4+JUL!AI4),IF(Config!$C$6=8,SUM(+ENE!AI4+FEB!AI4+MAR!AI4+ABR!AI4+MAY!AI4+JUN!AI4+JUL!AI4+AGO!AI4),IF(Config!$C$6=9,SUM(+ENE!AI4+FEB!AI4+MAR!AI4+ABR!AI4+MAY!AI4+JUN!AI4+JUL!AI4+AGO!AI4+SET!AI4),IF(Config!$C$6=10,SUM(+ENE!AI4+FEB!AI4+MAR!AI4+ABR!AI4+MAY!AI4+JUN!AI4+JUL!AI4+AGO!AI4+SET!AI4+OCT!AI4),IF(Config!$C$6=11,SUM(+ENE!AI4+FEB!AI4+MAR!AI4+ABR!AI4+MAY!AI4+JUN!AI4+JUL!AI4+AGO!AI4+SET!AI4+OCT!AI4+NOV!AI4),IF(Config!$C$6=12,SUM(+ENE!AI4+FEB!AI4+MAR!AI4+ABR!AI4+MAY!AI4+JUN!AI4+JUL!AI4+AGO!AI4+SET!AI4+OCT!AI4+NOV!AI4+DIC!AI4)))))))))))))</f>
        <v>0</v>
      </c>
      <c r="AJ4" s="214">
        <f>IF(Config!$C$6=1,SUM(+ENE!AJ4),IF(Config!$C$6=2,SUM(+ENE!AJ4+FEB!AJ4),IF(Config!$C$6=3,SUM(+ENE!AJ4+FEB!AJ4+MAR!AJ4),IF(Config!$C$6=4,SUM(+ENE!AJ4+FEB!AJ4+MAR!AJ4+ABR!AJ4),IF(Config!$C$6=5,SUM(ENE!AJ4+FEB!AJ4+MAR!AJ4+ABR!AJ4+MAY!AJ4),IF(Config!$C$6=6,SUM(+ENE!AJ4+FEB!AJ4+MAR!AJ4+ABR!AJ4+MAY!AJ4+JUN!AJ4),IF(Config!$C$6=7,SUM(ENE!AJ4+FEB!AJ4+MAR!AJ4+ABR!AJ4+MAY!AJ4+JUN!AJ4+JUL!AJ4),IF(Config!$C$6=8,SUM(+ENE!AJ4+FEB!AJ4+MAR!AJ4+ABR!AJ4+MAY!AJ4+JUN!AJ4+JUL!AJ4+AGO!AJ4),IF(Config!$C$6=9,SUM(+ENE!AJ4+FEB!AJ4+MAR!AJ4+ABR!AJ4+MAY!AJ4+JUN!AJ4+JUL!AJ4+AGO!AJ4+SET!AJ4),IF(Config!$C$6=10,SUM(+ENE!AJ4+FEB!AJ4+MAR!AJ4+ABR!AJ4+MAY!AJ4+JUN!AJ4+JUL!AJ4+AGO!AJ4+SET!AJ4+OCT!AJ4),IF(Config!$C$6=11,SUM(+ENE!AJ4+FEB!AJ4+MAR!AJ4+ABR!AJ4+MAY!AJ4+JUN!AJ4+JUL!AJ4+AGO!AJ4+SET!AJ4+OCT!AJ4+NOV!AJ4),IF(Config!$C$6=12,SUM(+ENE!AJ4+FEB!AJ4+MAR!AJ4+ABR!AJ4+MAY!AJ4+JUN!AJ4+JUL!AJ4+AGO!AJ4+SET!AJ4+OCT!AJ4+NOV!AJ4+DIC!AJ4)))))))))))))</f>
        <v>0</v>
      </c>
      <c r="AK4" s="214">
        <f>IF(Config!$C$6=1,SUM(+ENE!AK4),IF(Config!$C$6=2,SUM(+ENE!AK4+FEB!AK4),IF(Config!$C$6=3,SUM(+ENE!AK4+FEB!AK4+MAR!AK4),IF(Config!$C$6=4,SUM(+ENE!AK4+FEB!AK4+MAR!AK4+ABR!AK4),IF(Config!$C$6=5,SUM(ENE!AK4+FEB!AK4+MAR!AK4+ABR!AK4+MAY!AK4),IF(Config!$C$6=6,SUM(+ENE!AK4+FEB!AK4+MAR!AK4+ABR!AK4+MAY!AK4+JUN!AK4),IF(Config!$C$6=7,SUM(ENE!AK4+FEB!AK4+MAR!AK4+ABR!AK4+MAY!AK4+JUN!AK4+JUL!AK4),IF(Config!$C$6=8,SUM(+ENE!AK4+FEB!AK4+MAR!AK4+ABR!AK4+MAY!AK4+JUN!AK4+JUL!AK4+AGO!AK4),IF(Config!$C$6=9,SUM(+ENE!AK4+FEB!AK4+MAR!AK4+ABR!AK4+MAY!AK4+JUN!AK4+JUL!AK4+AGO!AK4+SET!AK4),IF(Config!$C$6=10,SUM(+ENE!AK4+FEB!AK4+MAR!AK4+ABR!AK4+MAY!AK4+JUN!AK4+JUL!AK4+AGO!AK4+SET!AK4+OCT!AK4),IF(Config!$C$6=11,SUM(+ENE!AK4+FEB!AK4+MAR!AK4+ABR!AK4+MAY!AK4+JUN!AK4+JUL!AK4+AGO!AK4+SET!AK4+OCT!AK4+NOV!AK4),IF(Config!$C$6=12,SUM(+ENE!AK4+FEB!AK4+MAR!AK4+ABR!AK4+MAY!AK4+JUN!AK4+JUL!AK4+AGO!AK4+SET!AK4+OCT!AK4+NOV!AK4+DIC!AK4)))))))))))))</f>
        <v>0</v>
      </c>
      <c r="AL4" s="214">
        <f>IF(Config!$C$6=1,SUM(+ENE!AL4),IF(Config!$C$6=2,SUM(+ENE!AL4+FEB!AL4),IF(Config!$C$6=3,SUM(+ENE!AL4+FEB!AL4+MAR!AL4),IF(Config!$C$6=4,SUM(+ENE!AL4+FEB!AL4+MAR!AL4+ABR!AL4),IF(Config!$C$6=5,SUM(ENE!AL4+FEB!AL4+MAR!AL4+ABR!AL4+MAY!AL4),IF(Config!$C$6=6,SUM(+ENE!AL4+FEB!AL4+MAR!AL4+ABR!AL4+MAY!AL4+JUN!AL4),IF(Config!$C$6=7,SUM(ENE!AL4+FEB!AL4+MAR!AL4+ABR!AL4+MAY!AL4+JUN!AL4+JUL!AL4),IF(Config!$C$6=8,SUM(+ENE!AL4+FEB!AL4+MAR!AL4+ABR!AL4+MAY!AL4+JUN!AL4+JUL!AL4+AGO!AL4),IF(Config!$C$6=9,SUM(+ENE!AL4+FEB!AL4+MAR!AL4+ABR!AL4+MAY!AL4+JUN!AL4+JUL!AL4+AGO!AL4+SET!AL4),IF(Config!$C$6=10,SUM(+ENE!AL4+FEB!AL4+MAR!AL4+ABR!AL4+MAY!AL4+JUN!AL4+JUL!AL4+AGO!AL4+SET!AL4+OCT!AL4),IF(Config!$C$6=11,SUM(+ENE!AL4+FEB!AL4+MAR!AL4+ABR!AL4+MAY!AL4+JUN!AL4+JUL!AL4+AGO!AL4+SET!AL4+OCT!AL4+NOV!AL4),IF(Config!$C$6=12,SUM(+ENE!AL4+FEB!AL4+MAR!AL4+ABR!AL4+MAY!AL4+JUN!AL4+JUL!AL4+AGO!AL4+SET!AL4+OCT!AL4+NOV!AL4+DIC!AL4)))))))))))))</f>
        <v>0</v>
      </c>
      <c r="AM4" s="214">
        <f>IF(Config!$C$6=1,SUM(+ENE!AM4),IF(Config!$C$6=2,SUM(+ENE!AM4+FEB!AM4),IF(Config!$C$6=3,SUM(+ENE!AM4+FEB!AM4+MAR!AM4),IF(Config!$C$6=4,SUM(+ENE!AM4+FEB!AM4+MAR!AM4+ABR!AM4),IF(Config!$C$6=5,SUM(ENE!AM4+FEB!AM4+MAR!AM4+ABR!AM4+MAY!AM4),IF(Config!$C$6=6,SUM(+ENE!AM4+FEB!AM4+MAR!AM4+ABR!AM4+MAY!AM4+JUN!AM4),IF(Config!$C$6=7,SUM(ENE!AM4+FEB!AM4+MAR!AM4+ABR!AM4+MAY!AM4+JUN!AM4+JUL!AM4),IF(Config!$C$6=8,SUM(+ENE!AM4+FEB!AM4+MAR!AM4+ABR!AM4+MAY!AM4+JUN!AM4+JUL!AM4+AGO!AM4),IF(Config!$C$6=9,SUM(+ENE!AM4+FEB!AM4+MAR!AM4+ABR!AM4+MAY!AM4+JUN!AM4+JUL!AM4+AGO!AM4+SET!AM4),IF(Config!$C$6=10,SUM(+ENE!AM4+FEB!AM4+MAR!AM4+ABR!AM4+MAY!AM4+JUN!AM4+JUL!AM4+AGO!AM4+SET!AM4+OCT!AM4),IF(Config!$C$6=11,SUM(+ENE!AM4+FEB!AM4+MAR!AM4+ABR!AM4+MAY!AM4+JUN!AM4+JUL!AM4+AGO!AM4+SET!AM4+OCT!AM4+NOV!AM4),IF(Config!$C$6=12,SUM(+ENE!AM4+FEB!AM4+MAR!AM4+ABR!AM4+MAY!AM4+JUN!AM4+JUL!AM4+AGO!AM4+SET!AM4+OCT!AM4+NOV!AM4+DIC!AM4)))))))))))))</f>
        <v>0</v>
      </c>
      <c r="AN4" s="214">
        <f>IF(Config!$C$6=1,SUM(+ENE!AN4),IF(Config!$C$6=2,SUM(+ENE!AN4+FEB!AN4),IF(Config!$C$6=3,SUM(+ENE!AN4+FEB!AN4+MAR!AN4),IF(Config!$C$6=4,SUM(+ENE!AN4+FEB!AN4+MAR!AN4+ABR!AN4),IF(Config!$C$6=5,SUM(ENE!AN4+FEB!AN4+MAR!AN4+ABR!AN4+MAY!AN4),IF(Config!$C$6=6,SUM(+ENE!AN4+FEB!AN4+MAR!AN4+ABR!AN4+MAY!AN4+JUN!AN4),IF(Config!$C$6=7,SUM(ENE!AN4+FEB!AN4+MAR!AN4+ABR!AN4+MAY!AN4+JUN!AN4+JUL!AN4),IF(Config!$C$6=8,SUM(+ENE!AN4+FEB!AN4+MAR!AN4+ABR!AN4+MAY!AN4+JUN!AN4+JUL!AN4+AGO!AN4),IF(Config!$C$6=9,SUM(+ENE!AN4+FEB!AN4+MAR!AN4+ABR!AN4+MAY!AN4+JUN!AN4+JUL!AN4+AGO!AN4+SET!AN4),IF(Config!$C$6=10,SUM(+ENE!AN4+FEB!AN4+MAR!AN4+ABR!AN4+MAY!AN4+JUN!AN4+JUL!AN4+AGO!AN4+SET!AN4+OCT!AN4),IF(Config!$C$6=11,SUM(+ENE!AN4+FEB!AN4+MAR!AN4+ABR!AN4+MAY!AN4+JUN!AN4+JUL!AN4+AGO!AN4+SET!AN4+OCT!AN4+NOV!AN4),IF(Config!$C$6=12,SUM(+ENE!AN4+FEB!AN4+MAR!AN4+ABR!AN4+MAY!AN4+JUN!AN4+JUL!AN4+AGO!AN4+SET!AN4+OCT!AN4+NOV!AN4+DIC!AN4)))))))))))))</f>
        <v>0</v>
      </c>
      <c r="AO4" s="214">
        <f>IF(Config!$C$6=1,SUM(+ENE!AO4),IF(Config!$C$6=2,SUM(+ENE!AO4+FEB!AO4),IF(Config!$C$6=3,SUM(+ENE!AO4+FEB!AO4+MAR!AO4),IF(Config!$C$6=4,SUM(+ENE!AO4+FEB!AO4+MAR!AO4+ABR!AO4),IF(Config!$C$6=5,SUM(ENE!AO4+FEB!AO4+MAR!AO4+ABR!AO4+MAY!AO4),IF(Config!$C$6=6,SUM(+ENE!AO4+FEB!AO4+MAR!AO4+ABR!AO4+MAY!AO4+JUN!AO4),IF(Config!$C$6=7,SUM(ENE!AO4+FEB!AO4+MAR!AO4+ABR!AO4+MAY!AO4+JUN!AO4+JUL!AO4),IF(Config!$C$6=8,SUM(+ENE!AO4+FEB!AO4+MAR!AO4+ABR!AO4+MAY!AO4+JUN!AO4+JUL!AO4+AGO!AO4),IF(Config!$C$6=9,SUM(+ENE!AO4+FEB!AO4+MAR!AO4+ABR!AO4+MAY!AO4+JUN!AO4+JUL!AO4+AGO!AO4+SET!AO4),IF(Config!$C$6=10,SUM(+ENE!AO4+FEB!AO4+MAR!AO4+ABR!AO4+MAY!AO4+JUN!AO4+JUL!AO4+AGO!AO4+SET!AO4+OCT!AO4),IF(Config!$C$6=11,SUM(+ENE!AO4+FEB!AO4+MAR!AO4+ABR!AO4+MAY!AO4+JUN!AO4+JUL!AO4+AGO!AO4+SET!AO4+OCT!AO4+NOV!AO4),IF(Config!$C$6=12,SUM(+ENE!AO4+FEB!AO4+MAR!AO4+ABR!AO4+MAY!AO4+JUN!AO4+JUL!AO4+AGO!AO4+SET!AO4+OCT!AO4+NOV!AO4+DIC!AO4)))))))))))))</f>
        <v>0</v>
      </c>
      <c r="AP4" s="214">
        <f>IF(Config!$C$6=1,SUM(+ENE!AP4),IF(Config!$C$6=2,SUM(+ENE!AP4+FEB!AP4),IF(Config!$C$6=3,SUM(+ENE!AP4+FEB!AP4+MAR!AP4),IF(Config!$C$6=4,SUM(+ENE!AP4+FEB!AP4+MAR!AP4+ABR!AP4),IF(Config!$C$6=5,SUM(ENE!AP4+FEB!AP4+MAR!AP4+ABR!AP4+MAY!AP4),IF(Config!$C$6=6,SUM(+ENE!AP4+FEB!AP4+MAR!AP4+ABR!AP4+MAY!AP4+JUN!AP4),IF(Config!$C$6=7,SUM(ENE!AP4+FEB!AP4+MAR!AP4+ABR!AP4+MAY!AP4+JUN!AP4+JUL!AP4),IF(Config!$C$6=8,SUM(+ENE!AP4+FEB!AP4+MAR!AP4+ABR!AP4+MAY!AP4+JUN!AP4+JUL!AP4+AGO!AP4),IF(Config!$C$6=9,SUM(+ENE!AP4+FEB!AP4+MAR!AP4+ABR!AP4+MAY!AP4+JUN!AP4+JUL!AP4+AGO!AP4+SET!AP4),IF(Config!$C$6=10,SUM(+ENE!AP4+FEB!AP4+MAR!AP4+ABR!AP4+MAY!AP4+JUN!AP4+JUL!AP4+AGO!AP4+SET!AP4+OCT!AP4),IF(Config!$C$6=11,SUM(+ENE!AP4+FEB!AP4+MAR!AP4+ABR!AP4+MAY!AP4+JUN!AP4+JUL!AP4+AGO!AP4+SET!AP4+OCT!AP4+NOV!AP4),IF(Config!$C$6=12,SUM(+ENE!AP4+FEB!AP4+MAR!AP4+ABR!AP4+MAY!AP4+JUN!AP4+JUL!AP4+AGO!AP4+SET!AP4+OCT!AP4+NOV!AP4+DIC!AP4)))))))))))))</f>
        <v>0</v>
      </c>
      <c r="AQ4" s="214">
        <f>IF(Config!$C$6=1,SUM(+ENE!AQ4),IF(Config!$C$6=2,SUM(+ENE!AQ4+FEB!AQ4),IF(Config!$C$6=3,SUM(+ENE!AQ4+FEB!AQ4+MAR!AQ4),IF(Config!$C$6=4,SUM(+ENE!AQ4+FEB!AQ4+MAR!AQ4+ABR!AQ4),IF(Config!$C$6=5,SUM(ENE!AQ4+FEB!AQ4+MAR!AQ4+ABR!AQ4+MAY!AQ4),IF(Config!$C$6=6,SUM(+ENE!AQ4+FEB!AQ4+MAR!AQ4+ABR!AQ4+MAY!AQ4+JUN!AQ4),IF(Config!$C$6=7,SUM(ENE!AQ4+FEB!AQ4+MAR!AQ4+ABR!AQ4+MAY!AQ4+JUN!AQ4+JUL!AQ4),IF(Config!$C$6=8,SUM(+ENE!AQ4+FEB!AQ4+MAR!AQ4+ABR!AQ4+MAY!AQ4+JUN!AQ4+JUL!AQ4+AGO!AQ4),IF(Config!$C$6=9,SUM(+ENE!AQ4+FEB!AQ4+MAR!AQ4+ABR!AQ4+MAY!AQ4+JUN!AQ4+JUL!AQ4+AGO!AQ4+SET!AQ4),IF(Config!$C$6=10,SUM(+ENE!AQ4+FEB!AQ4+MAR!AQ4+ABR!AQ4+MAY!AQ4+JUN!AQ4+JUL!AQ4+AGO!AQ4+SET!AQ4+OCT!AQ4),IF(Config!$C$6=11,SUM(+ENE!AQ4+FEB!AQ4+MAR!AQ4+ABR!AQ4+MAY!AQ4+JUN!AQ4+JUL!AQ4+AGO!AQ4+SET!AQ4+OCT!AQ4+NOV!AQ4),IF(Config!$C$6=12,SUM(+ENE!AQ4+FEB!AQ4+MAR!AQ4+ABR!AQ4+MAY!AQ4+JUN!AQ4+JUL!AQ4+AGO!AQ4+SET!AQ4+OCT!AQ4+NOV!AQ4+DIC!AQ4)))))))))))))</f>
        <v>0</v>
      </c>
      <c r="AR4" s="214">
        <f>IF(Config!$C$6=1,SUM(+ENE!AR4),IF(Config!$C$6=2,SUM(+ENE!AR4+FEB!AR4),IF(Config!$C$6=3,SUM(+ENE!AR4+FEB!AR4+MAR!AR4),IF(Config!$C$6=4,SUM(+ENE!AR4+FEB!AR4+MAR!AR4+ABR!AR4),IF(Config!$C$6=5,SUM(ENE!AR4+FEB!AR4+MAR!AR4+ABR!AR4+MAY!AR4),IF(Config!$C$6=6,SUM(+ENE!AR4+FEB!AR4+MAR!AR4+ABR!AR4+MAY!AR4+JUN!AR4),IF(Config!$C$6=7,SUM(ENE!AR4+FEB!AR4+MAR!AR4+ABR!AR4+MAY!AR4+JUN!AR4+JUL!AR4),IF(Config!$C$6=8,SUM(+ENE!AR4+FEB!AR4+MAR!AR4+ABR!AR4+MAY!AR4+JUN!AR4+JUL!AR4+AGO!AR4),IF(Config!$C$6=9,SUM(+ENE!AR4+FEB!AR4+MAR!AR4+ABR!AR4+MAY!AR4+JUN!AR4+JUL!AR4+AGO!AR4+SET!AR4),IF(Config!$C$6=10,SUM(+ENE!AR4+FEB!AR4+MAR!AR4+ABR!AR4+MAY!AR4+JUN!AR4+JUL!AR4+AGO!AR4+SET!AR4+OCT!AR4),IF(Config!$C$6=11,SUM(+ENE!AR4+FEB!AR4+MAR!AR4+ABR!AR4+MAY!AR4+JUN!AR4+JUL!AR4+AGO!AR4+SET!AR4+OCT!AR4+NOV!AR4),IF(Config!$C$6=12,SUM(+ENE!AR4+FEB!AR4+MAR!AR4+ABR!AR4+MAY!AR4+JUN!AR4+JUL!AR4+AGO!AR4+SET!AR4+OCT!AR4+NOV!AR4+DIC!AR4)))))))))))))</f>
        <v>0</v>
      </c>
      <c r="AS4" s="220">
        <f t="shared" ref="AS4:AS6" si="0">+SUM(D4:AR4)</f>
        <v>23</v>
      </c>
      <c r="AT4" s="82">
        <f>IF(Config!$C$6=1,SUM(+ENE!AT4),IF(Config!$C$6=2,SUM(+ENE!AT4+FEB!AT4),IF(Config!$C$6=3,SUM(+ENE!AT4+FEB!AT4+MAR!AT4),IF(Config!$C$6=4,SUM(+ENE!AT4+FEB!AT4+MAR!AT4+ABR!AT4),IF(Config!$C$6=5,SUM(ENE!AT4+FEB!AT4+MAR!AT4+ABR!AT4+MAY!AT4),IF(Config!$C$6=6,SUM(+ENE!AT4+FEB!AT4+MAR!AT4+ABR!AT4+MAY!AT4+JUN!AT4),IF(Config!$C$6=7,SUM(ENE!AT4+FEB!AT4+MAR!AT4+ABR!AT4+MAY!AT4+JUN!AT4+JUL!AT4),IF(Config!$C$6=8,SUM(+ENE!AT4+FEB!AT4+MAR!AT4+ABR!AT4+MAY!AT4+JUN!AT4+JUL!AT4+AGO!AT4),IF(Config!$C$6=9,SUM(+ENE!AT4+FEB!AT4+MAR!AT4+ABR!AT4+MAY!AT4+JUN!AT4+JUL!AT4+AGO!AT4+SET!AT4),IF(Config!$C$6=10,SUM(+ENE!AT4+FEB!AT4+MAR!AT4+ABR!AT4+MAY!AT4+JUN!AT4+JUL!AT4+AGO!AT4+SET!AT4+OCT!AT4),IF(Config!$C$6=11,SUM(+ENE!AT4+FEB!AT4+MAR!AT4+ABR!AT4+MAY!AT4+JUN!AT4+JUL!AT4+AGO!AT4+SET!AT4+OCT!AT4+NOV!AT4),IF(Config!$C$6=12,SUM(+ENE!AT4+FEB!AT4+MAR!AT4+ABR!AT4+MAY!AT4+JUN!AT4+JUL!AT4+AGO!AT4+SET!AT4+OCT!AT4+NOV!AT4+DIC!AT4)))))))))))))</f>
        <v>0</v>
      </c>
      <c r="AU4" s="82">
        <f>IF(Config!$C$6=1,SUM(+ENE!AU4),IF(Config!$C$6=2,SUM(+ENE!AU4+FEB!AU4),IF(Config!$C$6=3,SUM(+ENE!AU4+FEB!AU4+MAR!AU4),IF(Config!$C$6=4,SUM(+ENE!AU4+FEB!AU4+MAR!AU4+ABR!AU4),IF(Config!$C$6=5,SUM(ENE!AU4+FEB!AU4+MAR!AU4+ABR!AU4+MAY!AU4),IF(Config!$C$6=6,SUM(+ENE!AU4+FEB!AU4+MAR!AU4+ABR!AU4+MAY!AU4+JUN!AU4),IF(Config!$C$6=7,SUM(ENE!AU4+FEB!AU4+MAR!AU4+ABR!AU4+MAY!AU4+JUN!AU4+JUL!AU4),IF(Config!$C$6=8,SUM(+ENE!AU4+FEB!AU4+MAR!AU4+ABR!AU4+MAY!AU4+JUN!AU4+JUL!AU4+AGO!AU4),IF(Config!$C$6=9,SUM(+ENE!AU4+FEB!AU4+MAR!AU4+ABR!AU4+MAY!AU4+JUN!AU4+JUL!AU4+AGO!AU4+SET!AU4),IF(Config!$C$6=10,SUM(+ENE!AU4+FEB!AU4+MAR!AU4+ABR!AU4+MAY!AU4+JUN!AU4+JUL!AU4+AGO!AU4+SET!AU4+OCT!AU4),IF(Config!$C$6=11,SUM(+ENE!AU4+FEB!AU4+MAR!AU4+ABR!AU4+MAY!AU4+JUN!AU4+JUL!AU4+AGO!AU4+SET!AU4+OCT!AU4+NOV!AU4),IF(Config!$C$6=12,SUM(+ENE!AU4+FEB!AU4+MAR!AU4+ABR!AU4+MAY!AU4+JUN!AU4+JUL!AU4+AGO!AU4+SET!AU4+OCT!AU4+NOV!AU4+DIC!AU4)))))))))))))</f>
        <v>23</v>
      </c>
      <c r="AV4" s="82">
        <f>IF(Config!$C$6=1,SUM(+ENE!AV4),IF(Config!$C$6=2,SUM(+ENE!AV4+FEB!AV4),IF(Config!$C$6=3,SUM(+ENE!AV4+FEB!AV4+MAR!AV4),IF(Config!$C$6=4,SUM(+ENE!AV4+FEB!AV4+MAR!AV4+ABR!AV4),IF(Config!$C$6=5,SUM(ENE!AV4+FEB!AV4+MAR!AV4+ABR!AV4+MAY!AV4),IF(Config!$C$6=6,SUM(+ENE!AV4+FEB!AV4+MAR!AV4+ABR!AV4+MAY!AV4+JUN!AV4),IF(Config!$C$6=7,SUM(ENE!AV4+FEB!AV4+MAR!AV4+ABR!AV4+MAY!AV4+JUN!AV4+JUL!AV4),IF(Config!$C$6=8,SUM(+ENE!AV4+FEB!AV4+MAR!AV4+ABR!AV4+MAY!AV4+JUN!AV4+JUL!AV4+AGO!AV4),IF(Config!$C$6=9,SUM(+ENE!AV4+FEB!AV4+MAR!AV4+ABR!AV4+MAY!AV4+JUN!AV4+JUL!AV4+AGO!AV4+SET!AV4),IF(Config!$C$6=10,SUM(+ENE!AV4+FEB!AV4+MAR!AV4+ABR!AV4+MAY!AV4+JUN!AV4+JUL!AV4+AGO!AV4+SET!AV4+OCT!AV4),IF(Config!$C$6=11,SUM(+ENE!AV4+FEB!AV4+MAR!AV4+ABR!AV4+MAY!AV4+JUN!AV4+JUL!AV4+AGO!AV4+SET!AV4+OCT!AV4+NOV!AV4),IF(Config!$C$6=12,SUM(+ENE!AV4+FEB!AV4+MAR!AV4+ABR!AV4+MAY!AV4+JUN!AV4+JUL!AV4+AGO!AV4+SET!AV4+OCT!AV4+NOV!AV4+DIC!AV4)))))))))))))</f>
        <v>0</v>
      </c>
      <c r="AW4" s="82">
        <f>IF(Config!$C$6=1,SUM(+ENE!AW4),IF(Config!$C$6=2,SUM(+ENE!AW4+FEB!AW4),IF(Config!$C$6=3,SUM(+ENE!AW4+FEB!AW4+MAR!AW4),IF(Config!$C$6=4,SUM(+ENE!AW4+FEB!AW4+MAR!AW4+ABR!AW4),IF(Config!$C$6=5,SUM(ENE!AW4+FEB!AW4+MAR!AW4+ABR!AW4+MAY!AW4),IF(Config!$C$6=6,SUM(+ENE!AW4+FEB!AW4+MAR!AW4+ABR!AW4+MAY!AW4+JUN!AW4),IF(Config!$C$6=7,SUM(ENE!AW4+FEB!AW4+MAR!AW4+ABR!AW4+MAY!AW4+JUN!AW4+JUL!AW4),IF(Config!$C$6=8,SUM(+ENE!AW4+FEB!AW4+MAR!AW4+ABR!AW4+MAY!AW4+JUN!AW4+JUL!AW4+AGO!AW4),IF(Config!$C$6=9,SUM(+ENE!AW4+FEB!AW4+MAR!AW4+ABR!AW4+MAY!AW4+JUN!AW4+JUL!AW4+AGO!AW4+SET!AW4),IF(Config!$C$6=10,SUM(+ENE!AW4+FEB!AW4+MAR!AW4+ABR!AW4+MAY!AW4+JUN!AW4+JUL!AW4+AGO!AW4+SET!AW4+OCT!AW4),IF(Config!$C$6=11,SUM(+ENE!AW4+FEB!AW4+MAR!AW4+ABR!AW4+MAY!AW4+JUN!AW4+JUL!AW4+AGO!AW4+SET!AW4+OCT!AW4+NOV!AW4),IF(Config!$C$6=12,SUM(+ENE!AW4+FEB!AW4+MAR!AW4+ABR!AW4+MAY!AW4+JUN!AW4+JUL!AW4+AGO!AW4+SET!AW4+OCT!AW4+NOV!AW4+DIC!AW4)))))))))))))</f>
        <v>0</v>
      </c>
      <c r="AX4" s="82">
        <f>IF(Config!$C$6=1,SUM(+ENE!AX4),IF(Config!$C$6=2,SUM(+ENE!AX4+FEB!AX4),IF(Config!$C$6=3,SUM(+ENE!AX4+FEB!AX4+MAR!AX4),IF(Config!$C$6=4,SUM(+ENE!AX4+FEB!AX4+MAR!AX4+ABR!AX4),IF(Config!$C$6=5,SUM(ENE!AX4+FEB!AX4+MAR!AX4+ABR!AX4+MAY!AX4),IF(Config!$C$6=6,SUM(+ENE!AX4+FEB!AX4+MAR!AX4+ABR!AX4+MAY!AX4+JUN!AX4),IF(Config!$C$6=7,SUM(ENE!AX4+FEB!AX4+MAR!AX4+ABR!AX4+MAY!AX4+JUN!AX4+JUL!AX4),IF(Config!$C$6=8,SUM(+ENE!AX4+FEB!AX4+MAR!AX4+ABR!AX4+MAY!AX4+JUN!AX4+JUL!AX4+AGO!AX4),IF(Config!$C$6=9,SUM(+ENE!AX4+FEB!AX4+MAR!AX4+ABR!AX4+MAY!AX4+JUN!AX4+JUL!AX4+AGO!AX4+SET!AX4),IF(Config!$C$6=10,SUM(+ENE!AX4+FEB!AX4+MAR!AX4+ABR!AX4+MAY!AX4+JUN!AX4+JUL!AX4+AGO!AX4+SET!AX4+OCT!AX4),IF(Config!$C$6=11,SUM(+ENE!AX4+FEB!AX4+MAR!AX4+ABR!AX4+MAY!AX4+JUN!AX4+JUL!AX4+AGO!AX4+SET!AX4+OCT!AX4+NOV!AX4),IF(Config!$C$6=12,SUM(+ENE!AX4+FEB!AX4+MAR!AX4+ABR!AX4+MAY!AX4+JUN!AX4+JUL!AX4+AGO!AX4+SET!AX4+OCT!AX4+NOV!AX4+DIC!AX4)))))))))))))</f>
        <v>0</v>
      </c>
      <c r="AY4" s="82">
        <f>IF(Config!$C$6=1,SUM(+ENE!AY4),IF(Config!$C$6=2,SUM(+ENE!AY4+FEB!AY4),IF(Config!$C$6=3,SUM(+ENE!AY4+FEB!AY4+MAR!AY4),IF(Config!$C$6=4,SUM(+ENE!AY4+FEB!AY4+MAR!AY4+ABR!AY4),IF(Config!$C$6=5,SUM(ENE!AY4+FEB!AY4+MAR!AY4+ABR!AY4+MAY!AY4),IF(Config!$C$6=6,SUM(+ENE!AY4+FEB!AY4+MAR!AY4+ABR!AY4+MAY!AY4+JUN!AY4),IF(Config!$C$6=7,SUM(ENE!AY4+FEB!AY4+MAR!AY4+ABR!AY4+MAY!AY4+JUN!AY4+JUL!AY4),IF(Config!$C$6=8,SUM(+ENE!AY4+FEB!AY4+MAR!AY4+ABR!AY4+MAY!AY4+JUN!AY4+JUL!AY4+AGO!AY4),IF(Config!$C$6=9,SUM(+ENE!AY4+FEB!AY4+MAR!AY4+ABR!AY4+MAY!AY4+JUN!AY4+JUL!AY4+AGO!AY4+SET!AY4),IF(Config!$C$6=10,SUM(+ENE!AY4+FEB!AY4+MAR!AY4+ABR!AY4+MAY!AY4+JUN!AY4+JUL!AY4+AGO!AY4+SET!AY4+OCT!AY4),IF(Config!$C$6=11,SUM(+ENE!AY4+FEB!AY4+MAR!AY4+ABR!AY4+MAY!AY4+JUN!AY4+JUL!AY4+AGO!AY4+SET!AY4+OCT!AY4+NOV!AY4),IF(Config!$C$6=12,SUM(+ENE!AY4+FEB!AY4+MAR!AY4+ABR!AY4+MAY!AY4+JUN!AY4+JUL!AY4+AGO!AY4+SET!AY4+OCT!AY4+NOV!AY4+DIC!AY4)))))))))))))</f>
        <v>0</v>
      </c>
      <c r="AZ4" s="82">
        <f>IF(Config!$C$6=1,SUM(+ENE!AZ4),IF(Config!$C$6=2,SUM(+ENE!AZ4+FEB!AZ4),IF(Config!$C$6=3,SUM(+ENE!AZ4+FEB!AZ4+MAR!AZ4),IF(Config!$C$6=4,SUM(+ENE!AZ4+FEB!AZ4+MAR!AZ4+ABR!AZ4),IF(Config!$C$6=5,SUM(ENE!AZ4+FEB!AZ4+MAR!AZ4+ABR!AZ4+MAY!AZ4),IF(Config!$C$6=6,SUM(+ENE!AZ4+FEB!AZ4+MAR!AZ4+ABR!AZ4+MAY!AZ4+JUN!AZ4),IF(Config!$C$6=7,SUM(ENE!AZ4+FEB!AZ4+MAR!AZ4+ABR!AZ4+MAY!AZ4+JUN!AZ4+JUL!AZ4),IF(Config!$C$6=8,SUM(+ENE!AZ4+FEB!AZ4+MAR!AZ4+ABR!AZ4+MAY!AZ4+JUN!AZ4+JUL!AZ4+AGO!AZ4),IF(Config!$C$6=9,SUM(+ENE!AZ4+FEB!AZ4+MAR!AZ4+ABR!AZ4+MAY!AZ4+JUN!AZ4+JUL!AZ4+AGO!AZ4+SET!AZ4),IF(Config!$C$6=10,SUM(+ENE!AZ4+FEB!AZ4+MAR!AZ4+ABR!AZ4+MAY!AZ4+JUN!AZ4+JUL!AZ4+AGO!AZ4+SET!AZ4+OCT!AZ4),IF(Config!$C$6=11,SUM(+ENE!AZ4+FEB!AZ4+MAR!AZ4+ABR!AZ4+MAY!AZ4+JUN!AZ4+JUL!AZ4+AGO!AZ4+SET!AZ4+OCT!AZ4+NOV!AZ4),IF(Config!$C$6=12,SUM(+ENE!AZ4+FEB!AZ4+MAR!AZ4+ABR!AZ4+MAY!AZ4+JUN!AZ4+JUL!AZ4+AGO!AZ4+SET!AZ4+OCT!AZ4+NOV!AZ4+DIC!AZ4)))))))))))))</f>
        <v>0</v>
      </c>
      <c r="BA4" s="82">
        <f>IF(Config!$C$6=1,SUM(+ENE!BA4),IF(Config!$C$6=2,SUM(+ENE!BA4+FEB!BA4),IF(Config!$C$6=3,SUM(+ENE!BA4+FEB!BA4+MAR!BA4),IF(Config!$C$6=4,SUM(+ENE!BA4+FEB!BA4+MAR!BA4+ABR!BA4),IF(Config!$C$6=5,SUM(ENE!BA4+FEB!BA4+MAR!BA4+ABR!BA4+MAY!BA4),IF(Config!$C$6=6,SUM(+ENE!BA4+FEB!BA4+MAR!BA4+ABR!BA4+MAY!BA4+JUN!BA4),IF(Config!$C$6=7,SUM(ENE!BA4+FEB!BA4+MAR!BA4+ABR!BA4+MAY!BA4+JUN!BA4+JUL!BA4),IF(Config!$C$6=8,SUM(+ENE!BA4+FEB!BA4+MAR!BA4+ABR!BA4+MAY!BA4+JUN!BA4+JUL!BA4+AGO!BA4),IF(Config!$C$6=9,SUM(+ENE!BA4+FEB!BA4+MAR!BA4+ABR!BA4+MAY!BA4+JUN!BA4+JUL!BA4+AGO!BA4+SET!BA4),IF(Config!$C$6=10,SUM(+ENE!BA4+FEB!BA4+MAR!BA4+ABR!BA4+MAY!BA4+JUN!BA4+JUL!BA4+AGO!BA4+SET!BA4+OCT!BA4),IF(Config!$C$6=11,SUM(+ENE!BA4+FEB!BA4+MAR!BA4+ABR!BA4+MAY!BA4+JUN!BA4+JUL!BA4+AGO!BA4+SET!BA4+OCT!BA4+NOV!BA4),IF(Config!$C$6=12,SUM(+ENE!BA4+FEB!BA4+MAR!BA4+ABR!BA4+MAY!BA4+JUN!BA4+JUL!BA4+AGO!BA4+SET!BA4+OCT!BA4+NOV!BA4+DIC!BA4)))))))))))))</f>
        <v>0</v>
      </c>
      <c r="BB4" s="82">
        <f>IF(Config!$C$6=1,SUM(+ENE!BB4),IF(Config!$C$6=2,SUM(+ENE!BB4+FEB!BB4),IF(Config!$C$6=3,SUM(+ENE!BB4+FEB!BB4+MAR!BB4),IF(Config!$C$6=4,SUM(+ENE!BB4+FEB!BB4+MAR!BB4+ABR!BB4),IF(Config!$C$6=5,SUM(ENE!BB4+FEB!BB4+MAR!BB4+ABR!BB4+MAY!BB4),IF(Config!$C$6=6,SUM(+ENE!BB4+FEB!BB4+MAR!BB4+ABR!BB4+MAY!BB4+JUN!BB4),IF(Config!$C$6=7,SUM(ENE!BB4+FEB!BB4+MAR!BB4+ABR!BB4+MAY!BB4+JUN!BB4+JUL!BB4),IF(Config!$C$6=8,SUM(+ENE!BB4+FEB!BB4+MAR!BB4+ABR!BB4+MAY!BB4+JUN!BB4+JUL!BB4+AGO!BB4),IF(Config!$C$6=9,SUM(+ENE!BB4+FEB!BB4+MAR!BB4+ABR!BB4+MAY!BB4+JUN!BB4+JUL!BB4+AGO!BB4+SET!BB4),IF(Config!$C$6=10,SUM(+ENE!BB4+FEB!BB4+MAR!BB4+ABR!BB4+MAY!BB4+JUN!BB4+JUL!BB4+AGO!BB4+SET!BB4+OCT!BB4),IF(Config!$C$6=11,SUM(+ENE!BB4+FEB!BB4+MAR!BB4+ABR!BB4+MAY!BB4+JUN!BB4+JUL!BB4+AGO!BB4+SET!BB4+OCT!BB4+NOV!BB4),IF(Config!$C$6=12,SUM(+ENE!BB4+FEB!BB4+MAR!BB4+ABR!BB4+MAY!BB4+JUN!BB4+JUL!BB4+AGO!BB4+SET!BB4+OCT!BB4+NOV!BB4+DIC!BB4)))))))))))))</f>
        <v>0</v>
      </c>
      <c r="BC4" s="82">
        <f>IF(Config!$C$6=1,SUM(+ENE!BC4),IF(Config!$C$6=2,SUM(+ENE!BC4+FEB!BC4),IF(Config!$C$6=3,SUM(+ENE!BC4+FEB!BC4+MAR!BC4),IF(Config!$C$6=4,SUM(+ENE!BC4+FEB!BC4+MAR!BC4+ABR!BC4),IF(Config!$C$6=5,SUM(ENE!BC4+FEB!BC4+MAR!BC4+ABR!BC4+MAY!BC4),IF(Config!$C$6=6,SUM(+ENE!BC4+FEB!BC4+MAR!BC4+ABR!BC4+MAY!BC4+JUN!BC4),IF(Config!$C$6=7,SUM(ENE!BC4+FEB!BC4+MAR!BC4+ABR!BC4+MAY!BC4+JUN!BC4+JUL!BC4),IF(Config!$C$6=8,SUM(+ENE!BC4+FEB!BC4+MAR!BC4+ABR!BC4+MAY!BC4+JUN!BC4+JUL!BC4+AGO!BC4),IF(Config!$C$6=9,SUM(+ENE!BC4+FEB!BC4+MAR!BC4+ABR!BC4+MAY!BC4+JUN!BC4+JUL!BC4+AGO!BC4+SET!BC4),IF(Config!$C$6=10,SUM(+ENE!BC4+FEB!BC4+MAR!BC4+ABR!BC4+MAY!BC4+JUN!BC4+JUL!BC4+AGO!BC4+SET!BC4+OCT!BC4),IF(Config!$C$6=11,SUM(+ENE!BC4+FEB!BC4+MAR!BC4+ABR!BC4+MAY!BC4+JUN!BC4+JUL!BC4+AGO!BC4+SET!BC4+OCT!BC4+NOV!BC4),IF(Config!$C$6=12,SUM(+ENE!BC4+FEB!BC4+MAR!BC4+ABR!BC4+MAY!BC4+JUN!BC4+JUL!BC4+AGO!BC4+SET!BC4+OCT!BC4+NOV!BC4+DIC!BC4)))))))))))))</f>
        <v>0</v>
      </c>
      <c r="BD4" s="109">
        <f t="shared" ref="BD4:BD16" si="1">SUM(AT4:BC4)</f>
        <v>23</v>
      </c>
      <c r="BE4" t="str">
        <f>IF(BD4=AS4,"OK","ERROR FORMULA")</f>
        <v>OK</v>
      </c>
    </row>
    <row r="5" spans="1:69" ht="20.25" customHeight="1" x14ac:dyDescent="0.25">
      <c r="A5" s="213">
        <f>+METAS!A5</f>
        <v>2</v>
      </c>
      <c r="B5" s="213" t="str">
        <f>+METAS!B5</f>
        <v>2-Tratamiento Especializado en Violencia Familiar</v>
      </c>
      <c r="C5" s="217" t="str">
        <f>+METAS!D5</f>
        <v>SALUD MENTAL CSMC</v>
      </c>
      <c r="D5" s="214">
        <f>IF(Config!$C$6=1,SUM(+ENE!D5),IF(Config!$C$6=2,SUM(+ENE!D5+FEB!D5),IF(Config!$C$6=3,SUM(+ENE!D5+FEB!D5+MAR!D5),IF(Config!$C$6=4,SUM(+ENE!D5+FEB!D5+MAR!D5+ABR!D5),IF(Config!$C$6=5,SUM(ENE!D5+FEB!D5+MAR!D5+ABR!D5+MAY!D5),IF(Config!$C$6=6,SUM(+ENE!D5+FEB!D5+MAR!D5+ABR!D5+MAY!D5+JUN!D5),IF(Config!$C$6=7,SUM(ENE!D5+FEB!D5+MAR!D5+ABR!D5+MAY!D5+JUN!D5+JUL!D5),IF(Config!$C$6=8,SUM(+ENE!D5+FEB!D5+MAR!D5+ABR!D5+MAY!D5+JUN!D5+JUL!D5+AGO!D5),IF(Config!$C$6=9,SUM(+ENE!D5+FEB!D5+MAR!D5+ABR!D5+MAY!D5+JUN!D5+JUL!D5+AGO!D5+SET!D5),IF(Config!$C$6=10,SUM(+ENE!D5+FEB!D5+MAR!D5+ABR!D5+MAY!D5+JUN!D5+JUL!D5+AGO!D5+SET!D5+OCT!D5),IF(Config!$C$6=11,SUM(+ENE!D5+FEB!D5+MAR!D5+ABR!D5+MAY!D5+JUN!D5+JUL!D5+AGO!D5+SET!D5+OCT!D5+NOV!D5),IF(Config!$C$6=12,SUM(+ENE!D5+FEB!D5+MAR!D5+ABR!D5+MAY!D5+JUN!D5+JUL!D5+AGO!D5+SET!D5+OCT!D5+NOV!D5+DIC!D5)))))))))))))</f>
        <v>0</v>
      </c>
      <c r="E5" s="214">
        <f>IF(Config!$C$6=1,SUM(+ENE!E5),IF(Config!$C$6=2,SUM(+ENE!E5+FEB!E5),IF(Config!$C$6=3,SUM(+ENE!E5+FEB!E5+MAR!E5),IF(Config!$C$6=4,SUM(+ENE!E5+FEB!E5+MAR!E5+ABR!E5),IF(Config!$C$6=5,SUM(ENE!E5+FEB!E5+MAR!E5+ABR!E5+MAY!E5),IF(Config!$C$6=6,SUM(+ENE!E5+FEB!E5+MAR!E5+ABR!E5+MAY!E5+JUN!E5),IF(Config!$C$6=7,SUM(ENE!E5+FEB!E5+MAR!E5+ABR!E5+MAY!E5+JUN!E5+JUL!E5),IF(Config!$C$6=8,SUM(+ENE!E5+FEB!E5+MAR!E5+ABR!E5+MAY!E5+JUN!E5+JUL!E5+AGO!E5),IF(Config!$C$6=9,SUM(+ENE!E5+FEB!E5+MAR!E5+ABR!E5+MAY!E5+JUN!E5+JUL!E5+AGO!E5+SET!E5),IF(Config!$C$6=10,SUM(+ENE!E5+FEB!E5+MAR!E5+ABR!E5+MAY!E5+JUN!E5+JUL!E5+AGO!E5+SET!E5+OCT!E5),IF(Config!$C$6=11,SUM(+ENE!E5+FEB!E5+MAR!E5+ABR!E5+MAY!E5+JUN!E5+JUL!E5+AGO!E5+SET!E5+OCT!E5+NOV!E5),IF(Config!$C$6=12,SUM(+ENE!E5+FEB!E5+MAR!E5+ABR!E5+MAY!E5+JUN!E5+JUL!E5+AGO!E5+SET!E5+OCT!E5+NOV!E5+DIC!E5)))))))))))))</f>
        <v>0</v>
      </c>
      <c r="F5" s="214">
        <f>IF(Config!$C$6=1,SUM(+ENE!F5),IF(Config!$C$6=2,SUM(+ENE!F5+FEB!F5),IF(Config!$C$6=3,SUM(+ENE!F5+FEB!F5+MAR!F5),IF(Config!$C$6=4,SUM(+ENE!F5+FEB!F5+MAR!F5+ABR!F5),IF(Config!$C$6=5,SUM(ENE!F5+FEB!F5+MAR!F5+ABR!F5+MAY!F5),IF(Config!$C$6=6,SUM(+ENE!F5+FEB!F5+MAR!F5+ABR!F5+MAY!F5+JUN!F5),IF(Config!$C$6=7,SUM(ENE!F5+FEB!F5+MAR!F5+ABR!F5+MAY!F5+JUN!F5+JUL!F5),IF(Config!$C$6=8,SUM(+ENE!F5+FEB!F5+MAR!F5+ABR!F5+MAY!F5+JUN!F5+JUL!F5+AGO!F5),IF(Config!$C$6=9,SUM(+ENE!F5+FEB!F5+MAR!F5+ABR!F5+MAY!F5+JUN!F5+JUL!F5+AGO!F5+SET!F5),IF(Config!$C$6=10,SUM(+ENE!F5+FEB!F5+MAR!F5+ABR!F5+MAY!F5+JUN!F5+JUL!F5+AGO!F5+SET!F5+OCT!F5),IF(Config!$C$6=11,SUM(+ENE!F5+FEB!F5+MAR!F5+ABR!F5+MAY!F5+JUN!F5+JUL!F5+AGO!F5+SET!F5+OCT!F5+NOV!F5),IF(Config!$C$6=12,SUM(+ENE!F5+FEB!F5+MAR!F5+ABR!F5+MAY!F5+JUN!F5+JUL!F5+AGO!F5+SET!F5+OCT!F5+NOV!F5+DIC!F5)))))))))))))</f>
        <v>0</v>
      </c>
      <c r="G5" s="214">
        <f>IF(Config!$C$6=1,SUM(+ENE!G5),IF(Config!$C$6=2,SUM(+ENE!G5+FEB!G5),IF(Config!$C$6=3,SUM(+ENE!G5+FEB!G5+MAR!G5),IF(Config!$C$6=4,SUM(+ENE!G5+FEB!G5+MAR!G5+ABR!G5),IF(Config!$C$6=5,SUM(ENE!G5+FEB!G5+MAR!G5+ABR!G5+MAY!G5),IF(Config!$C$6=6,SUM(+ENE!G5+FEB!G5+MAR!G5+ABR!G5+MAY!G5+JUN!G5),IF(Config!$C$6=7,SUM(ENE!G5+FEB!G5+MAR!G5+ABR!G5+MAY!G5+JUN!G5+JUL!G5),IF(Config!$C$6=8,SUM(+ENE!G5+FEB!G5+MAR!G5+ABR!G5+MAY!G5+JUN!G5+JUL!G5+AGO!G5),IF(Config!$C$6=9,SUM(+ENE!G5+FEB!G5+MAR!G5+ABR!G5+MAY!G5+JUN!G5+JUL!G5+AGO!G5+SET!G5),IF(Config!$C$6=10,SUM(+ENE!G5+FEB!G5+MAR!G5+ABR!G5+MAY!G5+JUN!G5+JUL!G5+AGO!G5+SET!G5+OCT!G5),IF(Config!$C$6=11,SUM(+ENE!G5+FEB!G5+MAR!G5+ABR!G5+MAY!G5+JUN!G5+JUL!G5+AGO!G5+SET!G5+OCT!G5+NOV!G5),IF(Config!$C$6=12,SUM(+ENE!G5+FEB!G5+MAR!G5+ABR!G5+MAY!G5+JUN!G5+JUL!G5+AGO!G5+SET!G5+OCT!G5+NOV!G5+DIC!G5)))))))))))))</f>
        <v>0</v>
      </c>
      <c r="H5" s="214">
        <f>IF(Config!$C$6=1,SUM(+ENE!H5),IF(Config!$C$6=2,SUM(+ENE!H5+FEB!H5),IF(Config!$C$6=3,SUM(+ENE!H5+FEB!H5+MAR!H5),IF(Config!$C$6=4,SUM(+ENE!H5+FEB!H5+MAR!H5+ABR!H5),IF(Config!$C$6=5,SUM(ENE!H5+FEB!H5+MAR!H5+ABR!H5+MAY!H5),IF(Config!$C$6=6,SUM(+ENE!H5+FEB!H5+MAR!H5+ABR!H5+MAY!H5+JUN!H5),IF(Config!$C$6=7,SUM(ENE!H5+FEB!H5+MAR!H5+ABR!H5+MAY!H5+JUN!H5+JUL!H5),IF(Config!$C$6=8,SUM(+ENE!H5+FEB!H5+MAR!H5+ABR!H5+MAY!H5+JUN!H5+JUL!H5+AGO!H5),IF(Config!$C$6=9,SUM(+ENE!H5+FEB!H5+MAR!H5+ABR!H5+MAY!H5+JUN!H5+JUL!H5+AGO!H5+SET!H5),IF(Config!$C$6=10,SUM(+ENE!H5+FEB!H5+MAR!H5+ABR!H5+MAY!H5+JUN!H5+JUL!H5+AGO!H5+SET!H5+OCT!H5),IF(Config!$C$6=11,SUM(+ENE!H5+FEB!H5+MAR!H5+ABR!H5+MAY!H5+JUN!H5+JUL!H5+AGO!H5+SET!H5+OCT!H5+NOV!H5),IF(Config!$C$6=12,SUM(+ENE!H5+FEB!H5+MAR!H5+ABR!H5+MAY!H5+JUN!H5+JUL!H5+AGO!H5+SET!H5+OCT!H5+NOV!H5+DIC!H5)))))))))))))</f>
        <v>0</v>
      </c>
      <c r="I5" s="214">
        <f>IF(Config!$C$6=1,SUM(+ENE!I5),IF(Config!$C$6=2,SUM(+ENE!I5+FEB!I5),IF(Config!$C$6=3,SUM(+ENE!I5+FEB!I5+MAR!I5),IF(Config!$C$6=4,SUM(+ENE!I5+FEB!I5+MAR!I5+ABR!I5),IF(Config!$C$6=5,SUM(ENE!I5+FEB!I5+MAR!I5+ABR!I5+MAY!I5),IF(Config!$C$6=6,SUM(+ENE!I5+FEB!I5+MAR!I5+ABR!I5+MAY!I5+JUN!I5),IF(Config!$C$6=7,SUM(ENE!I5+FEB!I5+MAR!I5+ABR!I5+MAY!I5+JUN!I5+JUL!I5),IF(Config!$C$6=8,SUM(+ENE!I5+FEB!I5+MAR!I5+ABR!I5+MAY!I5+JUN!I5+JUL!I5+AGO!I5),IF(Config!$C$6=9,SUM(+ENE!I5+FEB!I5+MAR!I5+ABR!I5+MAY!I5+JUN!I5+JUL!I5+AGO!I5+SET!I5),IF(Config!$C$6=10,SUM(+ENE!I5+FEB!I5+MAR!I5+ABR!I5+MAY!I5+JUN!I5+JUL!I5+AGO!I5+SET!I5+OCT!I5),IF(Config!$C$6=11,SUM(+ENE!I5+FEB!I5+MAR!I5+ABR!I5+MAY!I5+JUN!I5+JUL!I5+AGO!I5+SET!I5+OCT!I5+NOV!I5),IF(Config!$C$6=12,SUM(+ENE!I5+FEB!I5+MAR!I5+ABR!I5+MAY!I5+JUN!I5+JUL!I5+AGO!I5+SET!I5+OCT!I5+NOV!I5+DIC!I5)))))))))))))</f>
        <v>0</v>
      </c>
      <c r="J5" s="214">
        <f>IF(Config!$C$6=1,SUM(+ENE!J5),IF(Config!$C$6=2,SUM(+ENE!J5+FEB!J5),IF(Config!$C$6=3,SUM(+ENE!J5+FEB!J5+MAR!J5),IF(Config!$C$6=4,SUM(+ENE!J5+FEB!J5+MAR!J5+ABR!J5),IF(Config!$C$6=5,SUM(ENE!J5+FEB!J5+MAR!J5+ABR!J5+MAY!J5),IF(Config!$C$6=6,SUM(+ENE!J5+FEB!J5+MAR!J5+ABR!J5+MAY!J5+JUN!J5),IF(Config!$C$6=7,SUM(ENE!J5+FEB!J5+MAR!J5+ABR!J5+MAY!J5+JUN!J5+JUL!J5),IF(Config!$C$6=8,SUM(+ENE!J5+FEB!J5+MAR!J5+ABR!J5+MAY!J5+JUN!J5+JUL!J5+AGO!J5),IF(Config!$C$6=9,SUM(+ENE!J5+FEB!J5+MAR!J5+ABR!J5+MAY!J5+JUN!J5+JUL!J5+AGO!J5+SET!J5),IF(Config!$C$6=10,SUM(+ENE!J5+FEB!J5+MAR!J5+ABR!J5+MAY!J5+JUN!J5+JUL!J5+AGO!J5+SET!J5+OCT!J5),IF(Config!$C$6=11,SUM(+ENE!J5+FEB!J5+MAR!J5+ABR!J5+MAY!J5+JUN!J5+JUL!J5+AGO!J5+SET!J5+OCT!J5+NOV!J5),IF(Config!$C$6=12,SUM(+ENE!J5+FEB!J5+MAR!J5+ABR!J5+MAY!J5+JUN!J5+JUL!J5+AGO!J5+SET!J5+OCT!J5+NOV!J5+DIC!J5)))))))))))))</f>
        <v>0</v>
      </c>
      <c r="K5" s="214">
        <f>IF(Config!$C$6=1,SUM(+ENE!K5),IF(Config!$C$6=2,SUM(+ENE!K5+FEB!K5),IF(Config!$C$6=3,SUM(+ENE!K5+FEB!K5+MAR!K5),IF(Config!$C$6=4,SUM(+ENE!K5+FEB!K5+MAR!K5+ABR!K5),IF(Config!$C$6=5,SUM(ENE!K5+FEB!K5+MAR!K5+ABR!K5+MAY!K5),IF(Config!$C$6=6,SUM(+ENE!K5+FEB!K5+MAR!K5+ABR!K5+MAY!K5+JUN!K5),IF(Config!$C$6=7,SUM(ENE!K5+FEB!K5+MAR!K5+ABR!K5+MAY!K5+JUN!K5+JUL!K5),IF(Config!$C$6=8,SUM(+ENE!K5+FEB!K5+MAR!K5+ABR!K5+MAY!K5+JUN!K5+JUL!K5+AGO!K5),IF(Config!$C$6=9,SUM(+ENE!K5+FEB!K5+MAR!K5+ABR!K5+MAY!K5+JUN!K5+JUL!K5+AGO!K5+SET!K5),IF(Config!$C$6=10,SUM(+ENE!K5+FEB!K5+MAR!K5+ABR!K5+MAY!K5+JUN!K5+JUL!K5+AGO!K5+SET!K5+OCT!K5),IF(Config!$C$6=11,SUM(+ENE!K5+FEB!K5+MAR!K5+ABR!K5+MAY!K5+JUN!K5+JUL!K5+AGO!K5+SET!K5+OCT!K5+NOV!K5),IF(Config!$C$6=12,SUM(+ENE!K5+FEB!K5+MAR!K5+ABR!K5+MAY!K5+JUN!K5+JUL!K5+AGO!K5+SET!K5+OCT!K5+NOV!K5+DIC!K5)))))))))))))</f>
        <v>0</v>
      </c>
      <c r="L5" s="214">
        <f>IF(Config!$C$6=1,SUM(+ENE!L5),IF(Config!$C$6=2,SUM(+ENE!L5+FEB!L5),IF(Config!$C$6=3,SUM(+ENE!L5+FEB!L5+MAR!L5),IF(Config!$C$6=4,SUM(+ENE!L5+FEB!L5+MAR!L5+ABR!L5),IF(Config!$C$6=5,SUM(ENE!L5+FEB!L5+MAR!L5+ABR!L5+MAY!L5),IF(Config!$C$6=6,SUM(+ENE!L5+FEB!L5+MAR!L5+ABR!L5+MAY!L5+JUN!L5),IF(Config!$C$6=7,SUM(ENE!L5+FEB!L5+MAR!L5+ABR!L5+MAY!L5+JUN!L5+JUL!L5),IF(Config!$C$6=8,SUM(+ENE!L5+FEB!L5+MAR!L5+ABR!L5+MAY!L5+JUN!L5+JUL!L5+AGO!L5),IF(Config!$C$6=9,SUM(+ENE!L5+FEB!L5+MAR!L5+ABR!L5+MAY!L5+JUN!L5+JUL!L5+AGO!L5+SET!L5),IF(Config!$C$6=10,SUM(+ENE!L5+FEB!L5+MAR!L5+ABR!L5+MAY!L5+JUN!L5+JUL!L5+AGO!L5+SET!L5+OCT!L5),IF(Config!$C$6=11,SUM(+ENE!L5+FEB!L5+MAR!L5+ABR!L5+MAY!L5+JUN!L5+JUL!L5+AGO!L5+SET!L5+OCT!L5+NOV!L5),IF(Config!$C$6=12,SUM(+ENE!L5+FEB!L5+MAR!L5+ABR!L5+MAY!L5+JUN!L5+JUL!L5+AGO!L5+SET!L5+OCT!L5+NOV!L5+DIC!L5)))))))))))))</f>
        <v>0</v>
      </c>
      <c r="M5" s="214">
        <f>IF(Config!$C$6=1,SUM(+ENE!M5),IF(Config!$C$6=2,SUM(+ENE!M5+FEB!M5),IF(Config!$C$6=3,SUM(+ENE!M5+FEB!M5+MAR!M5),IF(Config!$C$6=4,SUM(+ENE!M5+FEB!M5+MAR!M5+ABR!M5),IF(Config!$C$6=5,SUM(ENE!M5+FEB!M5+MAR!M5+ABR!M5+MAY!M5),IF(Config!$C$6=6,SUM(+ENE!M5+FEB!M5+MAR!M5+ABR!M5+MAY!M5+JUN!M5),IF(Config!$C$6=7,SUM(ENE!M5+FEB!M5+MAR!M5+ABR!M5+MAY!M5+JUN!M5+JUL!M5),IF(Config!$C$6=8,SUM(+ENE!M5+FEB!M5+MAR!M5+ABR!M5+MAY!M5+JUN!M5+JUL!M5+AGO!M5),IF(Config!$C$6=9,SUM(+ENE!M5+FEB!M5+MAR!M5+ABR!M5+MAY!M5+JUN!M5+JUL!M5+AGO!M5+SET!M5),IF(Config!$C$6=10,SUM(+ENE!M5+FEB!M5+MAR!M5+ABR!M5+MAY!M5+JUN!M5+JUL!M5+AGO!M5+SET!M5+OCT!M5),IF(Config!$C$6=11,SUM(+ENE!M5+FEB!M5+MAR!M5+ABR!M5+MAY!M5+JUN!M5+JUL!M5+AGO!M5+SET!M5+OCT!M5+NOV!M5),IF(Config!$C$6=12,SUM(+ENE!M5+FEB!M5+MAR!M5+ABR!M5+MAY!M5+JUN!M5+JUL!M5+AGO!M5+SET!M5+OCT!M5+NOV!M5+DIC!M5)))))))))))))</f>
        <v>0</v>
      </c>
      <c r="N5" s="214">
        <f>IF(Config!$C$6=1,SUM(+ENE!N5),IF(Config!$C$6=2,SUM(+ENE!N5+FEB!N5),IF(Config!$C$6=3,SUM(+ENE!N5+FEB!N5+MAR!N5),IF(Config!$C$6=4,SUM(+ENE!N5+FEB!N5+MAR!N5+ABR!N5),IF(Config!$C$6=5,SUM(ENE!N5+FEB!N5+MAR!N5+ABR!N5+MAY!N5),IF(Config!$C$6=6,SUM(+ENE!N5+FEB!N5+MAR!N5+ABR!N5+MAY!N5+JUN!N5),IF(Config!$C$6=7,SUM(ENE!N5+FEB!N5+MAR!N5+ABR!N5+MAY!N5+JUN!N5+JUL!N5),IF(Config!$C$6=8,SUM(+ENE!N5+FEB!N5+MAR!N5+ABR!N5+MAY!N5+JUN!N5+JUL!N5+AGO!N5),IF(Config!$C$6=9,SUM(+ENE!N5+FEB!N5+MAR!N5+ABR!N5+MAY!N5+JUN!N5+JUL!N5+AGO!N5+SET!N5),IF(Config!$C$6=10,SUM(+ENE!N5+FEB!N5+MAR!N5+ABR!N5+MAY!N5+JUN!N5+JUL!N5+AGO!N5+SET!N5+OCT!N5),IF(Config!$C$6=11,SUM(+ENE!N5+FEB!N5+MAR!N5+ABR!N5+MAY!N5+JUN!N5+JUL!N5+AGO!N5+SET!N5+OCT!N5+NOV!N5),IF(Config!$C$6=12,SUM(+ENE!N5+FEB!N5+MAR!N5+ABR!N5+MAY!N5+JUN!N5+JUL!N5+AGO!N5+SET!N5+OCT!N5+NOV!N5+DIC!N5)))))))))))))</f>
        <v>0</v>
      </c>
      <c r="O5" s="214">
        <f>IF(Config!$C$6=1,SUM(+ENE!O5),IF(Config!$C$6=2,SUM(+ENE!O5+FEB!O5),IF(Config!$C$6=3,SUM(+ENE!O5+FEB!O5+MAR!O5),IF(Config!$C$6=4,SUM(+ENE!O5+FEB!O5+MAR!O5+ABR!O5),IF(Config!$C$6=5,SUM(ENE!O5+FEB!O5+MAR!O5+ABR!O5+MAY!O5),IF(Config!$C$6=6,SUM(+ENE!O5+FEB!O5+MAR!O5+ABR!O5+MAY!O5+JUN!O5),IF(Config!$C$6=7,SUM(ENE!O5+FEB!O5+MAR!O5+ABR!O5+MAY!O5+JUN!O5+JUL!O5),IF(Config!$C$6=8,SUM(+ENE!O5+FEB!O5+MAR!O5+ABR!O5+MAY!O5+JUN!O5+JUL!O5+AGO!O5),IF(Config!$C$6=9,SUM(+ENE!O5+FEB!O5+MAR!O5+ABR!O5+MAY!O5+JUN!O5+JUL!O5+AGO!O5+SET!O5),IF(Config!$C$6=10,SUM(+ENE!O5+FEB!O5+MAR!O5+ABR!O5+MAY!O5+JUN!O5+JUL!O5+AGO!O5+SET!O5+OCT!O5),IF(Config!$C$6=11,SUM(+ENE!O5+FEB!O5+MAR!O5+ABR!O5+MAY!O5+JUN!O5+JUL!O5+AGO!O5+SET!O5+OCT!O5+NOV!O5),IF(Config!$C$6=12,SUM(+ENE!O5+FEB!O5+MAR!O5+ABR!O5+MAY!O5+JUN!O5+JUL!O5+AGO!O5+SET!O5+OCT!O5+NOV!O5+DIC!O5)))))))))))))</f>
        <v>0</v>
      </c>
      <c r="P5" s="214">
        <f>IF(Config!$C$6=1,SUM(+ENE!P5),IF(Config!$C$6=2,SUM(+ENE!P5+FEB!P5),IF(Config!$C$6=3,SUM(+ENE!P5+FEB!P5+MAR!P5),IF(Config!$C$6=4,SUM(+ENE!P5+FEB!P5+MAR!P5+ABR!P5),IF(Config!$C$6=5,SUM(ENE!P5+FEB!P5+MAR!P5+ABR!P5+MAY!P5),IF(Config!$C$6=6,SUM(+ENE!P5+FEB!P5+MAR!P5+ABR!P5+MAY!P5+JUN!P5),IF(Config!$C$6=7,SUM(ENE!P5+FEB!P5+MAR!P5+ABR!P5+MAY!P5+JUN!P5+JUL!P5),IF(Config!$C$6=8,SUM(+ENE!P5+FEB!P5+MAR!P5+ABR!P5+MAY!P5+JUN!P5+JUL!P5+AGO!P5),IF(Config!$C$6=9,SUM(+ENE!P5+FEB!P5+MAR!P5+ABR!P5+MAY!P5+JUN!P5+JUL!P5+AGO!P5+SET!P5),IF(Config!$C$6=10,SUM(+ENE!P5+FEB!P5+MAR!P5+ABR!P5+MAY!P5+JUN!P5+JUL!P5+AGO!P5+SET!P5+OCT!P5),IF(Config!$C$6=11,SUM(+ENE!P5+FEB!P5+MAR!P5+ABR!P5+MAY!P5+JUN!P5+JUL!P5+AGO!P5+SET!P5+OCT!P5+NOV!P5),IF(Config!$C$6=12,SUM(+ENE!P5+FEB!P5+MAR!P5+ABR!P5+MAY!P5+JUN!P5+JUL!P5+AGO!P5+SET!P5+OCT!P5+NOV!P5+DIC!P5)))))))))))))</f>
        <v>0</v>
      </c>
      <c r="Q5" s="214">
        <f>IF(Config!$C$6=1,SUM(+ENE!Q5),IF(Config!$C$6=2,SUM(+ENE!Q5+FEB!Q5),IF(Config!$C$6=3,SUM(+ENE!Q5+FEB!Q5+MAR!Q5),IF(Config!$C$6=4,SUM(+ENE!Q5+FEB!Q5+MAR!Q5+ABR!Q5),IF(Config!$C$6=5,SUM(ENE!Q5+FEB!Q5+MAR!Q5+ABR!Q5+MAY!Q5),IF(Config!$C$6=6,SUM(+ENE!Q5+FEB!Q5+MAR!Q5+ABR!Q5+MAY!Q5+JUN!Q5),IF(Config!$C$6=7,SUM(ENE!Q5+FEB!Q5+MAR!Q5+ABR!Q5+MAY!Q5+JUN!Q5+JUL!Q5),IF(Config!$C$6=8,SUM(+ENE!Q5+FEB!Q5+MAR!Q5+ABR!Q5+MAY!Q5+JUN!Q5+JUL!Q5+AGO!Q5),IF(Config!$C$6=9,SUM(+ENE!Q5+FEB!Q5+MAR!Q5+ABR!Q5+MAY!Q5+JUN!Q5+JUL!Q5+AGO!Q5+SET!Q5),IF(Config!$C$6=10,SUM(+ENE!Q5+FEB!Q5+MAR!Q5+ABR!Q5+MAY!Q5+JUN!Q5+JUL!Q5+AGO!Q5+SET!Q5+OCT!Q5),IF(Config!$C$6=11,SUM(+ENE!Q5+FEB!Q5+MAR!Q5+ABR!Q5+MAY!Q5+JUN!Q5+JUL!Q5+AGO!Q5+SET!Q5+OCT!Q5+NOV!Q5),IF(Config!$C$6=12,SUM(+ENE!Q5+FEB!Q5+MAR!Q5+ABR!Q5+MAY!Q5+JUN!Q5+JUL!Q5+AGO!Q5+SET!Q5+OCT!Q5+NOV!Q5+DIC!Q5)))))))))))))</f>
        <v>0</v>
      </c>
      <c r="R5" s="214">
        <f>IF(Config!$C$6=1,SUM(+ENE!R5),IF(Config!$C$6=2,SUM(+ENE!R5+FEB!R5),IF(Config!$C$6=3,SUM(+ENE!R5+FEB!R5+MAR!R5),IF(Config!$C$6=4,SUM(+ENE!R5+FEB!R5+MAR!R5+ABR!R5),IF(Config!$C$6=5,SUM(ENE!R5+FEB!R5+MAR!R5+ABR!R5+MAY!R5),IF(Config!$C$6=6,SUM(+ENE!R5+FEB!R5+MAR!R5+ABR!R5+MAY!R5+JUN!R5),IF(Config!$C$6=7,SUM(ENE!R5+FEB!R5+MAR!R5+ABR!R5+MAY!R5+JUN!R5+JUL!R5),IF(Config!$C$6=8,SUM(+ENE!R5+FEB!R5+MAR!R5+ABR!R5+MAY!R5+JUN!R5+JUL!R5+AGO!R5),IF(Config!$C$6=9,SUM(+ENE!R5+FEB!R5+MAR!R5+ABR!R5+MAY!R5+JUN!R5+JUL!R5+AGO!R5+SET!R5),IF(Config!$C$6=10,SUM(+ENE!R5+FEB!R5+MAR!R5+ABR!R5+MAY!R5+JUN!R5+JUL!R5+AGO!R5+SET!R5+OCT!R5),IF(Config!$C$6=11,SUM(+ENE!R5+FEB!R5+MAR!R5+ABR!R5+MAY!R5+JUN!R5+JUL!R5+AGO!R5+SET!R5+OCT!R5+NOV!R5),IF(Config!$C$6=12,SUM(+ENE!R5+FEB!R5+MAR!R5+ABR!R5+MAY!R5+JUN!R5+JUL!R5+AGO!R5+SET!R5+OCT!R5+NOV!R5+DIC!R5)))))))))))))</f>
        <v>0</v>
      </c>
      <c r="S5" s="214">
        <f>IF(Config!$C$6=1,SUM(+ENE!S5),IF(Config!$C$6=2,SUM(+ENE!S5+FEB!S5),IF(Config!$C$6=3,SUM(+ENE!S5+FEB!S5+MAR!S5),IF(Config!$C$6=4,SUM(+ENE!S5+FEB!S5+MAR!S5+ABR!S5),IF(Config!$C$6=5,SUM(ENE!S5+FEB!S5+MAR!S5+ABR!S5+MAY!S5),IF(Config!$C$6=6,SUM(+ENE!S5+FEB!S5+MAR!S5+ABR!S5+MAY!S5+JUN!S5),IF(Config!$C$6=7,SUM(ENE!S5+FEB!S5+MAR!S5+ABR!S5+MAY!S5+JUN!S5+JUL!S5),IF(Config!$C$6=8,SUM(+ENE!S5+FEB!S5+MAR!S5+ABR!S5+MAY!S5+JUN!S5+JUL!S5+AGO!S5),IF(Config!$C$6=9,SUM(+ENE!S5+FEB!S5+MAR!S5+ABR!S5+MAY!S5+JUN!S5+JUL!S5+AGO!S5+SET!S5),IF(Config!$C$6=10,SUM(+ENE!S5+FEB!S5+MAR!S5+ABR!S5+MAY!S5+JUN!S5+JUL!S5+AGO!S5+SET!S5+OCT!S5),IF(Config!$C$6=11,SUM(+ENE!S5+FEB!S5+MAR!S5+ABR!S5+MAY!S5+JUN!S5+JUL!S5+AGO!S5+SET!S5+OCT!S5+NOV!S5),IF(Config!$C$6=12,SUM(+ENE!S5+FEB!S5+MAR!S5+ABR!S5+MAY!S5+JUN!S5+JUL!S5+AGO!S5+SET!S5+OCT!S5+NOV!S5+DIC!S5)))))))))))))</f>
        <v>0</v>
      </c>
      <c r="T5" s="214">
        <f>IF(Config!$C$6=1,SUM(+ENE!T5),IF(Config!$C$6=2,SUM(+ENE!T5+FEB!T5),IF(Config!$C$6=3,SUM(+ENE!T5+FEB!T5+MAR!T5),IF(Config!$C$6=4,SUM(+ENE!T5+FEB!T5+MAR!T5+ABR!T5),IF(Config!$C$6=5,SUM(ENE!T5+FEB!T5+MAR!T5+ABR!T5+MAY!T5),IF(Config!$C$6=6,SUM(+ENE!T5+FEB!T5+MAR!T5+ABR!T5+MAY!T5+JUN!T5),IF(Config!$C$6=7,SUM(ENE!T5+FEB!T5+MAR!T5+ABR!T5+MAY!T5+JUN!T5+JUL!T5),IF(Config!$C$6=8,SUM(+ENE!T5+FEB!T5+MAR!T5+ABR!T5+MAY!T5+JUN!T5+JUL!T5+AGO!T5),IF(Config!$C$6=9,SUM(+ENE!T5+FEB!T5+MAR!T5+ABR!T5+MAY!T5+JUN!T5+JUL!T5+AGO!T5+SET!T5),IF(Config!$C$6=10,SUM(+ENE!T5+FEB!T5+MAR!T5+ABR!T5+MAY!T5+JUN!T5+JUL!T5+AGO!T5+SET!T5+OCT!T5),IF(Config!$C$6=11,SUM(+ENE!T5+FEB!T5+MAR!T5+ABR!T5+MAY!T5+JUN!T5+JUL!T5+AGO!T5+SET!T5+OCT!T5+NOV!T5),IF(Config!$C$6=12,SUM(+ENE!T5+FEB!T5+MAR!T5+ABR!T5+MAY!T5+JUN!T5+JUL!T5+AGO!T5+SET!T5+OCT!T5+NOV!T5+DIC!T5)))))))))))))</f>
        <v>0</v>
      </c>
      <c r="U5" s="214">
        <f>IF(Config!$C$6=1,SUM(+ENE!U5),IF(Config!$C$6=2,SUM(+ENE!U5+FEB!U5),IF(Config!$C$6=3,SUM(+ENE!U5+FEB!U5+MAR!U5),IF(Config!$C$6=4,SUM(+ENE!U5+FEB!U5+MAR!U5+ABR!U5),IF(Config!$C$6=5,SUM(ENE!U5+FEB!U5+MAR!U5+ABR!U5+MAY!U5),IF(Config!$C$6=6,SUM(+ENE!U5+FEB!U5+MAR!U5+ABR!U5+MAY!U5+JUN!U5),IF(Config!$C$6=7,SUM(ENE!U5+FEB!U5+MAR!U5+ABR!U5+MAY!U5+JUN!U5+JUL!U5),IF(Config!$C$6=8,SUM(+ENE!U5+FEB!U5+MAR!U5+ABR!U5+MAY!U5+JUN!U5+JUL!U5+AGO!U5),IF(Config!$C$6=9,SUM(+ENE!U5+FEB!U5+MAR!U5+ABR!U5+MAY!U5+JUN!U5+JUL!U5+AGO!U5+SET!U5),IF(Config!$C$6=10,SUM(+ENE!U5+FEB!U5+MAR!U5+ABR!U5+MAY!U5+JUN!U5+JUL!U5+AGO!U5+SET!U5+OCT!U5),IF(Config!$C$6=11,SUM(+ENE!U5+FEB!U5+MAR!U5+ABR!U5+MAY!U5+JUN!U5+JUL!U5+AGO!U5+SET!U5+OCT!U5+NOV!U5),IF(Config!$C$6=12,SUM(+ENE!U5+FEB!U5+MAR!U5+ABR!U5+MAY!U5+JUN!U5+JUL!U5+AGO!U5+SET!U5+OCT!U5+NOV!U5+DIC!U5)))))))))))))</f>
        <v>0</v>
      </c>
      <c r="V5" s="214">
        <f>IF(Config!$C$6=1,SUM(+ENE!V5),IF(Config!$C$6=2,SUM(+ENE!V5+FEB!V5),IF(Config!$C$6=3,SUM(+ENE!V5+FEB!V5+MAR!V5),IF(Config!$C$6=4,SUM(+ENE!V5+FEB!V5+MAR!V5+ABR!V5),IF(Config!$C$6=5,SUM(ENE!V5+FEB!V5+MAR!V5+ABR!V5+MAY!V5),IF(Config!$C$6=6,SUM(+ENE!V5+FEB!V5+MAR!V5+ABR!V5+MAY!V5+JUN!V5),IF(Config!$C$6=7,SUM(ENE!V5+FEB!V5+MAR!V5+ABR!V5+MAY!V5+JUN!V5+JUL!V5),IF(Config!$C$6=8,SUM(+ENE!V5+FEB!V5+MAR!V5+ABR!V5+MAY!V5+JUN!V5+JUL!V5+AGO!V5),IF(Config!$C$6=9,SUM(+ENE!V5+FEB!V5+MAR!V5+ABR!V5+MAY!V5+JUN!V5+JUL!V5+AGO!V5+SET!V5),IF(Config!$C$6=10,SUM(+ENE!V5+FEB!V5+MAR!V5+ABR!V5+MAY!V5+JUN!V5+JUL!V5+AGO!V5+SET!V5+OCT!V5),IF(Config!$C$6=11,SUM(+ENE!V5+FEB!V5+MAR!V5+ABR!V5+MAY!V5+JUN!V5+JUL!V5+AGO!V5+SET!V5+OCT!V5+NOV!V5),IF(Config!$C$6=12,SUM(+ENE!V5+FEB!V5+MAR!V5+ABR!V5+MAY!V5+JUN!V5+JUL!V5+AGO!V5+SET!V5+OCT!V5+NOV!V5+DIC!V5)))))))))))))</f>
        <v>0</v>
      </c>
      <c r="W5" s="214">
        <f>IF(Config!$C$6=1,SUM(+ENE!W5),IF(Config!$C$6=2,SUM(+ENE!W5+FEB!W5),IF(Config!$C$6=3,SUM(+ENE!W5+FEB!W5+MAR!W5),IF(Config!$C$6=4,SUM(+ENE!W5+FEB!W5+MAR!W5+ABR!W5),IF(Config!$C$6=5,SUM(ENE!W5+FEB!W5+MAR!W5+ABR!W5+MAY!W5),IF(Config!$C$6=6,SUM(+ENE!W5+FEB!W5+MAR!W5+ABR!W5+MAY!W5+JUN!W5),IF(Config!$C$6=7,SUM(ENE!W5+FEB!W5+MAR!W5+ABR!W5+MAY!W5+JUN!W5+JUL!W5),IF(Config!$C$6=8,SUM(+ENE!W5+FEB!W5+MAR!W5+ABR!W5+MAY!W5+JUN!W5+JUL!W5+AGO!W5),IF(Config!$C$6=9,SUM(+ENE!W5+FEB!W5+MAR!W5+ABR!W5+MAY!W5+JUN!W5+JUL!W5+AGO!W5+SET!W5),IF(Config!$C$6=10,SUM(+ENE!W5+FEB!W5+MAR!W5+ABR!W5+MAY!W5+JUN!W5+JUL!W5+AGO!W5+SET!W5+OCT!W5),IF(Config!$C$6=11,SUM(+ENE!W5+FEB!W5+MAR!W5+ABR!W5+MAY!W5+JUN!W5+JUL!W5+AGO!W5+SET!W5+OCT!W5+NOV!W5),IF(Config!$C$6=12,SUM(+ENE!W5+FEB!W5+MAR!W5+ABR!W5+MAY!W5+JUN!W5+JUL!W5+AGO!W5+SET!W5+OCT!W5+NOV!W5+DIC!W5)))))))))))))</f>
        <v>0</v>
      </c>
      <c r="X5" s="214">
        <f>IF(Config!$C$6=1,SUM(+ENE!X5),IF(Config!$C$6=2,SUM(+ENE!X5+FEB!X5),IF(Config!$C$6=3,SUM(+ENE!X5+FEB!X5+MAR!X5),IF(Config!$C$6=4,SUM(+ENE!X5+FEB!X5+MAR!X5+ABR!X5),IF(Config!$C$6=5,SUM(ENE!X5+FEB!X5+MAR!X5+ABR!X5+MAY!X5),IF(Config!$C$6=6,SUM(+ENE!X5+FEB!X5+MAR!X5+ABR!X5+MAY!X5+JUN!X5),IF(Config!$C$6=7,SUM(ENE!X5+FEB!X5+MAR!X5+ABR!X5+MAY!X5+JUN!X5+JUL!X5),IF(Config!$C$6=8,SUM(+ENE!X5+FEB!X5+MAR!X5+ABR!X5+MAY!X5+JUN!X5+JUL!X5+AGO!X5),IF(Config!$C$6=9,SUM(+ENE!X5+FEB!X5+MAR!X5+ABR!X5+MAY!X5+JUN!X5+JUL!X5+AGO!X5+SET!X5),IF(Config!$C$6=10,SUM(+ENE!X5+FEB!X5+MAR!X5+ABR!X5+MAY!X5+JUN!X5+JUL!X5+AGO!X5+SET!X5+OCT!X5),IF(Config!$C$6=11,SUM(+ENE!X5+FEB!X5+MAR!X5+ABR!X5+MAY!X5+JUN!X5+JUL!X5+AGO!X5+SET!X5+OCT!X5+NOV!X5),IF(Config!$C$6=12,SUM(+ENE!X5+FEB!X5+MAR!X5+ABR!X5+MAY!X5+JUN!X5+JUL!X5+AGO!X5+SET!X5+OCT!X5+NOV!X5+DIC!X5)))))))))))))</f>
        <v>0</v>
      </c>
      <c r="Y5" s="214">
        <f>IF(Config!$C$6=1,SUM(+ENE!Y5),IF(Config!$C$6=2,SUM(+ENE!Y5+FEB!Y5),IF(Config!$C$6=3,SUM(+ENE!Y5+FEB!Y5+MAR!Y5),IF(Config!$C$6=4,SUM(+ENE!Y5+FEB!Y5+MAR!Y5+ABR!Y5),IF(Config!$C$6=5,SUM(ENE!Y5+FEB!Y5+MAR!Y5+ABR!Y5+MAY!Y5),IF(Config!$C$6=6,SUM(+ENE!Y5+FEB!Y5+MAR!Y5+ABR!Y5+MAY!Y5+JUN!Y5),IF(Config!$C$6=7,SUM(ENE!Y5+FEB!Y5+MAR!Y5+ABR!Y5+MAY!Y5+JUN!Y5+JUL!Y5),IF(Config!$C$6=8,SUM(+ENE!Y5+FEB!Y5+MAR!Y5+ABR!Y5+MAY!Y5+JUN!Y5+JUL!Y5+AGO!Y5),IF(Config!$C$6=9,SUM(+ENE!Y5+FEB!Y5+MAR!Y5+ABR!Y5+MAY!Y5+JUN!Y5+JUL!Y5+AGO!Y5+SET!Y5),IF(Config!$C$6=10,SUM(+ENE!Y5+FEB!Y5+MAR!Y5+ABR!Y5+MAY!Y5+JUN!Y5+JUL!Y5+AGO!Y5+SET!Y5+OCT!Y5),IF(Config!$C$6=11,SUM(+ENE!Y5+FEB!Y5+MAR!Y5+ABR!Y5+MAY!Y5+JUN!Y5+JUL!Y5+AGO!Y5+SET!Y5+OCT!Y5+NOV!Y5),IF(Config!$C$6=12,SUM(+ENE!Y5+FEB!Y5+MAR!Y5+ABR!Y5+MAY!Y5+JUN!Y5+JUL!Y5+AGO!Y5+SET!Y5+OCT!Y5+NOV!Y5+DIC!Y5)))))))))))))</f>
        <v>0</v>
      </c>
      <c r="Z5" s="214">
        <f>IF(Config!$C$6=1,SUM(+ENE!Z5),IF(Config!$C$6=2,SUM(+ENE!Z5+FEB!Z5),IF(Config!$C$6=3,SUM(+ENE!Z5+FEB!Z5+MAR!Z5),IF(Config!$C$6=4,SUM(+ENE!Z5+FEB!Z5+MAR!Z5+ABR!Z5),IF(Config!$C$6=5,SUM(ENE!Z5+FEB!Z5+MAR!Z5+ABR!Z5+MAY!Z5),IF(Config!$C$6=6,SUM(+ENE!Z5+FEB!Z5+MAR!Z5+ABR!Z5+MAY!Z5+JUN!Z5),IF(Config!$C$6=7,SUM(ENE!Z5+FEB!Z5+MAR!Z5+ABR!Z5+MAY!Z5+JUN!Z5+JUL!Z5),IF(Config!$C$6=8,SUM(+ENE!Z5+FEB!Z5+MAR!Z5+ABR!Z5+MAY!Z5+JUN!Z5+JUL!Z5+AGO!Z5),IF(Config!$C$6=9,SUM(+ENE!Z5+FEB!Z5+MAR!Z5+ABR!Z5+MAY!Z5+JUN!Z5+JUL!Z5+AGO!Z5+SET!Z5),IF(Config!$C$6=10,SUM(+ENE!Z5+FEB!Z5+MAR!Z5+ABR!Z5+MAY!Z5+JUN!Z5+JUL!Z5+AGO!Z5+SET!Z5+OCT!Z5),IF(Config!$C$6=11,SUM(+ENE!Z5+FEB!Z5+MAR!Z5+ABR!Z5+MAY!Z5+JUN!Z5+JUL!Z5+AGO!Z5+SET!Z5+OCT!Z5+NOV!Z5),IF(Config!$C$6=12,SUM(+ENE!Z5+FEB!Z5+MAR!Z5+ABR!Z5+MAY!Z5+JUN!Z5+JUL!Z5+AGO!Z5+SET!Z5+OCT!Z5+NOV!Z5+DIC!Z5)))))))))))))</f>
        <v>0</v>
      </c>
      <c r="AA5" s="214">
        <f>IF(Config!$C$6=1,SUM(+ENE!AA5),IF(Config!$C$6=2,SUM(+ENE!AA5+FEB!AA5),IF(Config!$C$6=3,SUM(+ENE!AA5+FEB!AA5+MAR!AA5),IF(Config!$C$6=4,SUM(+ENE!AA5+FEB!AA5+MAR!AA5+ABR!AA5),IF(Config!$C$6=5,SUM(ENE!AA5+FEB!AA5+MAR!AA5+ABR!AA5+MAY!AA5),IF(Config!$C$6=6,SUM(+ENE!AA5+FEB!AA5+MAR!AA5+ABR!AA5+MAY!AA5+JUN!AA5),IF(Config!$C$6=7,SUM(ENE!AA5+FEB!AA5+MAR!AA5+ABR!AA5+MAY!AA5+JUN!AA5+JUL!AA5),IF(Config!$C$6=8,SUM(+ENE!AA5+FEB!AA5+MAR!AA5+ABR!AA5+MAY!AA5+JUN!AA5+JUL!AA5+AGO!AA5),IF(Config!$C$6=9,SUM(+ENE!AA5+FEB!AA5+MAR!AA5+ABR!AA5+MAY!AA5+JUN!AA5+JUL!AA5+AGO!AA5+SET!AA5),IF(Config!$C$6=10,SUM(+ENE!AA5+FEB!AA5+MAR!AA5+ABR!AA5+MAY!AA5+JUN!AA5+JUL!AA5+AGO!AA5+SET!AA5+OCT!AA5),IF(Config!$C$6=11,SUM(+ENE!AA5+FEB!AA5+MAR!AA5+ABR!AA5+MAY!AA5+JUN!AA5+JUL!AA5+AGO!AA5+SET!AA5+OCT!AA5+NOV!AA5),IF(Config!$C$6=12,SUM(+ENE!AA5+FEB!AA5+MAR!AA5+ABR!AA5+MAY!AA5+JUN!AA5+JUL!AA5+AGO!AA5+SET!AA5+OCT!AA5+NOV!AA5+DIC!AA5)))))))))))))</f>
        <v>0</v>
      </c>
      <c r="AB5" s="214">
        <f>IF(Config!$C$6=1,SUM(+ENE!AB5),IF(Config!$C$6=2,SUM(+ENE!AB5+FEB!AB5),IF(Config!$C$6=3,SUM(+ENE!AB5+FEB!AB5+MAR!AB5),IF(Config!$C$6=4,SUM(+ENE!AB5+FEB!AB5+MAR!AB5+ABR!AB5),IF(Config!$C$6=5,SUM(ENE!AB5+FEB!AB5+MAR!AB5+ABR!AB5+MAY!AB5),IF(Config!$C$6=6,SUM(+ENE!AB5+FEB!AB5+MAR!AB5+ABR!AB5+MAY!AB5+JUN!AB5),IF(Config!$C$6=7,SUM(ENE!AB5+FEB!AB5+MAR!AB5+ABR!AB5+MAY!AB5+JUN!AB5+JUL!AB5),IF(Config!$C$6=8,SUM(+ENE!AB5+FEB!AB5+MAR!AB5+ABR!AB5+MAY!AB5+JUN!AB5+JUL!AB5+AGO!AB5),IF(Config!$C$6=9,SUM(+ENE!AB5+FEB!AB5+MAR!AB5+ABR!AB5+MAY!AB5+JUN!AB5+JUL!AB5+AGO!AB5+SET!AB5),IF(Config!$C$6=10,SUM(+ENE!AB5+FEB!AB5+MAR!AB5+ABR!AB5+MAY!AB5+JUN!AB5+JUL!AB5+AGO!AB5+SET!AB5+OCT!AB5),IF(Config!$C$6=11,SUM(+ENE!AB5+FEB!AB5+MAR!AB5+ABR!AB5+MAY!AB5+JUN!AB5+JUL!AB5+AGO!AB5+SET!AB5+OCT!AB5+NOV!AB5),IF(Config!$C$6=12,SUM(+ENE!AB5+FEB!AB5+MAR!AB5+ABR!AB5+MAY!AB5+JUN!AB5+JUL!AB5+AGO!AB5+SET!AB5+OCT!AB5+NOV!AB5+DIC!AB5)))))))))))))</f>
        <v>0</v>
      </c>
      <c r="AC5" s="214">
        <f>IF(Config!$C$6=1,SUM(+ENE!AC5),IF(Config!$C$6=2,SUM(+ENE!AC5+FEB!AC5),IF(Config!$C$6=3,SUM(+ENE!AC5+FEB!AC5+MAR!AC5),IF(Config!$C$6=4,SUM(+ENE!AC5+FEB!AC5+MAR!AC5+ABR!AC5),IF(Config!$C$6=5,SUM(ENE!AC5+FEB!AC5+MAR!AC5+ABR!AC5+MAY!AC5),IF(Config!$C$6=6,SUM(+ENE!AC5+FEB!AC5+MAR!AC5+ABR!AC5+MAY!AC5+JUN!AC5),IF(Config!$C$6=7,SUM(ENE!AC5+FEB!AC5+MAR!AC5+ABR!AC5+MAY!AC5+JUN!AC5+JUL!AC5),IF(Config!$C$6=8,SUM(+ENE!AC5+FEB!AC5+MAR!AC5+ABR!AC5+MAY!AC5+JUN!AC5+JUL!AC5+AGO!AC5),IF(Config!$C$6=9,SUM(+ENE!AC5+FEB!AC5+MAR!AC5+ABR!AC5+MAY!AC5+JUN!AC5+JUL!AC5+AGO!AC5+SET!AC5),IF(Config!$C$6=10,SUM(+ENE!AC5+FEB!AC5+MAR!AC5+ABR!AC5+MAY!AC5+JUN!AC5+JUL!AC5+AGO!AC5+SET!AC5+OCT!AC5),IF(Config!$C$6=11,SUM(+ENE!AC5+FEB!AC5+MAR!AC5+ABR!AC5+MAY!AC5+JUN!AC5+JUL!AC5+AGO!AC5+SET!AC5+OCT!AC5+NOV!AC5),IF(Config!$C$6=12,SUM(+ENE!AC5+FEB!AC5+MAR!AC5+ABR!AC5+MAY!AC5+JUN!AC5+JUL!AC5+AGO!AC5+SET!AC5+OCT!AC5+NOV!AC5+DIC!AC5)))))))))))))</f>
        <v>0</v>
      </c>
      <c r="AD5" s="214">
        <f>IF(Config!$C$6=1,SUM(+ENE!AD5),IF(Config!$C$6=2,SUM(+ENE!AD5+FEB!AD5),IF(Config!$C$6=3,SUM(+ENE!AD5+FEB!AD5+MAR!AD5),IF(Config!$C$6=4,SUM(+ENE!AD5+FEB!AD5+MAR!AD5+ABR!AD5),IF(Config!$C$6=5,SUM(ENE!AD5+FEB!AD5+MAR!AD5+ABR!AD5+MAY!AD5),IF(Config!$C$6=6,SUM(+ENE!AD5+FEB!AD5+MAR!AD5+ABR!AD5+MAY!AD5+JUN!AD5),IF(Config!$C$6=7,SUM(ENE!AD5+FEB!AD5+MAR!AD5+ABR!AD5+MAY!AD5+JUN!AD5+JUL!AD5),IF(Config!$C$6=8,SUM(+ENE!AD5+FEB!AD5+MAR!AD5+ABR!AD5+MAY!AD5+JUN!AD5+JUL!AD5+AGO!AD5),IF(Config!$C$6=9,SUM(+ENE!AD5+FEB!AD5+MAR!AD5+ABR!AD5+MAY!AD5+JUN!AD5+JUL!AD5+AGO!AD5+SET!AD5),IF(Config!$C$6=10,SUM(+ENE!AD5+FEB!AD5+MAR!AD5+ABR!AD5+MAY!AD5+JUN!AD5+JUL!AD5+AGO!AD5+SET!AD5+OCT!AD5),IF(Config!$C$6=11,SUM(+ENE!AD5+FEB!AD5+MAR!AD5+ABR!AD5+MAY!AD5+JUN!AD5+JUL!AD5+AGO!AD5+SET!AD5+OCT!AD5+NOV!AD5),IF(Config!$C$6=12,SUM(+ENE!AD5+FEB!AD5+MAR!AD5+ABR!AD5+MAY!AD5+JUN!AD5+JUL!AD5+AGO!AD5+SET!AD5+OCT!AD5+NOV!AD5+DIC!AD5)))))))))))))</f>
        <v>0</v>
      </c>
      <c r="AE5" s="214">
        <f>IF(Config!$C$6=1,SUM(+ENE!AE5),IF(Config!$C$6=2,SUM(+ENE!AE5+FEB!AE5),IF(Config!$C$6=3,SUM(+ENE!AE5+FEB!AE5+MAR!AE5),IF(Config!$C$6=4,SUM(+ENE!AE5+FEB!AE5+MAR!AE5+ABR!AE5),IF(Config!$C$6=5,SUM(ENE!AE5+FEB!AE5+MAR!AE5+ABR!AE5+MAY!AE5),IF(Config!$C$6=6,SUM(+ENE!AE5+FEB!AE5+MAR!AE5+ABR!AE5+MAY!AE5+JUN!AE5),IF(Config!$C$6=7,SUM(ENE!AE5+FEB!AE5+MAR!AE5+ABR!AE5+MAY!AE5+JUN!AE5+JUL!AE5),IF(Config!$C$6=8,SUM(+ENE!AE5+FEB!AE5+MAR!AE5+ABR!AE5+MAY!AE5+JUN!AE5+JUL!AE5+AGO!AE5),IF(Config!$C$6=9,SUM(+ENE!AE5+FEB!AE5+MAR!AE5+ABR!AE5+MAY!AE5+JUN!AE5+JUL!AE5+AGO!AE5+SET!AE5),IF(Config!$C$6=10,SUM(+ENE!AE5+FEB!AE5+MAR!AE5+ABR!AE5+MAY!AE5+JUN!AE5+JUL!AE5+AGO!AE5+SET!AE5+OCT!AE5),IF(Config!$C$6=11,SUM(+ENE!AE5+FEB!AE5+MAR!AE5+ABR!AE5+MAY!AE5+JUN!AE5+JUL!AE5+AGO!AE5+SET!AE5+OCT!AE5+NOV!AE5),IF(Config!$C$6=12,SUM(+ENE!AE5+FEB!AE5+MAR!AE5+ABR!AE5+MAY!AE5+JUN!AE5+JUL!AE5+AGO!AE5+SET!AE5+OCT!AE5+NOV!AE5+DIC!AE5)))))))))))))</f>
        <v>0</v>
      </c>
      <c r="AF5" s="214">
        <f>IF(Config!$C$6=1,SUM(+ENE!AF5),IF(Config!$C$6=2,SUM(+ENE!AF5+FEB!AF5),IF(Config!$C$6=3,SUM(+ENE!AF5+FEB!AF5+MAR!AF5),IF(Config!$C$6=4,SUM(+ENE!AF5+FEB!AF5+MAR!AF5+ABR!AF5),IF(Config!$C$6=5,SUM(ENE!AF5+FEB!AF5+MAR!AF5+ABR!AF5+MAY!AF5),IF(Config!$C$6=6,SUM(+ENE!AF5+FEB!AF5+MAR!AF5+ABR!AF5+MAY!AF5+JUN!AF5),IF(Config!$C$6=7,SUM(ENE!AF5+FEB!AF5+MAR!AF5+ABR!AF5+MAY!AF5+JUN!AF5+JUL!AF5),IF(Config!$C$6=8,SUM(+ENE!AF5+FEB!AF5+MAR!AF5+ABR!AF5+MAY!AF5+JUN!AF5+JUL!AF5+AGO!AF5),IF(Config!$C$6=9,SUM(+ENE!AF5+FEB!AF5+MAR!AF5+ABR!AF5+MAY!AF5+JUN!AF5+JUL!AF5+AGO!AF5+SET!AF5),IF(Config!$C$6=10,SUM(+ENE!AF5+FEB!AF5+MAR!AF5+ABR!AF5+MAY!AF5+JUN!AF5+JUL!AF5+AGO!AF5+SET!AF5+OCT!AF5),IF(Config!$C$6=11,SUM(+ENE!AF5+FEB!AF5+MAR!AF5+ABR!AF5+MAY!AF5+JUN!AF5+JUL!AF5+AGO!AF5+SET!AF5+OCT!AF5+NOV!AF5),IF(Config!$C$6=12,SUM(+ENE!AF5+FEB!AF5+MAR!AF5+ABR!AF5+MAY!AF5+JUN!AF5+JUL!AF5+AGO!AF5+SET!AF5+OCT!AF5+NOV!AF5+DIC!AF5)))))))))))))</f>
        <v>0</v>
      </c>
      <c r="AG5" s="214">
        <f>IF(Config!$C$6=1,SUM(+ENE!AG5),IF(Config!$C$6=2,SUM(+ENE!AG5+FEB!AG5),IF(Config!$C$6=3,SUM(+ENE!AG5+FEB!AG5+MAR!AG5),IF(Config!$C$6=4,SUM(+ENE!AG5+FEB!AG5+MAR!AG5+ABR!AG5),IF(Config!$C$6=5,SUM(ENE!AG5+FEB!AG5+MAR!AG5+ABR!AG5+MAY!AG5),IF(Config!$C$6=6,SUM(+ENE!AG5+FEB!AG5+MAR!AG5+ABR!AG5+MAY!AG5+JUN!AG5),IF(Config!$C$6=7,SUM(ENE!AG5+FEB!AG5+MAR!AG5+ABR!AG5+MAY!AG5+JUN!AG5+JUL!AG5),IF(Config!$C$6=8,SUM(+ENE!AG5+FEB!AG5+MAR!AG5+ABR!AG5+MAY!AG5+JUN!AG5+JUL!AG5+AGO!AG5),IF(Config!$C$6=9,SUM(+ENE!AG5+FEB!AG5+MAR!AG5+ABR!AG5+MAY!AG5+JUN!AG5+JUL!AG5+AGO!AG5+SET!AG5),IF(Config!$C$6=10,SUM(+ENE!AG5+FEB!AG5+MAR!AG5+ABR!AG5+MAY!AG5+JUN!AG5+JUL!AG5+AGO!AG5+SET!AG5+OCT!AG5),IF(Config!$C$6=11,SUM(+ENE!AG5+FEB!AG5+MAR!AG5+ABR!AG5+MAY!AG5+JUN!AG5+JUL!AG5+AGO!AG5+SET!AG5+OCT!AG5+NOV!AG5),IF(Config!$C$6=12,SUM(+ENE!AG5+FEB!AG5+MAR!AG5+ABR!AG5+MAY!AG5+JUN!AG5+JUL!AG5+AGO!AG5+SET!AG5+OCT!AG5+NOV!AG5+DIC!AG5)))))))))))))</f>
        <v>0</v>
      </c>
      <c r="AH5" s="214">
        <f>IF(Config!$C$6=1,SUM(+ENE!AH5),IF(Config!$C$6=2,SUM(+ENE!AH5+FEB!AH5),IF(Config!$C$6=3,SUM(+ENE!AH5+FEB!AH5+MAR!AH5),IF(Config!$C$6=4,SUM(+ENE!AH5+FEB!AH5+MAR!AH5+ABR!AH5),IF(Config!$C$6=5,SUM(ENE!AH5+FEB!AH5+MAR!AH5+ABR!AH5+MAY!AH5),IF(Config!$C$6=6,SUM(+ENE!AH5+FEB!AH5+MAR!AH5+ABR!AH5+MAY!AH5+JUN!AH5),IF(Config!$C$6=7,SUM(ENE!AH5+FEB!AH5+MAR!AH5+ABR!AH5+MAY!AH5+JUN!AH5+JUL!AH5),IF(Config!$C$6=8,SUM(+ENE!AH5+FEB!AH5+MAR!AH5+ABR!AH5+MAY!AH5+JUN!AH5+JUL!AH5+AGO!AH5),IF(Config!$C$6=9,SUM(+ENE!AH5+FEB!AH5+MAR!AH5+ABR!AH5+MAY!AH5+JUN!AH5+JUL!AH5+AGO!AH5+SET!AH5),IF(Config!$C$6=10,SUM(+ENE!AH5+FEB!AH5+MAR!AH5+ABR!AH5+MAY!AH5+JUN!AH5+JUL!AH5+AGO!AH5+SET!AH5+OCT!AH5),IF(Config!$C$6=11,SUM(+ENE!AH5+FEB!AH5+MAR!AH5+ABR!AH5+MAY!AH5+JUN!AH5+JUL!AH5+AGO!AH5+SET!AH5+OCT!AH5+NOV!AH5),IF(Config!$C$6=12,SUM(+ENE!AH5+FEB!AH5+MAR!AH5+ABR!AH5+MAY!AH5+JUN!AH5+JUL!AH5+AGO!AH5+SET!AH5+OCT!AH5+NOV!AH5+DIC!AH5)))))))))))))</f>
        <v>0</v>
      </c>
      <c r="AI5" s="214">
        <f>IF(Config!$C$6=1,SUM(+ENE!AI5),IF(Config!$C$6=2,SUM(+ENE!AI5+FEB!AI5),IF(Config!$C$6=3,SUM(+ENE!AI5+FEB!AI5+MAR!AI5),IF(Config!$C$6=4,SUM(+ENE!AI5+FEB!AI5+MAR!AI5+ABR!AI5),IF(Config!$C$6=5,SUM(ENE!AI5+FEB!AI5+MAR!AI5+ABR!AI5+MAY!AI5),IF(Config!$C$6=6,SUM(+ENE!AI5+FEB!AI5+MAR!AI5+ABR!AI5+MAY!AI5+JUN!AI5),IF(Config!$C$6=7,SUM(ENE!AI5+FEB!AI5+MAR!AI5+ABR!AI5+MAY!AI5+JUN!AI5+JUL!AI5),IF(Config!$C$6=8,SUM(+ENE!AI5+FEB!AI5+MAR!AI5+ABR!AI5+MAY!AI5+JUN!AI5+JUL!AI5+AGO!AI5),IF(Config!$C$6=9,SUM(+ENE!AI5+FEB!AI5+MAR!AI5+ABR!AI5+MAY!AI5+JUN!AI5+JUL!AI5+AGO!AI5+SET!AI5),IF(Config!$C$6=10,SUM(+ENE!AI5+FEB!AI5+MAR!AI5+ABR!AI5+MAY!AI5+JUN!AI5+JUL!AI5+AGO!AI5+SET!AI5+OCT!AI5),IF(Config!$C$6=11,SUM(+ENE!AI5+FEB!AI5+MAR!AI5+ABR!AI5+MAY!AI5+JUN!AI5+JUL!AI5+AGO!AI5+SET!AI5+OCT!AI5+NOV!AI5),IF(Config!$C$6=12,SUM(+ENE!AI5+FEB!AI5+MAR!AI5+ABR!AI5+MAY!AI5+JUN!AI5+JUL!AI5+AGO!AI5+SET!AI5+OCT!AI5+NOV!AI5+DIC!AI5)))))))))))))</f>
        <v>0</v>
      </c>
      <c r="AJ5" s="214">
        <f>IF(Config!$C$6=1,SUM(+ENE!AJ5),IF(Config!$C$6=2,SUM(+ENE!AJ5+FEB!AJ5),IF(Config!$C$6=3,SUM(+ENE!AJ5+FEB!AJ5+MAR!AJ5),IF(Config!$C$6=4,SUM(+ENE!AJ5+FEB!AJ5+MAR!AJ5+ABR!AJ5),IF(Config!$C$6=5,SUM(ENE!AJ5+FEB!AJ5+MAR!AJ5+ABR!AJ5+MAY!AJ5),IF(Config!$C$6=6,SUM(+ENE!AJ5+FEB!AJ5+MAR!AJ5+ABR!AJ5+MAY!AJ5+JUN!AJ5),IF(Config!$C$6=7,SUM(ENE!AJ5+FEB!AJ5+MAR!AJ5+ABR!AJ5+MAY!AJ5+JUN!AJ5+JUL!AJ5),IF(Config!$C$6=8,SUM(+ENE!AJ5+FEB!AJ5+MAR!AJ5+ABR!AJ5+MAY!AJ5+JUN!AJ5+JUL!AJ5+AGO!AJ5),IF(Config!$C$6=9,SUM(+ENE!AJ5+FEB!AJ5+MAR!AJ5+ABR!AJ5+MAY!AJ5+JUN!AJ5+JUL!AJ5+AGO!AJ5+SET!AJ5),IF(Config!$C$6=10,SUM(+ENE!AJ5+FEB!AJ5+MAR!AJ5+ABR!AJ5+MAY!AJ5+JUN!AJ5+JUL!AJ5+AGO!AJ5+SET!AJ5+OCT!AJ5),IF(Config!$C$6=11,SUM(+ENE!AJ5+FEB!AJ5+MAR!AJ5+ABR!AJ5+MAY!AJ5+JUN!AJ5+JUL!AJ5+AGO!AJ5+SET!AJ5+OCT!AJ5+NOV!AJ5),IF(Config!$C$6=12,SUM(+ENE!AJ5+FEB!AJ5+MAR!AJ5+ABR!AJ5+MAY!AJ5+JUN!AJ5+JUL!AJ5+AGO!AJ5+SET!AJ5+OCT!AJ5+NOV!AJ5+DIC!AJ5)))))))))))))</f>
        <v>0</v>
      </c>
      <c r="AK5" s="214">
        <f>IF(Config!$C$6=1,SUM(+ENE!AK5),IF(Config!$C$6=2,SUM(+ENE!AK5+FEB!AK5),IF(Config!$C$6=3,SUM(+ENE!AK5+FEB!AK5+MAR!AK5),IF(Config!$C$6=4,SUM(+ENE!AK5+FEB!AK5+MAR!AK5+ABR!AK5),IF(Config!$C$6=5,SUM(ENE!AK5+FEB!AK5+MAR!AK5+ABR!AK5+MAY!AK5),IF(Config!$C$6=6,SUM(+ENE!AK5+FEB!AK5+MAR!AK5+ABR!AK5+MAY!AK5+JUN!AK5),IF(Config!$C$6=7,SUM(ENE!AK5+FEB!AK5+MAR!AK5+ABR!AK5+MAY!AK5+JUN!AK5+JUL!AK5),IF(Config!$C$6=8,SUM(+ENE!AK5+FEB!AK5+MAR!AK5+ABR!AK5+MAY!AK5+JUN!AK5+JUL!AK5+AGO!AK5),IF(Config!$C$6=9,SUM(+ENE!AK5+FEB!AK5+MAR!AK5+ABR!AK5+MAY!AK5+JUN!AK5+JUL!AK5+AGO!AK5+SET!AK5),IF(Config!$C$6=10,SUM(+ENE!AK5+FEB!AK5+MAR!AK5+ABR!AK5+MAY!AK5+JUN!AK5+JUL!AK5+AGO!AK5+SET!AK5+OCT!AK5),IF(Config!$C$6=11,SUM(+ENE!AK5+FEB!AK5+MAR!AK5+ABR!AK5+MAY!AK5+JUN!AK5+JUL!AK5+AGO!AK5+SET!AK5+OCT!AK5+NOV!AK5),IF(Config!$C$6=12,SUM(+ENE!AK5+FEB!AK5+MAR!AK5+ABR!AK5+MAY!AK5+JUN!AK5+JUL!AK5+AGO!AK5+SET!AK5+OCT!AK5+NOV!AK5+DIC!AK5)))))))))))))</f>
        <v>0</v>
      </c>
      <c r="AL5" s="214">
        <f>IF(Config!$C$6=1,SUM(+ENE!AL5),IF(Config!$C$6=2,SUM(+ENE!AL5+FEB!AL5),IF(Config!$C$6=3,SUM(+ENE!AL5+FEB!AL5+MAR!AL5),IF(Config!$C$6=4,SUM(+ENE!AL5+FEB!AL5+MAR!AL5+ABR!AL5),IF(Config!$C$6=5,SUM(ENE!AL5+FEB!AL5+MAR!AL5+ABR!AL5+MAY!AL5),IF(Config!$C$6=6,SUM(+ENE!AL5+FEB!AL5+MAR!AL5+ABR!AL5+MAY!AL5+JUN!AL5),IF(Config!$C$6=7,SUM(ENE!AL5+FEB!AL5+MAR!AL5+ABR!AL5+MAY!AL5+JUN!AL5+JUL!AL5),IF(Config!$C$6=8,SUM(+ENE!AL5+FEB!AL5+MAR!AL5+ABR!AL5+MAY!AL5+JUN!AL5+JUL!AL5+AGO!AL5),IF(Config!$C$6=9,SUM(+ENE!AL5+FEB!AL5+MAR!AL5+ABR!AL5+MAY!AL5+JUN!AL5+JUL!AL5+AGO!AL5+SET!AL5),IF(Config!$C$6=10,SUM(+ENE!AL5+FEB!AL5+MAR!AL5+ABR!AL5+MAY!AL5+JUN!AL5+JUL!AL5+AGO!AL5+SET!AL5+OCT!AL5),IF(Config!$C$6=11,SUM(+ENE!AL5+FEB!AL5+MAR!AL5+ABR!AL5+MAY!AL5+JUN!AL5+JUL!AL5+AGO!AL5+SET!AL5+OCT!AL5+NOV!AL5),IF(Config!$C$6=12,SUM(+ENE!AL5+FEB!AL5+MAR!AL5+ABR!AL5+MAY!AL5+JUN!AL5+JUL!AL5+AGO!AL5+SET!AL5+OCT!AL5+NOV!AL5+DIC!AL5)))))))))))))</f>
        <v>0</v>
      </c>
      <c r="AM5" s="214">
        <f>IF(Config!$C$6=1,SUM(+ENE!AM5),IF(Config!$C$6=2,SUM(+ENE!AM5+FEB!AM5),IF(Config!$C$6=3,SUM(+ENE!AM5+FEB!AM5+MAR!AM5),IF(Config!$C$6=4,SUM(+ENE!AM5+FEB!AM5+MAR!AM5+ABR!AM5),IF(Config!$C$6=5,SUM(ENE!AM5+FEB!AM5+MAR!AM5+ABR!AM5+MAY!AM5),IF(Config!$C$6=6,SUM(+ENE!AM5+FEB!AM5+MAR!AM5+ABR!AM5+MAY!AM5+JUN!AM5),IF(Config!$C$6=7,SUM(ENE!AM5+FEB!AM5+MAR!AM5+ABR!AM5+MAY!AM5+JUN!AM5+JUL!AM5),IF(Config!$C$6=8,SUM(+ENE!AM5+FEB!AM5+MAR!AM5+ABR!AM5+MAY!AM5+JUN!AM5+JUL!AM5+AGO!AM5),IF(Config!$C$6=9,SUM(+ENE!AM5+FEB!AM5+MAR!AM5+ABR!AM5+MAY!AM5+JUN!AM5+JUL!AM5+AGO!AM5+SET!AM5),IF(Config!$C$6=10,SUM(+ENE!AM5+FEB!AM5+MAR!AM5+ABR!AM5+MAY!AM5+JUN!AM5+JUL!AM5+AGO!AM5+SET!AM5+OCT!AM5),IF(Config!$C$6=11,SUM(+ENE!AM5+FEB!AM5+MAR!AM5+ABR!AM5+MAY!AM5+JUN!AM5+JUL!AM5+AGO!AM5+SET!AM5+OCT!AM5+NOV!AM5),IF(Config!$C$6=12,SUM(+ENE!AM5+FEB!AM5+MAR!AM5+ABR!AM5+MAY!AM5+JUN!AM5+JUL!AM5+AGO!AM5+SET!AM5+OCT!AM5+NOV!AM5+DIC!AM5)))))))))))))</f>
        <v>0</v>
      </c>
      <c r="AN5" s="214">
        <f>IF(Config!$C$6=1,SUM(+ENE!AN5),IF(Config!$C$6=2,SUM(+ENE!AN5+FEB!AN5),IF(Config!$C$6=3,SUM(+ENE!AN5+FEB!AN5+MAR!AN5),IF(Config!$C$6=4,SUM(+ENE!AN5+FEB!AN5+MAR!AN5+ABR!AN5),IF(Config!$C$6=5,SUM(ENE!AN5+FEB!AN5+MAR!AN5+ABR!AN5+MAY!AN5),IF(Config!$C$6=6,SUM(+ENE!AN5+FEB!AN5+MAR!AN5+ABR!AN5+MAY!AN5+JUN!AN5),IF(Config!$C$6=7,SUM(ENE!AN5+FEB!AN5+MAR!AN5+ABR!AN5+MAY!AN5+JUN!AN5+JUL!AN5),IF(Config!$C$6=8,SUM(+ENE!AN5+FEB!AN5+MAR!AN5+ABR!AN5+MAY!AN5+JUN!AN5+JUL!AN5+AGO!AN5),IF(Config!$C$6=9,SUM(+ENE!AN5+FEB!AN5+MAR!AN5+ABR!AN5+MAY!AN5+JUN!AN5+JUL!AN5+AGO!AN5+SET!AN5),IF(Config!$C$6=10,SUM(+ENE!AN5+FEB!AN5+MAR!AN5+ABR!AN5+MAY!AN5+JUN!AN5+JUL!AN5+AGO!AN5+SET!AN5+OCT!AN5),IF(Config!$C$6=11,SUM(+ENE!AN5+FEB!AN5+MAR!AN5+ABR!AN5+MAY!AN5+JUN!AN5+JUL!AN5+AGO!AN5+SET!AN5+OCT!AN5+NOV!AN5),IF(Config!$C$6=12,SUM(+ENE!AN5+FEB!AN5+MAR!AN5+ABR!AN5+MAY!AN5+JUN!AN5+JUL!AN5+AGO!AN5+SET!AN5+OCT!AN5+NOV!AN5+DIC!AN5)))))))))))))</f>
        <v>0</v>
      </c>
      <c r="AO5" s="214">
        <f>IF(Config!$C$6=1,SUM(+ENE!AO5),IF(Config!$C$6=2,SUM(+ENE!AO5+FEB!AO5),IF(Config!$C$6=3,SUM(+ENE!AO5+FEB!AO5+MAR!AO5),IF(Config!$C$6=4,SUM(+ENE!AO5+FEB!AO5+MAR!AO5+ABR!AO5),IF(Config!$C$6=5,SUM(ENE!AO5+FEB!AO5+MAR!AO5+ABR!AO5+MAY!AO5),IF(Config!$C$6=6,SUM(+ENE!AO5+FEB!AO5+MAR!AO5+ABR!AO5+MAY!AO5+JUN!AO5),IF(Config!$C$6=7,SUM(ENE!AO5+FEB!AO5+MAR!AO5+ABR!AO5+MAY!AO5+JUN!AO5+JUL!AO5),IF(Config!$C$6=8,SUM(+ENE!AO5+FEB!AO5+MAR!AO5+ABR!AO5+MAY!AO5+JUN!AO5+JUL!AO5+AGO!AO5),IF(Config!$C$6=9,SUM(+ENE!AO5+FEB!AO5+MAR!AO5+ABR!AO5+MAY!AO5+JUN!AO5+JUL!AO5+AGO!AO5+SET!AO5),IF(Config!$C$6=10,SUM(+ENE!AO5+FEB!AO5+MAR!AO5+ABR!AO5+MAY!AO5+JUN!AO5+JUL!AO5+AGO!AO5+SET!AO5+OCT!AO5),IF(Config!$C$6=11,SUM(+ENE!AO5+FEB!AO5+MAR!AO5+ABR!AO5+MAY!AO5+JUN!AO5+JUL!AO5+AGO!AO5+SET!AO5+OCT!AO5+NOV!AO5),IF(Config!$C$6=12,SUM(+ENE!AO5+FEB!AO5+MAR!AO5+ABR!AO5+MAY!AO5+JUN!AO5+JUL!AO5+AGO!AO5+SET!AO5+OCT!AO5+NOV!AO5+DIC!AO5)))))))))))))</f>
        <v>0</v>
      </c>
      <c r="AP5" s="214">
        <f>IF(Config!$C$6=1,SUM(+ENE!AP5),IF(Config!$C$6=2,SUM(+ENE!AP5+FEB!AP5),IF(Config!$C$6=3,SUM(+ENE!AP5+FEB!AP5+MAR!AP5),IF(Config!$C$6=4,SUM(+ENE!AP5+FEB!AP5+MAR!AP5+ABR!AP5),IF(Config!$C$6=5,SUM(ENE!AP5+FEB!AP5+MAR!AP5+ABR!AP5+MAY!AP5),IF(Config!$C$6=6,SUM(+ENE!AP5+FEB!AP5+MAR!AP5+ABR!AP5+MAY!AP5+JUN!AP5),IF(Config!$C$6=7,SUM(ENE!AP5+FEB!AP5+MAR!AP5+ABR!AP5+MAY!AP5+JUN!AP5+JUL!AP5),IF(Config!$C$6=8,SUM(+ENE!AP5+FEB!AP5+MAR!AP5+ABR!AP5+MAY!AP5+JUN!AP5+JUL!AP5+AGO!AP5),IF(Config!$C$6=9,SUM(+ENE!AP5+FEB!AP5+MAR!AP5+ABR!AP5+MAY!AP5+JUN!AP5+JUL!AP5+AGO!AP5+SET!AP5),IF(Config!$C$6=10,SUM(+ENE!AP5+FEB!AP5+MAR!AP5+ABR!AP5+MAY!AP5+JUN!AP5+JUL!AP5+AGO!AP5+SET!AP5+OCT!AP5),IF(Config!$C$6=11,SUM(+ENE!AP5+FEB!AP5+MAR!AP5+ABR!AP5+MAY!AP5+JUN!AP5+JUL!AP5+AGO!AP5+SET!AP5+OCT!AP5+NOV!AP5),IF(Config!$C$6=12,SUM(+ENE!AP5+FEB!AP5+MAR!AP5+ABR!AP5+MAY!AP5+JUN!AP5+JUL!AP5+AGO!AP5+SET!AP5+OCT!AP5+NOV!AP5+DIC!AP5)))))))))))))</f>
        <v>0</v>
      </c>
      <c r="AQ5" s="214">
        <f>IF(Config!$C$6=1,SUM(+ENE!AQ5),IF(Config!$C$6=2,SUM(+ENE!AQ5+FEB!AQ5),IF(Config!$C$6=3,SUM(+ENE!AQ5+FEB!AQ5+MAR!AQ5),IF(Config!$C$6=4,SUM(+ENE!AQ5+FEB!AQ5+MAR!AQ5+ABR!AQ5),IF(Config!$C$6=5,SUM(ENE!AQ5+FEB!AQ5+MAR!AQ5+ABR!AQ5+MAY!AQ5),IF(Config!$C$6=6,SUM(+ENE!AQ5+FEB!AQ5+MAR!AQ5+ABR!AQ5+MAY!AQ5+JUN!AQ5),IF(Config!$C$6=7,SUM(ENE!AQ5+FEB!AQ5+MAR!AQ5+ABR!AQ5+MAY!AQ5+JUN!AQ5+JUL!AQ5),IF(Config!$C$6=8,SUM(+ENE!AQ5+FEB!AQ5+MAR!AQ5+ABR!AQ5+MAY!AQ5+JUN!AQ5+JUL!AQ5+AGO!AQ5),IF(Config!$C$6=9,SUM(+ENE!AQ5+FEB!AQ5+MAR!AQ5+ABR!AQ5+MAY!AQ5+JUN!AQ5+JUL!AQ5+AGO!AQ5+SET!AQ5),IF(Config!$C$6=10,SUM(+ENE!AQ5+FEB!AQ5+MAR!AQ5+ABR!AQ5+MAY!AQ5+JUN!AQ5+JUL!AQ5+AGO!AQ5+SET!AQ5+OCT!AQ5),IF(Config!$C$6=11,SUM(+ENE!AQ5+FEB!AQ5+MAR!AQ5+ABR!AQ5+MAY!AQ5+JUN!AQ5+JUL!AQ5+AGO!AQ5+SET!AQ5+OCT!AQ5+NOV!AQ5),IF(Config!$C$6=12,SUM(+ENE!AQ5+FEB!AQ5+MAR!AQ5+ABR!AQ5+MAY!AQ5+JUN!AQ5+JUL!AQ5+AGO!AQ5+SET!AQ5+OCT!AQ5+NOV!AQ5+DIC!AQ5)))))))))))))</f>
        <v>0</v>
      </c>
      <c r="AR5" s="214">
        <f>IF(Config!$C$6=1,SUM(+ENE!AR5),IF(Config!$C$6=2,SUM(+ENE!AR5+FEB!AR5),IF(Config!$C$6=3,SUM(+ENE!AR5+FEB!AR5+MAR!AR5),IF(Config!$C$6=4,SUM(+ENE!AR5+FEB!AR5+MAR!AR5+ABR!AR5),IF(Config!$C$6=5,SUM(ENE!AR5+FEB!AR5+MAR!AR5+ABR!AR5+MAY!AR5),IF(Config!$C$6=6,SUM(+ENE!AR5+FEB!AR5+MAR!AR5+ABR!AR5+MAY!AR5+JUN!AR5),IF(Config!$C$6=7,SUM(ENE!AR5+FEB!AR5+MAR!AR5+ABR!AR5+MAY!AR5+JUN!AR5+JUL!AR5),IF(Config!$C$6=8,SUM(+ENE!AR5+FEB!AR5+MAR!AR5+ABR!AR5+MAY!AR5+JUN!AR5+JUL!AR5+AGO!AR5),IF(Config!$C$6=9,SUM(+ENE!AR5+FEB!AR5+MAR!AR5+ABR!AR5+MAY!AR5+JUN!AR5+JUL!AR5+AGO!AR5+SET!AR5),IF(Config!$C$6=10,SUM(+ENE!AR5+FEB!AR5+MAR!AR5+ABR!AR5+MAY!AR5+JUN!AR5+JUL!AR5+AGO!AR5+SET!AR5+OCT!AR5),IF(Config!$C$6=11,SUM(+ENE!AR5+FEB!AR5+MAR!AR5+ABR!AR5+MAY!AR5+JUN!AR5+JUL!AR5+AGO!AR5+SET!AR5+OCT!AR5+NOV!AR5),IF(Config!$C$6=12,SUM(+ENE!AR5+FEB!AR5+MAR!AR5+ABR!AR5+MAY!AR5+JUN!AR5+JUL!AR5+AGO!AR5+SET!AR5+OCT!AR5+NOV!AR5+DIC!AR5)))))))))))))</f>
        <v>0</v>
      </c>
      <c r="AS5" s="220">
        <f t="shared" si="0"/>
        <v>0</v>
      </c>
      <c r="AT5" s="82">
        <f>IF(Config!$C$6=1,SUM(+ENE!AT5),IF(Config!$C$6=2,SUM(+ENE!AT5+FEB!AT5),IF(Config!$C$6=3,SUM(+ENE!AT5+FEB!AT5+MAR!AT5),IF(Config!$C$6=4,SUM(+ENE!AT5+FEB!AT5+MAR!AT5+ABR!AT5),IF(Config!$C$6=5,SUM(ENE!AT5+FEB!AT5+MAR!AT5+ABR!AT5+MAY!AT5),IF(Config!$C$6=6,SUM(+ENE!AT5+FEB!AT5+MAR!AT5+ABR!AT5+MAY!AT5+JUN!AT5),IF(Config!$C$6=7,SUM(ENE!AT5+FEB!AT5+MAR!AT5+ABR!AT5+MAY!AT5+JUN!AT5+JUL!AT5),IF(Config!$C$6=8,SUM(+ENE!AT5+FEB!AT5+MAR!AT5+ABR!AT5+MAY!AT5+JUN!AT5+JUL!AT5+AGO!AT5),IF(Config!$C$6=9,SUM(+ENE!AT5+FEB!AT5+MAR!AT5+ABR!AT5+MAY!AT5+JUN!AT5+JUL!AT5+AGO!AT5+SET!AT5),IF(Config!$C$6=10,SUM(+ENE!AT5+FEB!AT5+MAR!AT5+ABR!AT5+MAY!AT5+JUN!AT5+JUL!AT5+AGO!AT5+SET!AT5+OCT!AT5),IF(Config!$C$6=11,SUM(+ENE!AT5+FEB!AT5+MAR!AT5+ABR!AT5+MAY!AT5+JUN!AT5+JUL!AT5+AGO!AT5+SET!AT5+OCT!AT5+NOV!AT5),IF(Config!$C$6=12,SUM(+ENE!AT5+FEB!AT5+MAR!AT5+ABR!AT5+MAY!AT5+JUN!AT5+JUL!AT5+AGO!AT5+SET!AT5+OCT!AT5+NOV!AT5+DIC!AT5)))))))))))))</f>
        <v>0</v>
      </c>
      <c r="AU5" s="82">
        <f>IF(Config!$C$6=1,SUM(+ENE!AU5),IF(Config!$C$6=2,SUM(+ENE!AU5+FEB!AU5),IF(Config!$C$6=3,SUM(+ENE!AU5+FEB!AU5+MAR!AU5),IF(Config!$C$6=4,SUM(+ENE!AU5+FEB!AU5+MAR!AU5+ABR!AU5),IF(Config!$C$6=5,SUM(ENE!AU5+FEB!AU5+MAR!AU5+ABR!AU5+MAY!AU5),IF(Config!$C$6=6,SUM(+ENE!AU5+FEB!AU5+MAR!AU5+ABR!AU5+MAY!AU5+JUN!AU5),IF(Config!$C$6=7,SUM(ENE!AU5+FEB!AU5+MAR!AU5+ABR!AU5+MAY!AU5+JUN!AU5+JUL!AU5),IF(Config!$C$6=8,SUM(+ENE!AU5+FEB!AU5+MAR!AU5+ABR!AU5+MAY!AU5+JUN!AU5+JUL!AU5+AGO!AU5),IF(Config!$C$6=9,SUM(+ENE!AU5+FEB!AU5+MAR!AU5+ABR!AU5+MAY!AU5+JUN!AU5+JUL!AU5+AGO!AU5+SET!AU5),IF(Config!$C$6=10,SUM(+ENE!AU5+FEB!AU5+MAR!AU5+ABR!AU5+MAY!AU5+JUN!AU5+JUL!AU5+AGO!AU5+SET!AU5+OCT!AU5),IF(Config!$C$6=11,SUM(+ENE!AU5+FEB!AU5+MAR!AU5+ABR!AU5+MAY!AU5+JUN!AU5+JUL!AU5+AGO!AU5+SET!AU5+OCT!AU5+NOV!AU5),IF(Config!$C$6=12,SUM(+ENE!AU5+FEB!AU5+MAR!AU5+ABR!AU5+MAY!AU5+JUN!AU5+JUL!AU5+AGO!AU5+SET!AU5+OCT!AU5+NOV!AU5+DIC!AU5)))))))))))))</f>
        <v>0</v>
      </c>
      <c r="AV5" s="82">
        <f>IF(Config!$C$6=1,SUM(+ENE!AV5),IF(Config!$C$6=2,SUM(+ENE!AV5+FEB!AV5),IF(Config!$C$6=3,SUM(+ENE!AV5+FEB!AV5+MAR!AV5),IF(Config!$C$6=4,SUM(+ENE!AV5+FEB!AV5+MAR!AV5+ABR!AV5),IF(Config!$C$6=5,SUM(ENE!AV5+FEB!AV5+MAR!AV5+ABR!AV5+MAY!AV5),IF(Config!$C$6=6,SUM(+ENE!AV5+FEB!AV5+MAR!AV5+ABR!AV5+MAY!AV5+JUN!AV5),IF(Config!$C$6=7,SUM(ENE!AV5+FEB!AV5+MAR!AV5+ABR!AV5+MAY!AV5+JUN!AV5+JUL!AV5),IF(Config!$C$6=8,SUM(+ENE!AV5+FEB!AV5+MAR!AV5+ABR!AV5+MAY!AV5+JUN!AV5+JUL!AV5+AGO!AV5),IF(Config!$C$6=9,SUM(+ENE!AV5+FEB!AV5+MAR!AV5+ABR!AV5+MAY!AV5+JUN!AV5+JUL!AV5+AGO!AV5+SET!AV5),IF(Config!$C$6=10,SUM(+ENE!AV5+FEB!AV5+MAR!AV5+ABR!AV5+MAY!AV5+JUN!AV5+JUL!AV5+AGO!AV5+SET!AV5+OCT!AV5),IF(Config!$C$6=11,SUM(+ENE!AV5+FEB!AV5+MAR!AV5+ABR!AV5+MAY!AV5+JUN!AV5+JUL!AV5+AGO!AV5+SET!AV5+OCT!AV5+NOV!AV5),IF(Config!$C$6=12,SUM(+ENE!AV5+FEB!AV5+MAR!AV5+ABR!AV5+MAY!AV5+JUN!AV5+JUL!AV5+AGO!AV5+SET!AV5+OCT!AV5+NOV!AV5+DIC!AV5)))))))))))))</f>
        <v>0</v>
      </c>
      <c r="AW5" s="82">
        <f>IF(Config!$C$6=1,SUM(+ENE!AW5),IF(Config!$C$6=2,SUM(+ENE!AW5+FEB!AW5),IF(Config!$C$6=3,SUM(+ENE!AW5+FEB!AW5+MAR!AW5),IF(Config!$C$6=4,SUM(+ENE!AW5+FEB!AW5+MAR!AW5+ABR!AW5),IF(Config!$C$6=5,SUM(ENE!AW5+FEB!AW5+MAR!AW5+ABR!AW5+MAY!AW5),IF(Config!$C$6=6,SUM(+ENE!AW5+FEB!AW5+MAR!AW5+ABR!AW5+MAY!AW5+JUN!AW5),IF(Config!$C$6=7,SUM(ENE!AW5+FEB!AW5+MAR!AW5+ABR!AW5+MAY!AW5+JUN!AW5+JUL!AW5),IF(Config!$C$6=8,SUM(+ENE!AW5+FEB!AW5+MAR!AW5+ABR!AW5+MAY!AW5+JUN!AW5+JUL!AW5+AGO!AW5),IF(Config!$C$6=9,SUM(+ENE!AW5+FEB!AW5+MAR!AW5+ABR!AW5+MAY!AW5+JUN!AW5+JUL!AW5+AGO!AW5+SET!AW5),IF(Config!$C$6=10,SUM(+ENE!AW5+FEB!AW5+MAR!AW5+ABR!AW5+MAY!AW5+JUN!AW5+JUL!AW5+AGO!AW5+SET!AW5+OCT!AW5),IF(Config!$C$6=11,SUM(+ENE!AW5+FEB!AW5+MAR!AW5+ABR!AW5+MAY!AW5+JUN!AW5+JUL!AW5+AGO!AW5+SET!AW5+OCT!AW5+NOV!AW5),IF(Config!$C$6=12,SUM(+ENE!AW5+FEB!AW5+MAR!AW5+ABR!AW5+MAY!AW5+JUN!AW5+JUL!AW5+AGO!AW5+SET!AW5+OCT!AW5+NOV!AW5+DIC!AW5)))))))))))))</f>
        <v>0</v>
      </c>
      <c r="AX5" s="82">
        <f>IF(Config!$C$6=1,SUM(+ENE!AX5),IF(Config!$C$6=2,SUM(+ENE!AX5+FEB!AX5),IF(Config!$C$6=3,SUM(+ENE!AX5+FEB!AX5+MAR!AX5),IF(Config!$C$6=4,SUM(+ENE!AX5+FEB!AX5+MAR!AX5+ABR!AX5),IF(Config!$C$6=5,SUM(ENE!AX5+FEB!AX5+MAR!AX5+ABR!AX5+MAY!AX5),IF(Config!$C$6=6,SUM(+ENE!AX5+FEB!AX5+MAR!AX5+ABR!AX5+MAY!AX5+JUN!AX5),IF(Config!$C$6=7,SUM(ENE!AX5+FEB!AX5+MAR!AX5+ABR!AX5+MAY!AX5+JUN!AX5+JUL!AX5),IF(Config!$C$6=8,SUM(+ENE!AX5+FEB!AX5+MAR!AX5+ABR!AX5+MAY!AX5+JUN!AX5+JUL!AX5+AGO!AX5),IF(Config!$C$6=9,SUM(+ENE!AX5+FEB!AX5+MAR!AX5+ABR!AX5+MAY!AX5+JUN!AX5+JUL!AX5+AGO!AX5+SET!AX5),IF(Config!$C$6=10,SUM(+ENE!AX5+FEB!AX5+MAR!AX5+ABR!AX5+MAY!AX5+JUN!AX5+JUL!AX5+AGO!AX5+SET!AX5+OCT!AX5),IF(Config!$C$6=11,SUM(+ENE!AX5+FEB!AX5+MAR!AX5+ABR!AX5+MAY!AX5+JUN!AX5+JUL!AX5+AGO!AX5+SET!AX5+OCT!AX5+NOV!AX5),IF(Config!$C$6=12,SUM(+ENE!AX5+FEB!AX5+MAR!AX5+ABR!AX5+MAY!AX5+JUN!AX5+JUL!AX5+AGO!AX5+SET!AX5+OCT!AX5+NOV!AX5+DIC!AX5)))))))))))))</f>
        <v>0</v>
      </c>
      <c r="AY5" s="82">
        <f>IF(Config!$C$6=1,SUM(+ENE!AY5),IF(Config!$C$6=2,SUM(+ENE!AY5+FEB!AY5),IF(Config!$C$6=3,SUM(+ENE!AY5+FEB!AY5+MAR!AY5),IF(Config!$C$6=4,SUM(+ENE!AY5+FEB!AY5+MAR!AY5+ABR!AY5),IF(Config!$C$6=5,SUM(ENE!AY5+FEB!AY5+MAR!AY5+ABR!AY5+MAY!AY5),IF(Config!$C$6=6,SUM(+ENE!AY5+FEB!AY5+MAR!AY5+ABR!AY5+MAY!AY5+JUN!AY5),IF(Config!$C$6=7,SUM(ENE!AY5+FEB!AY5+MAR!AY5+ABR!AY5+MAY!AY5+JUN!AY5+JUL!AY5),IF(Config!$C$6=8,SUM(+ENE!AY5+FEB!AY5+MAR!AY5+ABR!AY5+MAY!AY5+JUN!AY5+JUL!AY5+AGO!AY5),IF(Config!$C$6=9,SUM(+ENE!AY5+FEB!AY5+MAR!AY5+ABR!AY5+MAY!AY5+JUN!AY5+JUL!AY5+AGO!AY5+SET!AY5),IF(Config!$C$6=10,SUM(+ENE!AY5+FEB!AY5+MAR!AY5+ABR!AY5+MAY!AY5+JUN!AY5+JUL!AY5+AGO!AY5+SET!AY5+OCT!AY5),IF(Config!$C$6=11,SUM(+ENE!AY5+FEB!AY5+MAR!AY5+ABR!AY5+MAY!AY5+JUN!AY5+JUL!AY5+AGO!AY5+SET!AY5+OCT!AY5+NOV!AY5),IF(Config!$C$6=12,SUM(+ENE!AY5+FEB!AY5+MAR!AY5+ABR!AY5+MAY!AY5+JUN!AY5+JUL!AY5+AGO!AY5+SET!AY5+OCT!AY5+NOV!AY5+DIC!AY5)))))))))))))</f>
        <v>0</v>
      </c>
      <c r="AZ5" s="82">
        <f>IF(Config!$C$6=1,SUM(+ENE!AZ5),IF(Config!$C$6=2,SUM(+ENE!AZ5+FEB!AZ5),IF(Config!$C$6=3,SUM(+ENE!AZ5+FEB!AZ5+MAR!AZ5),IF(Config!$C$6=4,SUM(+ENE!AZ5+FEB!AZ5+MAR!AZ5+ABR!AZ5),IF(Config!$C$6=5,SUM(ENE!AZ5+FEB!AZ5+MAR!AZ5+ABR!AZ5+MAY!AZ5),IF(Config!$C$6=6,SUM(+ENE!AZ5+FEB!AZ5+MAR!AZ5+ABR!AZ5+MAY!AZ5+JUN!AZ5),IF(Config!$C$6=7,SUM(ENE!AZ5+FEB!AZ5+MAR!AZ5+ABR!AZ5+MAY!AZ5+JUN!AZ5+JUL!AZ5),IF(Config!$C$6=8,SUM(+ENE!AZ5+FEB!AZ5+MAR!AZ5+ABR!AZ5+MAY!AZ5+JUN!AZ5+JUL!AZ5+AGO!AZ5),IF(Config!$C$6=9,SUM(+ENE!AZ5+FEB!AZ5+MAR!AZ5+ABR!AZ5+MAY!AZ5+JUN!AZ5+JUL!AZ5+AGO!AZ5+SET!AZ5),IF(Config!$C$6=10,SUM(+ENE!AZ5+FEB!AZ5+MAR!AZ5+ABR!AZ5+MAY!AZ5+JUN!AZ5+JUL!AZ5+AGO!AZ5+SET!AZ5+OCT!AZ5),IF(Config!$C$6=11,SUM(+ENE!AZ5+FEB!AZ5+MAR!AZ5+ABR!AZ5+MAY!AZ5+JUN!AZ5+JUL!AZ5+AGO!AZ5+SET!AZ5+OCT!AZ5+NOV!AZ5),IF(Config!$C$6=12,SUM(+ENE!AZ5+FEB!AZ5+MAR!AZ5+ABR!AZ5+MAY!AZ5+JUN!AZ5+JUL!AZ5+AGO!AZ5+SET!AZ5+OCT!AZ5+NOV!AZ5+DIC!AZ5)))))))))))))</f>
        <v>0</v>
      </c>
      <c r="BA5" s="82">
        <f>IF(Config!$C$6=1,SUM(+ENE!BA5),IF(Config!$C$6=2,SUM(+ENE!BA5+FEB!BA5),IF(Config!$C$6=3,SUM(+ENE!BA5+FEB!BA5+MAR!BA5),IF(Config!$C$6=4,SUM(+ENE!BA5+FEB!BA5+MAR!BA5+ABR!BA5),IF(Config!$C$6=5,SUM(ENE!BA5+FEB!BA5+MAR!BA5+ABR!BA5+MAY!BA5),IF(Config!$C$6=6,SUM(+ENE!BA5+FEB!BA5+MAR!BA5+ABR!BA5+MAY!BA5+JUN!BA5),IF(Config!$C$6=7,SUM(ENE!BA5+FEB!BA5+MAR!BA5+ABR!BA5+MAY!BA5+JUN!BA5+JUL!BA5),IF(Config!$C$6=8,SUM(+ENE!BA5+FEB!BA5+MAR!BA5+ABR!BA5+MAY!BA5+JUN!BA5+JUL!BA5+AGO!BA5),IF(Config!$C$6=9,SUM(+ENE!BA5+FEB!BA5+MAR!BA5+ABR!BA5+MAY!BA5+JUN!BA5+JUL!BA5+AGO!BA5+SET!BA5),IF(Config!$C$6=10,SUM(+ENE!BA5+FEB!BA5+MAR!BA5+ABR!BA5+MAY!BA5+JUN!BA5+JUL!BA5+AGO!BA5+SET!BA5+OCT!BA5),IF(Config!$C$6=11,SUM(+ENE!BA5+FEB!BA5+MAR!BA5+ABR!BA5+MAY!BA5+JUN!BA5+JUL!BA5+AGO!BA5+SET!BA5+OCT!BA5+NOV!BA5),IF(Config!$C$6=12,SUM(+ENE!BA5+FEB!BA5+MAR!BA5+ABR!BA5+MAY!BA5+JUN!BA5+JUL!BA5+AGO!BA5+SET!BA5+OCT!BA5+NOV!BA5+DIC!BA5)))))))))))))</f>
        <v>0</v>
      </c>
      <c r="BB5" s="82">
        <f>IF(Config!$C$6=1,SUM(+ENE!BB5),IF(Config!$C$6=2,SUM(+ENE!BB5+FEB!BB5),IF(Config!$C$6=3,SUM(+ENE!BB5+FEB!BB5+MAR!BB5),IF(Config!$C$6=4,SUM(+ENE!BB5+FEB!BB5+MAR!BB5+ABR!BB5),IF(Config!$C$6=5,SUM(ENE!BB5+FEB!BB5+MAR!BB5+ABR!BB5+MAY!BB5),IF(Config!$C$6=6,SUM(+ENE!BB5+FEB!BB5+MAR!BB5+ABR!BB5+MAY!BB5+JUN!BB5),IF(Config!$C$6=7,SUM(ENE!BB5+FEB!BB5+MAR!BB5+ABR!BB5+MAY!BB5+JUN!BB5+JUL!BB5),IF(Config!$C$6=8,SUM(+ENE!BB5+FEB!BB5+MAR!BB5+ABR!BB5+MAY!BB5+JUN!BB5+JUL!BB5+AGO!BB5),IF(Config!$C$6=9,SUM(+ENE!BB5+FEB!BB5+MAR!BB5+ABR!BB5+MAY!BB5+JUN!BB5+JUL!BB5+AGO!BB5+SET!BB5),IF(Config!$C$6=10,SUM(+ENE!BB5+FEB!BB5+MAR!BB5+ABR!BB5+MAY!BB5+JUN!BB5+JUL!BB5+AGO!BB5+SET!BB5+OCT!BB5),IF(Config!$C$6=11,SUM(+ENE!BB5+FEB!BB5+MAR!BB5+ABR!BB5+MAY!BB5+JUN!BB5+JUL!BB5+AGO!BB5+SET!BB5+OCT!BB5+NOV!BB5),IF(Config!$C$6=12,SUM(+ENE!BB5+FEB!BB5+MAR!BB5+ABR!BB5+MAY!BB5+JUN!BB5+JUL!BB5+AGO!BB5+SET!BB5+OCT!BB5+NOV!BB5+DIC!BB5)))))))))))))</f>
        <v>0</v>
      </c>
      <c r="BC5" s="82">
        <f>IF(Config!$C$6=1,SUM(+ENE!BC5),IF(Config!$C$6=2,SUM(+ENE!BC5+FEB!BC5),IF(Config!$C$6=3,SUM(+ENE!BC5+FEB!BC5+MAR!BC5),IF(Config!$C$6=4,SUM(+ENE!BC5+FEB!BC5+MAR!BC5+ABR!BC5),IF(Config!$C$6=5,SUM(ENE!BC5+FEB!BC5+MAR!BC5+ABR!BC5+MAY!BC5),IF(Config!$C$6=6,SUM(+ENE!BC5+FEB!BC5+MAR!BC5+ABR!BC5+MAY!BC5+JUN!BC5),IF(Config!$C$6=7,SUM(ENE!BC5+FEB!BC5+MAR!BC5+ABR!BC5+MAY!BC5+JUN!BC5+JUL!BC5),IF(Config!$C$6=8,SUM(+ENE!BC5+FEB!BC5+MAR!BC5+ABR!BC5+MAY!BC5+JUN!BC5+JUL!BC5+AGO!BC5),IF(Config!$C$6=9,SUM(+ENE!BC5+FEB!BC5+MAR!BC5+ABR!BC5+MAY!BC5+JUN!BC5+JUL!BC5+AGO!BC5+SET!BC5),IF(Config!$C$6=10,SUM(+ENE!BC5+FEB!BC5+MAR!BC5+ABR!BC5+MAY!BC5+JUN!BC5+JUL!BC5+AGO!BC5+SET!BC5+OCT!BC5),IF(Config!$C$6=11,SUM(+ENE!BC5+FEB!BC5+MAR!BC5+ABR!BC5+MAY!BC5+JUN!BC5+JUL!BC5+AGO!BC5+SET!BC5+OCT!BC5+NOV!BC5),IF(Config!$C$6=12,SUM(+ENE!BC5+FEB!BC5+MAR!BC5+ABR!BC5+MAY!BC5+JUN!BC5+JUL!BC5+AGO!BC5+SET!BC5+OCT!BC5+NOV!BC5+DIC!BC5)))))))))))))</f>
        <v>0</v>
      </c>
      <c r="BD5" s="109">
        <f t="shared" si="1"/>
        <v>0</v>
      </c>
      <c r="BE5" t="str">
        <f t="shared" ref="BE5:BE31" si="2">IF(BD5=AS5,"OK","ERROR FORMULA")</f>
        <v>OK</v>
      </c>
    </row>
    <row r="6" spans="1:69" ht="20.25" customHeight="1" x14ac:dyDescent="0.25">
      <c r="A6" s="213">
        <f>+METAS!A6</f>
        <v>3</v>
      </c>
      <c r="B6" s="213" t="str">
        <f>+METAS!B6</f>
        <v>3-Tratamiento a Niños, Niñas y Adolescentes Afectados por maltrato Infantil</v>
      </c>
      <c r="C6" s="217" t="str">
        <f>+METAS!D6</f>
        <v>SALUD MENTAL CSMC</v>
      </c>
      <c r="D6" s="214">
        <f>IF(Config!$C$6=1,SUM(+ENE!D6),IF(Config!$C$6=2,SUM(+ENE!D6+FEB!D6),IF(Config!$C$6=3,SUM(+ENE!D6+FEB!D6+MAR!D6),IF(Config!$C$6=4,SUM(+ENE!D6+FEB!D6+MAR!D6+ABR!D6),IF(Config!$C$6=5,SUM(ENE!D6+FEB!D6+MAR!D6+ABR!D6+MAY!D6),IF(Config!$C$6=6,SUM(+ENE!D6+FEB!D6+MAR!D6+ABR!D6+MAY!D6+JUN!D6),IF(Config!$C$6=7,SUM(ENE!D6+FEB!D6+MAR!D6+ABR!D6+MAY!D6+JUN!D6+JUL!D6),IF(Config!$C$6=8,SUM(+ENE!D6+FEB!D6+MAR!D6+ABR!D6+MAY!D6+JUN!D6+JUL!D6+AGO!D6),IF(Config!$C$6=9,SUM(+ENE!D6+FEB!D6+MAR!D6+ABR!D6+MAY!D6+JUN!D6+JUL!D6+AGO!D6+SET!D6),IF(Config!$C$6=10,SUM(+ENE!D6+FEB!D6+MAR!D6+ABR!D6+MAY!D6+JUN!D6+JUL!D6+AGO!D6+SET!D6+OCT!D6),IF(Config!$C$6=11,SUM(+ENE!D6+FEB!D6+MAR!D6+ABR!D6+MAY!D6+JUN!D6+JUL!D6+AGO!D6+SET!D6+OCT!D6+NOV!D6),IF(Config!$C$6=12,SUM(+ENE!D6+FEB!D6+MAR!D6+ABR!D6+MAY!D6+JUN!D6+JUL!D6+AGO!D6+SET!D6+OCT!D6+NOV!D6+DIC!D6)))))))))))))</f>
        <v>0</v>
      </c>
      <c r="E6" s="214">
        <f>IF(Config!$C$6=1,SUM(+ENE!E6),IF(Config!$C$6=2,SUM(+ENE!E6+FEB!E6),IF(Config!$C$6=3,SUM(+ENE!E6+FEB!E6+MAR!E6),IF(Config!$C$6=4,SUM(+ENE!E6+FEB!E6+MAR!E6+ABR!E6),IF(Config!$C$6=5,SUM(ENE!E6+FEB!E6+MAR!E6+ABR!E6+MAY!E6),IF(Config!$C$6=6,SUM(+ENE!E6+FEB!E6+MAR!E6+ABR!E6+MAY!E6+JUN!E6),IF(Config!$C$6=7,SUM(ENE!E6+FEB!E6+MAR!E6+ABR!E6+MAY!E6+JUN!E6+JUL!E6),IF(Config!$C$6=8,SUM(+ENE!E6+FEB!E6+MAR!E6+ABR!E6+MAY!E6+JUN!E6+JUL!E6+AGO!E6),IF(Config!$C$6=9,SUM(+ENE!E6+FEB!E6+MAR!E6+ABR!E6+MAY!E6+JUN!E6+JUL!E6+AGO!E6+SET!E6),IF(Config!$C$6=10,SUM(+ENE!E6+FEB!E6+MAR!E6+ABR!E6+MAY!E6+JUN!E6+JUL!E6+AGO!E6+SET!E6+OCT!E6),IF(Config!$C$6=11,SUM(+ENE!E6+FEB!E6+MAR!E6+ABR!E6+MAY!E6+JUN!E6+JUL!E6+AGO!E6+SET!E6+OCT!E6+NOV!E6),IF(Config!$C$6=12,SUM(+ENE!E6+FEB!E6+MAR!E6+ABR!E6+MAY!E6+JUN!E6+JUL!E6+AGO!E6+SET!E6+OCT!E6+NOV!E6+DIC!E6)))))))))))))</f>
        <v>1</v>
      </c>
      <c r="F6" s="214">
        <f>IF(Config!$C$6=1,SUM(+ENE!F6),IF(Config!$C$6=2,SUM(+ENE!F6+FEB!F6),IF(Config!$C$6=3,SUM(+ENE!F6+FEB!F6+MAR!F6),IF(Config!$C$6=4,SUM(+ENE!F6+FEB!F6+MAR!F6+ABR!F6),IF(Config!$C$6=5,SUM(ENE!F6+FEB!F6+MAR!F6+ABR!F6+MAY!F6),IF(Config!$C$6=6,SUM(+ENE!F6+FEB!F6+MAR!F6+ABR!F6+MAY!F6+JUN!F6),IF(Config!$C$6=7,SUM(ENE!F6+FEB!F6+MAR!F6+ABR!F6+MAY!F6+JUN!F6+JUL!F6),IF(Config!$C$6=8,SUM(+ENE!F6+FEB!F6+MAR!F6+ABR!F6+MAY!F6+JUN!F6+JUL!F6+AGO!F6),IF(Config!$C$6=9,SUM(+ENE!F6+FEB!F6+MAR!F6+ABR!F6+MAY!F6+JUN!F6+JUL!F6+AGO!F6+SET!F6),IF(Config!$C$6=10,SUM(+ENE!F6+FEB!F6+MAR!F6+ABR!F6+MAY!F6+JUN!F6+JUL!F6+AGO!F6+SET!F6+OCT!F6),IF(Config!$C$6=11,SUM(+ENE!F6+FEB!F6+MAR!F6+ABR!F6+MAY!F6+JUN!F6+JUL!F6+AGO!F6+SET!F6+OCT!F6+NOV!F6),IF(Config!$C$6=12,SUM(+ENE!F6+FEB!F6+MAR!F6+ABR!F6+MAY!F6+JUN!F6+JUL!F6+AGO!F6+SET!F6+OCT!F6+NOV!F6+DIC!F6)))))))))))))</f>
        <v>0</v>
      </c>
      <c r="G6" s="214">
        <f>IF(Config!$C$6=1,SUM(+ENE!G6),IF(Config!$C$6=2,SUM(+ENE!G6+FEB!G6),IF(Config!$C$6=3,SUM(+ENE!G6+FEB!G6+MAR!G6),IF(Config!$C$6=4,SUM(+ENE!G6+FEB!G6+MAR!G6+ABR!G6),IF(Config!$C$6=5,SUM(ENE!G6+FEB!G6+MAR!G6+ABR!G6+MAY!G6),IF(Config!$C$6=6,SUM(+ENE!G6+FEB!G6+MAR!G6+ABR!G6+MAY!G6+JUN!G6),IF(Config!$C$6=7,SUM(ENE!G6+FEB!G6+MAR!G6+ABR!G6+MAY!G6+JUN!G6+JUL!G6),IF(Config!$C$6=8,SUM(+ENE!G6+FEB!G6+MAR!G6+ABR!G6+MAY!G6+JUN!G6+JUL!G6+AGO!G6),IF(Config!$C$6=9,SUM(+ENE!G6+FEB!G6+MAR!G6+ABR!G6+MAY!G6+JUN!G6+JUL!G6+AGO!G6+SET!G6),IF(Config!$C$6=10,SUM(+ENE!G6+FEB!G6+MAR!G6+ABR!G6+MAY!G6+JUN!G6+JUL!G6+AGO!G6+SET!G6+OCT!G6),IF(Config!$C$6=11,SUM(+ENE!G6+FEB!G6+MAR!G6+ABR!G6+MAY!G6+JUN!G6+JUL!G6+AGO!G6+SET!G6+OCT!G6+NOV!G6),IF(Config!$C$6=12,SUM(+ENE!G6+FEB!G6+MAR!G6+ABR!G6+MAY!G6+JUN!G6+JUL!G6+AGO!G6+SET!G6+OCT!G6+NOV!G6+DIC!G6)))))))))))))</f>
        <v>0</v>
      </c>
      <c r="H6" s="214">
        <f>IF(Config!$C$6=1,SUM(+ENE!H6),IF(Config!$C$6=2,SUM(+ENE!H6+FEB!H6),IF(Config!$C$6=3,SUM(+ENE!H6+FEB!H6+MAR!H6),IF(Config!$C$6=4,SUM(+ENE!H6+FEB!H6+MAR!H6+ABR!H6),IF(Config!$C$6=5,SUM(ENE!H6+FEB!H6+MAR!H6+ABR!H6+MAY!H6),IF(Config!$C$6=6,SUM(+ENE!H6+FEB!H6+MAR!H6+ABR!H6+MAY!H6+JUN!H6),IF(Config!$C$6=7,SUM(ENE!H6+FEB!H6+MAR!H6+ABR!H6+MAY!H6+JUN!H6+JUL!H6),IF(Config!$C$6=8,SUM(+ENE!H6+FEB!H6+MAR!H6+ABR!H6+MAY!H6+JUN!H6+JUL!H6+AGO!H6),IF(Config!$C$6=9,SUM(+ENE!H6+FEB!H6+MAR!H6+ABR!H6+MAY!H6+JUN!H6+JUL!H6+AGO!H6+SET!H6),IF(Config!$C$6=10,SUM(+ENE!H6+FEB!H6+MAR!H6+ABR!H6+MAY!H6+JUN!H6+JUL!H6+AGO!H6+SET!H6+OCT!H6),IF(Config!$C$6=11,SUM(+ENE!H6+FEB!H6+MAR!H6+ABR!H6+MAY!H6+JUN!H6+JUL!H6+AGO!H6+SET!H6+OCT!H6+NOV!H6),IF(Config!$C$6=12,SUM(+ENE!H6+FEB!H6+MAR!H6+ABR!H6+MAY!H6+JUN!H6+JUL!H6+AGO!H6+SET!H6+OCT!H6+NOV!H6+DIC!H6)))))))))))))</f>
        <v>0</v>
      </c>
      <c r="I6" s="214">
        <f>IF(Config!$C$6=1,SUM(+ENE!I6),IF(Config!$C$6=2,SUM(+ENE!I6+FEB!I6),IF(Config!$C$6=3,SUM(+ENE!I6+FEB!I6+MAR!I6),IF(Config!$C$6=4,SUM(+ENE!I6+FEB!I6+MAR!I6+ABR!I6),IF(Config!$C$6=5,SUM(ENE!I6+FEB!I6+MAR!I6+ABR!I6+MAY!I6),IF(Config!$C$6=6,SUM(+ENE!I6+FEB!I6+MAR!I6+ABR!I6+MAY!I6+JUN!I6),IF(Config!$C$6=7,SUM(ENE!I6+FEB!I6+MAR!I6+ABR!I6+MAY!I6+JUN!I6+JUL!I6),IF(Config!$C$6=8,SUM(+ENE!I6+FEB!I6+MAR!I6+ABR!I6+MAY!I6+JUN!I6+JUL!I6+AGO!I6),IF(Config!$C$6=9,SUM(+ENE!I6+FEB!I6+MAR!I6+ABR!I6+MAY!I6+JUN!I6+JUL!I6+AGO!I6+SET!I6),IF(Config!$C$6=10,SUM(+ENE!I6+FEB!I6+MAR!I6+ABR!I6+MAY!I6+JUN!I6+JUL!I6+AGO!I6+SET!I6+OCT!I6),IF(Config!$C$6=11,SUM(+ENE!I6+FEB!I6+MAR!I6+ABR!I6+MAY!I6+JUN!I6+JUL!I6+AGO!I6+SET!I6+OCT!I6+NOV!I6),IF(Config!$C$6=12,SUM(+ENE!I6+FEB!I6+MAR!I6+ABR!I6+MAY!I6+JUN!I6+JUL!I6+AGO!I6+SET!I6+OCT!I6+NOV!I6+DIC!I6)))))))))))))</f>
        <v>0</v>
      </c>
      <c r="J6" s="214">
        <f>IF(Config!$C$6=1,SUM(+ENE!J6),IF(Config!$C$6=2,SUM(+ENE!J6+FEB!J6),IF(Config!$C$6=3,SUM(+ENE!J6+FEB!J6+MAR!J6),IF(Config!$C$6=4,SUM(+ENE!J6+FEB!J6+MAR!J6+ABR!J6),IF(Config!$C$6=5,SUM(ENE!J6+FEB!J6+MAR!J6+ABR!J6+MAY!J6),IF(Config!$C$6=6,SUM(+ENE!J6+FEB!J6+MAR!J6+ABR!J6+MAY!J6+JUN!J6),IF(Config!$C$6=7,SUM(ENE!J6+FEB!J6+MAR!J6+ABR!J6+MAY!J6+JUN!J6+JUL!J6),IF(Config!$C$6=8,SUM(+ENE!J6+FEB!J6+MAR!J6+ABR!J6+MAY!J6+JUN!J6+JUL!J6+AGO!J6),IF(Config!$C$6=9,SUM(+ENE!J6+FEB!J6+MAR!J6+ABR!J6+MAY!J6+JUN!J6+JUL!J6+AGO!J6+SET!J6),IF(Config!$C$6=10,SUM(+ENE!J6+FEB!J6+MAR!J6+ABR!J6+MAY!J6+JUN!J6+JUL!J6+AGO!J6+SET!J6+OCT!J6),IF(Config!$C$6=11,SUM(+ENE!J6+FEB!J6+MAR!J6+ABR!J6+MAY!J6+JUN!J6+JUL!J6+AGO!J6+SET!J6+OCT!J6+NOV!J6),IF(Config!$C$6=12,SUM(+ENE!J6+FEB!J6+MAR!J6+ABR!J6+MAY!J6+JUN!J6+JUL!J6+AGO!J6+SET!J6+OCT!J6+NOV!J6+DIC!J6)))))))))))))</f>
        <v>0</v>
      </c>
      <c r="K6" s="214">
        <f>IF(Config!$C$6=1,SUM(+ENE!K6),IF(Config!$C$6=2,SUM(+ENE!K6+FEB!K6),IF(Config!$C$6=3,SUM(+ENE!K6+FEB!K6+MAR!K6),IF(Config!$C$6=4,SUM(+ENE!K6+FEB!K6+MAR!K6+ABR!K6),IF(Config!$C$6=5,SUM(ENE!K6+FEB!K6+MAR!K6+ABR!K6+MAY!K6),IF(Config!$C$6=6,SUM(+ENE!K6+FEB!K6+MAR!K6+ABR!K6+MAY!K6+JUN!K6),IF(Config!$C$6=7,SUM(ENE!K6+FEB!K6+MAR!K6+ABR!K6+MAY!K6+JUN!K6+JUL!K6),IF(Config!$C$6=8,SUM(+ENE!K6+FEB!K6+MAR!K6+ABR!K6+MAY!K6+JUN!K6+JUL!K6+AGO!K6),IF(Config!$C$6=9,SUM(+ENE!K6+FEB!K6+MAR!K6+ABR!K6+MAY!K6+JUN!K6+JUL!K6+AGO!K6+SET!K6),IF(Config!$C$6=10,SUM(+ENE!K6+FEB!K6+MAR!K6+ABR!K6+MAY!K6+JUN!K6+JUL!K6+AGO!K6+SET!K6+OCT!K6),IF(Config!$C$6=11,SUM(+ENE!K6+FEB!K6+MAR!K6+ABR!K6+MAY!K6+JUN!K6+JUL!K6+AGO!K6+SET!K6+OCT!K6+NOV!K6),IF(Config!$C$6=12,SUM(+ENE!K6+FEB!K6+MAR!K6+ABR!K6+MAY!K6+JUN!K6+JUL!K6+AGO!K6+SET!K6+OCT!K6+NOV!K6+DIC!K6)))))))))))))</f>
        <v>0</v>
      </c>
      <c r="L6" s="214">
        <f>IF(Config!$C$6=1,SUM(+ENE!L6),IF(Config!$C$6=2,SUM(+ENE!L6+FEB!L6),IF(Config!$C$6=3,SUM(+ENE!L6+FEB!L6+MAR!L6),IF(Config!$C$6=4,SUM(+ENE!L6+FEB!L6+MAR!L6+ABR!L6),IF(Config!$C$6=5,SUM(ENE!L6+FEB!L6+MAR!L6+ABR!L6+MAY!L6),IF(Config!$C$6=6,SUM(+ENE!L6+FEB!L6+MAR!L6+ABR!L6+MAY!L6+JUN!L6),IF(Config!$C$6=7,SUM(ENE!L6+FEB!L6+MAR!L6+ABR!L6+MAY!L6+JUN!L6+JUL!L6),IF(Config!$C$6=8,SUM(+ENE!L6+FEB!L6+MAR!L6+ABR!L6+MAY!L6+JUN!L6+JUL!L6+AGO!L6),IF(Config!$C$6=9,SUM(+ENE!L6+FEB!L6+MAR!L6+ABR!L6+MAY!L6+JUN!L6+JUL!L6+AGO!L6+SET!L6),IF(Config!$C$6=10,SUM(+ENE!L6+FEB!L6+MAR!L6+ABR!L6+MAY!L6+JUN!L6+JUL!L6+AGO!L6+SET!L6+OCT!L6),IF(Config!$C$6=11,SUM(+ENE!L6+FEB!L6+MAR!L6+ABR!L6+MAY!L6+JUN!L6+JUL!L6+AGO!L6+SET!L6+OCT!L6+NOV!L6),IF(Config!$C$6=12,SUM(+ENE!L6+FEB!L6+MAR!L6+ABR!L6+MAY!L6+JUN!L6+JUL!L6+AGO!L6+SET!L6+OCT!L6+NOV!L6+DIC!L6)))))))))))))</f>
        <v>0</v>
      </c>
      <c r="M6" s="214">
        <f>IF(Config!$C$6=1,SUM(+ENE!M6),IF(Config!$C$6=2,SUM(+ENE!M6+FEB!M6),IF(Config!$C$6=3,SUM(+ENE!M6+FEB!M6+MAR!M6),IF(Config!$C$6=4,SUM(+ENE!M6+FEB!M6+MAR!M6+ABR!M6),IF(Config!$C$6=5,SUM(ENE!M6+FEB!M6+MAR!M6+ABR!M6+MAY!M6),IF(Config!$C$6=6,SUM(+ENE!M6+FEB!M6+MAR!M6+ABR!M6+MAY!M6+JUN!M6),IF(Config!$C$6=7,SUM(ENE!M6+FEB!M6+MAR!M6+ABR!M6+MAY!M6+JUN!M6+JUL!M6),IF(Config!$C$6=8,SUM(+ENE!M6+FEB!M6+MAR!M6+ABR!M6+MAY!M6+JUN!M6+JUL!M6+AGO!M6),IF(Config!$C$6=9,SUM(+ENE!M6+FEB!M6+MAR!M6+ABR!M6+MAY!M6+JUN!M6+JUL!M6+AGO!M6+SET!M6),IF(Config!$C$6=10,SUM(+ENE!M6+FEB!M6+MAR!M6+ABR!M6+MAY!M6+JUN!M6+JUL!M6+AGO!M6+SET!M6+OCT!M6),IF(Config!$C$6=11,SUM(+ENE!M6+FEB!M6+MAR!M6+ABR!M6+MAY!M6+JUN!M6+JUL!M6+AGO!M6+SET!M6+OCT!M6+NOV!M6),IF(Config!$C$6=12,SUM(+ENE!M6+FEB!M6+MAR!M6+ABR!M6+MAY!M6+JUN!M6+JUL!M6+AGO!M6+SET!M6+OCT!M6+NOV!M6+DIC!M6)))))))))))))</f>
        <v>0</v>
      </c>
      <c r="N6" s="214">
        <f>IF(Config!$C$6=1,SUM(+ENE!N6),IF(Config!$C$6=2,SUM(+ENE!N6+FEB!N6),IF(Config!$C$6=3,SUM(+ENE!N6+FEB!N6+MAR!N6),IF(Config!$C$6=4,SUM(+ENE!N6+FEB!N6+MAR!N6+ABR!N6),IF(Config!$C$6=5,SUM(ENE!N6+FEB!N6+MAR!N6+ABR!N6+MAY!N6),IF(Config!$C$6=6,SUM(+ENE!N6+FEB!N6+MAR!N6+ABR!N6+MAY!N6+JUN!N6),IF(Config!$C$6=7,SUM(ENE!N6+FEB!N6+MAR!N6+ABR!N6+MAY!N6+JUN!N6+JUL!N6),IF(Config!$C$6=8,SUM(+ENE!N6+FEB!N6+MAR!N6+ABR!N6+MAY!N6+JUN!N6+JUL!N6+AGO!N6),IF(Config!$C$6=9,SUM(+ENE!N6+FEB!N6+MAR!N6+ABR!N6+MAY!N6+JUN!N6+JUL!N6+AGO!N6+SET!N6),IF(Config!$C$6=10,SUM(+ENE!N6+FEB!N6+MAR!N6+ABR!N6+MAY!N6+JUN!N6+JUL!N6+AGO!N6+SET!N6+OCT!N6),IF(Config!$C$6=11,SUM(+ENE!N6+FEB!N6+MAR!N6+ABR!N6+MAY!N6+JUN!N6+JUL!N6+AGO!N6+SET!N6+OCT!N6+NOV!N6),IF(Config!$C$6=12,SUM(+ENE!N6+FEB!N6+MAR!N6+ABR!N6+MAY!N6+JUN!N6+JUL!N6+AGO!N6+SET!N6+OCT!N6+NOV!N6+DIC!N6)))))))))))))</f>
        <v>0</v>
      </c>
      <c r="O6" s="214">
        <f>IF(Config!$C$6=1,SUM(+ENE!O6),IF(Config!$C$6=2,SUM(+ENE!O6+FEB!O6),IF(Config!$C$6=3,SUM(+ENE!O6+FEB!O6+MAR!O6),IF(Config!$C$6=4,SUM(+ENE!O6+FEB!O6+MAR!O6+ABR!O6),IF(Config!$C$6=5,SUM(ENE!O6+FEB!O6+MAR!O6+ABR!O6+MAY!O6),IF(Config!$C$6=6,SUM(+ENE!O6+FEB!O6+MAR!O6+ABR!O6+MAY!O6+JUN!O6),IF(Config!$C$6=7,SUM(ENE!O6+FEB!O6+MAR!O6+ABR!O6+MAY!O6+JUN!O6+JUL!O6),IF(Config!$C$6=8,SUM(+ENE!O6+FEB!O6+MAR!O6+ABR!O6+MAY!O6+JUN!O6+JUL!O6+AGO!O6),IF(Config!$C$6=9,SUM(+ENE!O6+FEB!O6+MAR!O6+ABR!O6+MAY!O6+JUN!O6+JUL!O6+AGO!O6+SET!O6),IF(Config!$C$6=10,SUM(+ENE!O6+FEB!O6+MAR!O6+ABR!O6+MAY!O6+JUN!O6+JUL!O6+AGO!O6+SET!O6+OCT!O6),IF(Config!$C$6=11,SUM(+ENE!O6+FEB!O6+MAR!O6+ABR!O6+MAY!O6+JUN!O6+JUL!O6+AGO!O6+SET!O6+OCT!O6+NOV!O6),IF(Config!$C$6=12,SUM(+ENE!O6+FEB!O6+MAR!O6+ABR!O6+MAY!O6+JUN!O6+JUL!O6+AGO!O6+SET!O6+OCT!O6+NOV!O6+DIC!O6)))))))))))))</f>
        <v>0</v>
      </c>
      <c r="P6" s="214">
        <f>IF(Config!$C$6=1,SUM(+ENE!P6),IF(Config!$C$6=2,SUM(+ENE!P6+FEB!P6),IF(Config!$C$6=3,SUM(+ENE!P6+FEB!P6+MAR!P6),IF(Config!$C$6=4,SUM(+ENE!P6+FEB!P6+MAR!P6+ABR!P6),IF(Config!$C$6=5,SUM(ENE!P6+FEB!P6+MAR!P6+ABR!P6+MAY!P6),IF(Config!$C$6=6,SUM(+ENE!P6+FEB!P6+MAR!P6+ABR!P6+MAY!P6+JUN!P6),IF(Config!$C$6=7,SUM(ENE!P6+FEB!P6+MAR!P6+ABR!P6+MAY!P6+JUN!P6+JUL!P6),IF(Config!$C$6=8,SUM(+ENE!P6+FEB!P6+MAR!P6+ABR!P6+MAY!P6+JUN!P6+JUL!P6+AGO!P6),IF(Config!$C$6=9,SUM(+ENE!P6+FEB!P6+MAR!P6+ABR!P6+MAY!P6+JUN!P6+JUL!P6+AGO!P6+SET!P6),IF(Config!$C$6=10,SUM(+ENE!P6+FEB!P6+MAR!P6+ABR!P6+MAY!P6+JUN!P6+JUL!P6+AGO!P6+SET!P6+OCT!P6),IF(Config!$C$6=11,SUM(+ENE!P6+FEB!P6+MAR!P6+ABR!P6+MAY!P6+JUN!P6+JUL!P6+AGO!P6+SET!P6+OCT!P6+NOV!P6),IF(Config!$C$6=12,SUM(+ENE!P6+FEB!P6+MAR!P6+ABR!P6+MAY!P6+JUN!P6+JUL!P6+AGO!P6+SET!P6+OCT!P6+NOV!P6+DIC!P6)))))))))))))</f>
        <v>0</v>
      </c>
      <c r="Q6" s="214">
        <f>IF(Config!$C$6=1,SUM(+ENE!Q6),IF(Config!$C$6=2,SUM(+ENE!Q6+FEB!Q6),IF(Config!$C$6=3,SUM(+ENE!Q6+FEB!Q6+MAR!Q6),IF(Config!$C$6=4,SUM(+ENE!Q6+FEB!Q6+MAR!Q6+ABR!Q6),IF(Config!$C$6=5,SUM(ENE!Q6+FEB!Q6+MAR!Q6+ABR!Q6+MAY!Q6),IF(Config!$C$6=6,SUM(+ENE!Q6+FEB!Q6+MAR!Q6+ABR!Q6+MAY!Q6+JUN!Q6),IF(Config!$C$6=7,SUM(ENE!Q6+FEB!Q6+MAR!Q6+ABR!Q6+MAY!Q6+JUN!Q6+JUL!Q6),IF(Config!$C$6=8,SUM(+ENE!Q6+FEB!Q6+MAR!Q6+ABR!Q6+MAY!Q6+JUN!Q6+JUL!Q6+AGO!Q6),IF(Config!$C$6=9,SUM(+ENE!Q6+FEB!Q6+MAR!Q6+ABR!Q6+MAY!Q6+JUN!Q6+JUL!Q6+AGO!Q6+SET!Q6),IF(Config!$C$6=10,SUM(+ENE!Q6+FEB!Q6+MAR!Q6+ABR!Q6+MAY!Q6+JUN!Q6+JUL!Q6+AGO!Q6+SET!Q6+OCT!Q6),IF(Config!$C$6=11,SUM(+ENE!Q6+FEB!Q6+MAR!Q6+ABR!Q6+MAY!Q6+JUN!Q6+JUL!Q6+AGO!Q6+SET!Q6+OCT!Q6+NOV!Q6),IF(Config!$C$6=12,SUM(+ENE!Q6+FEB!Q6+MAR!Q6+ABR!Q6+MAY!Q6+JUN!Q6+JUL!Q6+AGO!Q6+SET!Q6+OCT!Q6+NOV!Q6+DIC!Q6)))))))))))))</f>
        <v>0</v>
      </c>
      <c r="R6" s="214">
        <f>IF(Config!$C$6=1,SUM(+ENE!R6),IF(Config!$C$6=2,SUM(+ENE!R6+FEB!R6),IF(Config!$C$6=3,SUM(+ENE!R6+FEB!R6+MAR!R6),IF(Config!$C$6=4,SUM(+ENE!R6+FEB!R6+MAR!R6+ABR!R6),IF(Config!$C$6=5,SUM(ENE!R6+FEB!R6+MAR!R6+ABR!R6+MAY!R6),IF(Config!$C$6=6,SUM(+ENE!R6+FEB!R6+MAR!R6+ABR!R6+MAY!R6+JUN!R6),IF(Config!$C$6=7,SUM(ENE!R6+FEB!R6+MAR!R6+ABR!R6+MAY!R6+JUN!R6+JUL!R6),IF(Config!$C$6=8,SUM(+ENE!R6+FEB!R6+MAR!R6+ABR!R6+MAY!R6+JUN!R6+JUL!R6+AGO!R6),IF(Config!$C$6=9,SUM(+ENE!R6+FEB!R6+MAR!R6+ABR!R6+MAY!R6+JUN!R6+JUL!R6+AGO!R6+SET!R6),IF(Config!$C$6=10,SUM(+ENE!R6+FEB!R6+MAR!R6+ABR!R6+MAY!R6+JUN!R6+JUL!R6+AGO!R6+SET!R6+OCT!R6),IF(Config!$C$6=11,SUM(+ENE!R6+FEB!R6+MAR!R6+ABR!R6+MAY!R6+JUN!R6+JUL!R6+AGO!R6+SET!R6+OCT!R6+NOV!R6),IF(Config!$C$6=12,SUM(+ENE!R6+FEB!R6+MAR!R6+ABR!R6+MAY!R6+JUN!R6+JUL!R6+AGO!R6+SET!R6+OCT!R6+NOV!R6+DIC!R6)))))))))))))</f>
        <v>0</v>
      </c>
      <c r="S6" s="214">
        <f>IF(Config!$C$6=1,SUM(+ENE!S6),IF(Config!$C$6=2,SUM(+ENE!S6+FEB!S6),IF(Config!$C$6=3,SUM(+ENE!S6+FEB!S6+MAR!S6),IF(Config!$C$6=4,SUM(+ENE!S6+FEB!S6+MAR!S6+ABR!S6),IF(Config!$C$6=5,SUM(ENE!S6+FEB!S6+MAR!S6+ABR!S6+MAY!S6),IF(Config!$C$6=6,SUM(+ENE!S6+FEB!S6+MAR!S6+ABR!S6+MAY!S6+JUN!S6),IF(Config!$C$6=7,SUM(ENE!S6+FEB!S6+MAR!S6+ABR!S6+MAY!S6+JUN!S6+JUL!S6),IF(Config!$C$6=8,SUM(+ENE!S6+FEB!S6+MAR!S6+ABR!S6+MAY!S6+JUN!S6+JUL!S6+AGO!S6),IF(Config!$C$6=9,SUM(+ENE!S6+FEB!S6+MAR!S6+ABR!S6+MAY!S6+JUN!S6+JUL!S6+AGO!S6+SET!S6),IF(Config!$C$6=10,SUM(+ENE!S6+FEB!S6+MAR!S6+ABR!S6+MAY!S6+JUN!S6+JUL!S6+AGO!S6+SET!S6+OCT!S6),IF(Config!$C$6=11,SUM(+ENE!S6+FEB!S6+MAR!S6+ABR!S6+MAY!S6+JUN!S6+JUL!S6+AGO!S6+SET!S6+OCT!S6+NOV!S6),IF(Config!$C$6=12,SUM(+ENE!S6+FEB!S6+MAR!S6+ABR!S6+MAY!S6+JUN!S6+JUL!S6+AGO!S6+SET!S6+OCT!S6+NOV!S6+DIC!S6)))))))))))))</f>
        <v>0</v>
      </c>
      <c r="T6" s="214">
        <f>IF(Config!$C$6=1,SUM(+ENE!T6),IF(Config!$C$6=2,SUM(+ENE!T6+FEB!T6),IF(Config!$C$6=3,SUM(+ENE!T6+FEB!T6+MAR!T6),IF(Config!$C$6=4,SUM(+ENE!T6+FEB!T6+MAR!T6+ABR!T6),IF(Config!$C$6=5,SUM(ENE!T6+FEB!T6+MAR!T6+ABR!T6+MAY!T6),IF(Config!$C$6=6,SUM(+ENE!T6+FEB!T6+MAR!T6+ABR!T6+MAY!T6+JUN!T6),IF(Config!$C$6=7,SUM(ENE!T6+FEB!T6+MAR!T6+ABR!T6+MAY!T6+JUN!T6+JUL!T6),IF(Config!$C$6=8,SUM(+ENE!T6+FEB!T6+MAR!T6+ABR!T6+MAY!T6+JUN!T6+JUL!T6+AGO!T6),IF(Config!$C$6=9,SUM(+ENE!T6+FEB!T6+MAR!T6+ABR!T6+MAY!T6+JUN!T6+JUL!T6+AGO!T6+SET!T6),IF(Config!$C$6=10,SUM(+ENE!T6+FEB!T6+MAR!T6+ABR!T6+MAY!T6+JUN!T6+JUL!T6+AGO!T6+SET!T6+OCT!T6),IF(Config!$C$6=11,SUM(+ENE!T6+FEB!T6+MAR!T6+ABR!T6+MAY!T6+JUN!T6+JUL!T6+AGO!T6+SET!T6+OCT!T6+NOV!T6),IF(Config!$C$6=12,SUM(+ENE!T6+FEB!T6+MAR!T6+ABR!T6+MAY!T6+JUN!T6+JUL!T6+AGO!T6+SET!T6+OCT!T6+NOV!T6+DIC!T6)))))))))))))</f>
        <v>0</v>
      </c>
      <c r="U6" s="214">
        <f>IF(Config!$C$6=1,SUM(+ENE!U6),IF(Config!$C$6=2,SUM(+ENE!U6+FEB!U6),IF(Config!$C$6=3,SUM(+ENE!U6+FEB!U6+MAR!U6),IF(Config!$C$6=4,SUM(+ENE!U6+FEB!U6+MAR!U6+ABR!U6),IF(Config!$C$6=5,SUM(ENE!U6+FEB!U6+MAR!U6+ABR!U6+MAY!U6),IF(Config!$C$6=6,SUM(+ENE!U6+FEB!U6+MAR!U6+ABR!U6+MAY!U6+JUN!U6),IF(Config!$C$6=7,SUM(ENE!U6+FEB!U6+MAR!U6+ABR!U6+MAY!U6+JUN!U6+JUL!U6),IF(Config!$C$6=8,SUM(+ENE!U6+FEB!U6+MAR!U6+ABR!U6+MAY!U6+JUN!U6+JUL!U6+AGO!U6),IF(Config!$C$6=9,SUM(+ENE!U6+FEB!U6+MAR!U6+ABR!U6+MAY!U6+JUN!U6+JUL!U6+AGO!U6+SET!U6),IF(Config!$C$6=10,SUM(+ENE!U6+FEB!U6+MAR!U6+ABR!U6+MAY!U6+JUN!U6+JUL!U6+AGO!U6+SET!U6+OCT!U6),IF(Config!$C$6=11,SUM(+ENE!U6+FEB!U6+MAR!U6+ABR!U6+MAY!U6+JUN!U6+JUL!U6+AGO!U6+SET!U6+OCT!U6+NOV!U6),IF(Config!$C$6=12,SUM(+ENE!U6+FEB!U6+MAR!U6+ABR!U6+MAY!U6+JUN!U6+JUL!U6+AGO!U6+SET!U6+OCT!U6+NOV!U6+DIC!U6)))))))))))))</f>
        <v>0</v>
      </c>
      <c r="V6" s="214">
        <f>IF(Config!$C$6=1,SUM(+ENE!V6),IF(Config!$C$6=2,SUM(+ENE!V6+FEB!V6),IF(Config!$C$6=3,SUM(+ENE!V6+FEB!V6+MAR!V6),IF(Config!$C$6=4,SUM(+ENE!V6+FEB!V6+MAR!V6+ABR!V6),IF(Config!$C$6=5,SUM(ENE!V6+FEB!V6+MAR!V6+ABR!V6+MAY!V6),IF(Config!$C$6=6,SUM(+ENE!V6+FEB!V6+MAR!V6+ABR!V6+MAY!V6+JUN!V6),IF(Config!$C$6=7,SUM(ENE!V6+FEB!V6+MAR!V6+ABR!V6+MAY!V6+JUN!V6+JUL!V6),IF(Config!$C$6=8,SUM(+ENE!V6+FEB!V6+MAR!V6+ABR!V6+MAY!V6+JUN!V6+JUL!V6+AGO!V6),IF(Config!$C$6=9,SUM(+ENE!V6+FEB!V6+MAR!V6+ABR!V6+MAY!V6+JUN!V6+JUL!V6+AGO!V6+SET!V6),IF(Config!$C$6=10,SUM(+ENE!V6+FEB!V6+MAR!V6+ABR!V6+MAY!V6+JUN!V6+JUL!V6+AGO!V6+SET!V6+OCT!V6),IF(Config!$C$6=11,SUM(+ENE!V6+FEB!V6+MAR!V6+ABR!V6+MAY!V6+JUN!V6+JUL!V6+AGO!V6+SET!V6+OCT!V6+NOV!V6),IF(Config!$C$6=12,SUM(+ENE!V6+FEB!V6+MAR!V6+ABR!V6+MAY!V6+JUN!V6+JUL!V6+AGO!V6+SET!V6+OCT!V6+NOV!V6+DIC!V6)))))))))))))</f>
        <v>0</v>
      </c>
      <c r="W6" s="214">
        <f>IF(Config!$C$6=1,SUM(+ENE!W6),IF(Config!$C$6=2,SUM(+ENE!W6+FEB!W6),IF(Config!$C$6=3,SUM(+ENE!W6+FEB!W6+MAR!W6),IF(Config!$C$6=4,SUM(+ENE!W6+FEB!W6+MAR!W6+ABR!W6),IF(Config!$C$6=5,SUM(ENE!W6+FEB!W6+MAR!W6+ABR!W6+MAY!W6),IF(Config!$C$6=6,SUM(+ENE!W6+FEB!W6+MAR!W6+ABR!W6+MAY!W6+JUN!W6),IF(Config!$C$6=7,SUM(ENE!W6+FEB!W6+MAR!W6+ABR!W6+MAY!W6+JUN!W6+JUL!W6),IF(Config!$C$6=8,SUM(+ENE!W6+FEB!W6+MAR!W6+ABR!W6+MAY!W6+JUN!W6+JUL!W6+AGO!W6),IF(Config!$C$6=9,SUM(+ENE!W6+FEB!W6+MAR!W6+ABR!W6+MAY!W6+JUN!W6+JUL!W6+AGO!W6+SET!W6),IF(Config!$C$6=10,SUM(+ENE!W6+FEB!W6+MAR!W6+ABR!W6+MAY!W6+JUN!W6+JUL!W6+AGO!W6+SET!W6+OCT!W6),IF(Config!$C$6=11,SUM(+ENE!W6+FEB!W6+MAR!W6+ABR!W6+MAY!W6+JUN!W6+JUL!W6+AGO!W6+SET!W6+OCT!W6+NOV!W6),IF(Config!$C$6=12,SUM(+ENE!W6+FEB!W6+MAR!W6+ABR!W6+MAY!W6+JUN!W6+JUL!W6+AGO!W6+SET!W6+OCT!W6+NOV!W6+DIC!W6)))))))))))))</f>
        <v>0</v>
      </c>
      <c r="X6" s="214">
        <f>IF(Config!$C$6=1,SUM(+ENE!X6),IF(Config!$C$6=2,SUM(+ENE!X6+FEB!X6),IF(Config!$C$6=3,SUM(+ENE!X6+FEB!X6+MAR!X6),IF(Config!$C$6=4,SUM(+ENE!X6+FEB!X6+MAR!X6+ABR!X6),IF(Config!$C$6=5,SUM(ENE!X6+FEB!X6+MAR!X6+ABR!X6+MAY!X6),IF(Config!$C$6=6,SUM(+ENE!X6+FEB!X6+MAR!X6+ABR!X6+MAY!X6+JUN!X6),IF(Config!$C$6=7,SUM(ENE!X6+FEB!X6+MAR!X6+ABR!X6+MAY!X6+JUN!X6+JUL!X6),IF(Config!$C$6=8,SUM(+ENE!X6+FEB!X6+MAR!X6+ABR!X6+MAY!X6+JUN!X6+JUL!X6+AGO!X6),IF(Config!$C$6=9,SUM(+ENE!X6+FEB!X6+MAR!X6+ABR!X6+MAY!X6+JUN!X6+JUL!X6+AGO!X6+SET!X6),IF(Config!$C$6=10,SUM(+ENE!X6+FEB!X6+MAR!X6+ABR!X6+MAY!X6+JUN!X6+JUL!X6+AGO!X6+SET!X6+OCT!X6),IF(Config!$C$6=11,SUM(+ENE!X6+FEB!X6+MAR!X6+ABR!X6+MAY!X6+JUN!X6+JUL!X6+AGO!X6+SET!X6+OCT!X6+NOV!X6),IF(Config!$C$6=12,SUM(+ENE!X6+FEB!X6+MAR!X6+ABR!X6+MAY!X6+JUN!X6+JUL!X6+AGO!X6+SET!X6+OCT!X6+NOV!X6+DIC!X6)))))))))))))</f>
        <v>0</v>
      </c>
      <c r="Y6" s="214">
        <f>IF(Config!$C$6=1,SUM(+ENE!Y6),IF(Config!$C$6=2,SUM(+ENE!Y6+FEB!Y6),IF(Config!$C$6=3,SUM(+ENE!Y6+FEB!Y6+MAR!Y6),IF(Config!$C$6=4,SUM(+ENE!Y6+FEB!Y6+MAR!Y6+ABR!Y6),IF(Config!$C$6=5,SUM(ENE!Y6+FEB!Y6+MAR!Y6+ABR!Y6+MAY!Y6),IF(Config!$C$6=6,SUM(+ENE!Y6+FEB!Y6+MAR!Y6+ABR!Y6+MAY!Y6+JUN!Y6),IF(Config!$C$6=7,SUM(ENE!Y6+FEB!Y6+MAR!Y6+ABR!Y6+MAY!Y6+JUN!Y6+JUL!Y6),IF(Config!$C$6=8,SUM(+ENE!Y6+FEB!Y6+MAR!Y6+ABR!Y6+MAY!Y6+JUN!Y6+JUL!Y6+AGO!Y6),IF(Config!$C$6=9,SUM(+ENE!Y6+FEB!Y6+MAR!Y6+ABR!Y6+MAY!Y6+JUN!Y6+JUL!Y6+AGO!Y6+SET!Y6),IF(Config!$C$6=10,SUM(+ENE!Y6+FEB!Y6+MAR!Y6+ABR!Y6+MAY!Y6+JUN!Y6+JUL!Y6+AGO!Y6+SET!Y6+OCT!Y6),IF(Config!$C$6=11,SUM(+ENE!Y6+FEB!Y6+MAR!Y6+ABR!Y6+MAY!Y6+JUN!Y6+JUL!Y6+AGO!Y6+SET!Y6+OCT!Y6+NOV!Y6),IF(Config!$C$6=12,SUM(+ENE!Y6+FEB!Y6+MAR!Y6+ABR!Y6+MAY!Y6+JUN!Y6+JUL!Y6+AGO!Y6+SET!Y6+OCT!Y6+NOV!Y6+DIC!Y6)))))))))))))</f>
        <v>0</v>
      </c>
      <c r="Z6" s="214">
        <f>IF(Config!$C$6=1,SUM(+ENE!Z6),IF(Config!$C$6=2,SUM(+ENE!Z6+FEB!Z6),IF(Config!$C$6=3,SUM(+ENE!Z6+FEB!Z6+MAR!Z6),IF(Config!$C$6=4,SUM(+ENE!Z6+FEB!Z6+MAR!Z6+ABR!Z6),IF(Config!$C$6=5,SUM(ENE!Z6+FEB!Z6+MAR!Z6+ABR!Z6+MAY!Z6),IF(Config!$C$6=6,SUM(+ENE!Z6+FEB!Z6+MAR!Z6+ABR!Z6+MAY!Z6+JUN!Z6),IF(Config!$C$6=7,SUM(ENE!Z6+FEB!Z6+MAR!Z6+ABR!Z6+MAY!Z6+JUN!Z6+JUL!Z6),IF(Config!$C$6=8,SUM(+ENE!Z6+FEB!Z6+MAR!Z6+ABR!Z6+MAY!Z6+JUN!Z6+JUL!Z6+AGO!Z6),IF(Config!$C$6=9,SUM(+ENE!Z6+FEB!Z6+MAR!Z6+ABR!Z6+MAY!Z6+JUN!Z6+JUL!Z6+AGO!Z6+SET!Z6),IF(Config!$C$6=10,SUM(+ENE!Z6+FEB!Z6+MAR!Z6+ABR!Z6+MAY!Z6+JUN!Z6+JUL!Z6+AGO!Z6+SET!Z6+OCT!Z6),IF(Config!$C$6=11,SUM(+ENE!Z6+FEB!Z6+MAR!Z6+ABR!Z6+MAY!Z6+JUN!Z6+JUL!Z6+AGO!Z6+SET!Z6+OCT!Z6+NOV!Z6),IF(Config!$C$6=12,SUM(+ENE!Z6+FEB!Z6+MAR!Z6+ABR!Z6+MAY!Z6+JUN!Z6+JUL!Z6+AGO!Z6+SET!Z6+OCT!Z6+NOV!Z6+DIC!Z6)))))))))))))</f>
        <v>0</v>
      </c>
      <c r="AA6" s="214">
        <f>IF(Config!$C$6=1,SUM(+ENE!AA6),IF(Config!$C$6=2,SUM(+ENE!AA6+FEB!AA6),IF(Config!$C$6=3,SUM(+ENE!AA6+FEB!AA6+MAR!AA6),IF(Config!$C$6=4,SUM(+ENE!AA6+FEB!AA6+MAR!AA6+ABR!AA6),IF(Config!$C$6=5,SUM(ENE!AA6+FEB!AA6+MAR!AA6+ABR!AA6+MAY!AA6),IF(Config!$C$6=6,SUM(+ENE!AA6+FEB!AA6+MAR!AA6+ABR!AA6+MAY!AA6+JUN!AA6),IF(Config!$C$6=7,SUM(ENE!AA6+FEB!AA6+MAR!AA6+ABR!AA6+MAY!AA6+JUN!AA6+JUL!AA6),IF(Config!$C$6=8,SUM(+ENE!AA6+FEB!AA6+MAR!AA6+ABR!AA6+MAY!AA6+JUN!AA6+JUL!AA6+AGO!AA6),IF(Config!$C$6=9,SUM(+ENE!AA6+FEB!AA6+MAR!AA6+ABR!AA6+MAY!AA6+JUN!AA6+JUL!AA6+AGO!AA6+SET!AA6),IF(Config!$C$6=10,SUM(+ENE!AA6+FEB!AA6+MAR!AA6+ABR!AA6+MAY!AA6+JUN!AA6+JUL!AA6+AGO!AA6+SET!AA6+OCT!AA6),IF(Config!$C$6=11,SUM(+ENE!AA6+FEB!AA6+MAR!AA6+ABR!AA6+MAY!AA6+JUN!AA6+JUL!AA6+AGO!AA6+SET!AA6+OCT!AA6+NOV!AA6),IF(Config!$C$6=12,SUM(+ENE!AA6+FEB!AA6+MAR!AA6+ABR!AA6+MAY!AA6+JUN!AA6+JUL!AA6+AGO!AA6+SET!AA6+OCT!AA6+NOV!AA6+DIC!AA6)))))))))))))</f>
        <v>0</v>
      </c>
      <c r="AB6" s="214">
        <f>IF(Config!$C$6=1,SUM(+ENE!AB6),IF(Config!$C$6=2,SUM(+ENE!AB6+FEB!AB6),IF(Config!$C$6=3,SUM(+ENE!AB6+FEB!AB6+MAR!AB6),IF(Config!$C$6=4,SUM(+ENE!AB6+FEB!AB6+MAR!AB6+ABR!AB6),IF(Config!$C$6=5,SUM(ENE!AB6+FEB!AB6+MAR!AB6+ABR!AB6+MAY!AB6),IF(Config!$C$6=6,SUM(+ENE!AB6+FEB!AB6+MAR!AB6+ABR!AB6+MAY!AB6+JUN!AB6),IF(Config!$C$6=7,SUM(ENE!AB6+FEB!AB6+MAR!AB6+ABR!AB6+MAY!AB6+JUN!AB6+JUL!AB6),IF(Config!$C$6=8,SUM(+ENE!AB6+FEB!AB6+MAR!AB6+ABR!AB6+MAY!AB6+JUN!AB6+JUL!AB6+AGO!AB6),IF(Config!$C$6=9,SUM(+ENE!AB6+FEB!AB6+MAR!AB6+ABR!AB6+MAY!AB6+JUN!AB6+JUL!AB6+AGO!AB6+SET!AB6),IF(Config!$C$6=10,SUM(+ENE!AB6+FEB!AB6+MAR!AB6+ABR!AB6+MAY!AB6+JUN!AB6+JUL!AB6+AGO!AB6+SET!AB6+OCT!AB6),IF(Config!$C$6=11,SUM(+ENE!AB6+FEB!AB6+MAR!AB6+ABR!AB6+MAY!AB6+JUN!AB6+JUL!AB6+AGO!AB6+SET!AB6+OCT!AB6+NOV!AB6),IF(Config!$C$6=12,SUM(+ENE!AB6+FEB!AB6+MAR!AB6+ABR!AB6+MAY!AB6+JUN!AB6+JUL!AB6+AGO!AB6+SET!AB6+OCT!AB6+NOV!AB6+DIC!AB6)))))))))))))</f>
        <v>0</v>
      </c>
      <c r="AC6" s="214">
        <f>IF(Config!$C$6=1,SUM(+ENE!AC6),IF(Config!$C$6=2,SUM(+ENE!AC6+FEB!AC6),IF(Config!$C$6=3,SUM(+ENE!AC6+FEB!AC6+MAR!AC6),IF(Config!$C$6=4,SUM(+ENE!AC6+FEB!AC6+MAR!AC6+ABR!AC6),IF(Config!$C$6=5,SUM(ENE!AC6+FEB!AC6+MAR!AC6+ABR!AC6+MAY!AC6),IF(Config!$C$6=6,SUM(+ENE!AC6+FEB!AC6+MAR!AC6+ABR!AC6+MAY!AC6+JUN!AC6),IF(Config!$C$6=7,SUM(ENE!AC6+FEB!AC6+MAR!AC6+ABR!AC6+MAY!AC6+JUN!AC6+JUL!AC6),IF(Config!$C$6=8,SUM(+ENE!AC6+FEB!AC6+MAR!AC6+ABR!AC6+MAY!AC6+JUN!AC6+JUL!AC6+AGO!AC6),IF(Config!$C$6=9,SUM(+ENE!AC6+FEB!AC6+MAR!AC6+ABR!AC6+MAY!AC6+JUN!AC6+JUL!AC6+AGO!AC6+SET!AC6),IF(Config!$C$6=10,SUM(+ENE!AC6+FEB!AC6+MAR!AC6+ABR!AC6+MAY!AC6+JUN!AC6+JUL!AC6+AGO!AC6+SET!AC6+OCT!AC6),IF(Config!$C$6=11,SUM(+ENE!AC6+FEB!AC6+MAR!AC6+ABR!AC6+MAY!AC6+JUN!AC6+JUL!AC6+AGO!AC6+SET!AC6+OCT!AC6+NOV!AC6),IF(Config!$C$6=12,SUM(+ENE!AC6+FEB!AC6+MAR!AC6+ABR!AC6+MAY!AC6+JUN!AC6+JUL!AC6+AGO!AC6+SET!AC6+OCT!AC6+NOV!AC6+DIC!AC6)))))))))))))</f>
        <v>0</v>
      </c>
      <c r="AD6" s="214">
        <f>IF(Config!$C$6=1,SUM(+ENE!AD6),IF(Config!$C$6=2,SUM(+ENE!AD6+FEB!AD6),IF(Config!$C$6=3,SUM(+ENE!AD6+FEB!AD6+MAR!AD6),IF(Config!$C$6=4,SUM(+ENE!AD6+FEB!AD6+MAR!AD6+ABR!AD6),IF(Config!$C$6=5,SUM(ENE!AD6+FEB!AD6+MAR!AD6+ABR!AD6+MAY!AD6),IF(Config!$C$6=6,SUM(+ENE!AD6+FEB!AD6+MAR!AD6+ABR!AD6+MAY!AD6+JUN!AD6),IF(Config!$C$6=7,SUM(ENE!AD6+FEB!AD6+MAR!AD6+ABR!AD6+MAY!AD6+JUN!AD6+JUL!AD6),IF(Config!$C$6=8,SUM(+ENE!AD6+FEB!AD6+MAR!AD6+ABR!AD6+MAY!AD6+JUN!AD6+JUL!AD6+AGO!AD6),IF(Config!$C$6=9,SUM(+ENE!AD6+FEB!AD6+MAR!AD6+ABR!AD6+MAY!AD6+JUN!AD6+JUL!AD6+AGO!AD6+SET!AD6),IF(Config!$C$6=10,SUM(+ENE!AD6+FEB!AD6+MAR!AD6+ABR!AD6+MAY!AD6+JUN!AD6+JUL!AD6+AGO!AD6+SET!AD6+OCT!AD6),IF(Config!$C$6=11,SUM(+ENE!AD6+FEB!AD6+MAR!AD6+ABR!AD6+MAY!AD6+JUN!AD6+JUL!AD6+AGO!AD6+SET!AD6+OCT!AD6+NOV!AD6),IF(Config!$C$6=12,SUM(+ENE!AD6+FEB!AD6+MAR!AD6+ABR!AD6+MAY!AD6+JUN!AD6+JUL!AD6+AGO!AD6+SET!AD6+OCT!AD6+NOV!AD6+DIC!AD6)))))))))))))</f>
        <v>0</v>
      </c>
      <c r="AE6" s="214">
        <f>IF(Config!$C$6=1,SUM(+ENE!AE6),IF(Config!$C$6=2,SUM(+ENE!AE6+FEB!AE6),IF(Config!$C$6=3,SUM(+ENE!AE6+FEB!AE6+MAR!AE6),IF(Config!$C$6=4,SUM(+ENE!AE6+FEB!AE6+MAR!AE6+ABR!AE6),IF(Config!$C$6=5,SUM(ENE!AE6+FEB!AE6+MAR!AE6+ABR!AE6+MAY!AE6),IF(Config!$C$6=6,SUM(+ENE!AE6+FEB!AE6+MAR!AE6+ABR!AE6+MAY!AE6+JUN!AE6),IF(Config!$C$6=7,SUM(ENE!AE6+FEB!AE6+MAR!AE6+ABR!AE6+MAY!AE6+JUN!AE6+JUL!AE6),IF(Config!$C$6=8,SUM(+ENE!AE6+FEB!AE6+MAR!AE6+ABR!AE6+MAY!AE6+JUN!AE6+JUL!AE6+AGO!AE6),IF(Config!$C$6=9,SUM(+ENE!AE6+FEB!AE6+MAR!AE6+ABR!AE6+MAY!AE6+JUN!AE6+JUL!AE6+AGO!AE6+SET!AE6),IF(Config!$C$6=10,SUM(+ENE!AE6+FEB!AE6+MAR!AE6+ABR!AE6+MAY!AE6+JUN!AE6+JUL!AE6+AGO!AE6+SET!AE6+OCT!AE6),IF(Config!$C$6=11,SUM(+ENE!AE6+FEB!AE6+MAR!AE6+ABR!AE6+MAY!AE6+JUN!AE6+JUL!AE6+AGO!AE6+SET!AE6+OCT!AE6+NOV!AE6),IF(Config!$C$6=12,SUM(+ENE!AE6+FEB!AE6+MAR!AE6+ABR!AE6+MAY!AE6+JUN!AE6+JUL!AE6+AGO!AE6+SET!AE6+OCT!AE6+NOV!AE6+DIC!AE6)))))))))))))</f>
        <v>0</v>
      </c>
      <c r="AF6" s="214">
        <f>IF(Config!$C$6=1,SUM(+ENE!AF6),IF(Config!$C$6=2,SUM(+ENE!AF6+FEB!AF6),IF(Config!$C$6=3,SUM(+ENE!AF6+FEB!AF6+MAR!AF6),IF(Config!$C$6=4,SUM(+ENE!AF6+FEB!AF6+MAR!AF6+ABR!AF6),IF(Config!$C$6=5,SUM(ENE!AF6+FEB!AF6+MAR!AF6+ABR!AF6+MAY!AF6),IF(Config!$C$6=6,SUM(+ENE!AF6+FEB!AF6+MAR!AF6+ABR!AF6+MAY!AF6+JUN!AF6),IF(Config!$C$6=7,SUM(ENE!AF6+FEB!AF6+MAR!AF6+ABR!AF6+MAY!AF6+JUN!AF6+JUL!AF6),IF(Config!$C$6=8,SUM(+ENE!AF6+FEB!AF6+MAR!AF6+ABR!AF6+MAY!AF6+JUN!AF6+JUL!AF6+AGO!AF6),IF(Config!$C$6=9,SUM(+ENE!AF6+FEB!AF6+MAR!AF6+ABR!AF6+MAY!AF6+JUN!AF6+JUL!AF6+AGO!AF6+SET!AF6),IF(Config!$C$6=10,SUM(+ENE!AF6+FEB!AF6+MAR!AF6+ABR!AF6+MAY!AF6+JUN!AF6+JUL!AF6+AGO!AF6+SET!AF6+OCT!AF6),IF(Config!$C$6=11,SUM(+ENE!AF6+FEB!AF6+MAR!AF6+ABR!AF6+MAY!AF6+JUN!AF6+JUL!AF6+AGO!AF6+SET!AF6+OCT!AF6+NOV!AF6),IF(Config!$C$6=12,SUM(+ENE!AF6+FEB!AF6+MAR!AF6+ABR!AF6+MAY!AF6+JUN!AF6+JUL!AF6+AGO!AF6+SET!AF6+OCT!AF6+NOV!AF6+DIC!AF6)))))))))))))</f>
        <v>0</v>
      </c>
      <c r="AG6" s="214">
        <f>IF(Config!$C$6=1,SUM(+ENE!AG6),IF(Config!$C$6=2,SUM(+ENE!AG6+FEB!AG6),IF(Config!$C$6=3,SUM(+ENE!AG6+FEB!AG6+MAR!AG6),IF(Config!$C$6=4,SUM(+ENE!AG6+FEB!AG6+MAR!AG6+ABR!AG6),IF(Config!$C$6=5,SUM(ENE!AG6+FEB!AG6+MAR!AG6+ABR!AG6+MAY!AG6),IF(Config!$C$6=6,SUM(+ENE!AG6+FEB!AG6+MAR!AG6+ABR!AG6+MAY!AG6+JUN!AG6),IF(Config!$C$6=7,SUM(ENE!AG6+FEB!AG6+MAR!AG6+ABR!AG6+MAY!AG6+JUN!AG6+JUL!AG6),IF(Config!$C$6=8,SUM(+ENE!AG6+FEB!AG6+MAR!AG6+ABR!AG6+MAY!AG6+JUN!AG6+JUL!AG6+AGO!AG6),IF(Config!$C$6=9,SUM(+ENE!AG6+FEB!AG6+MAR!AG6+ABR!AG6+MAY!AG6+JUN!AG6+JUL!AG6+AGO!AG6+SET!AG6),IF(Config!$C$6=10,SUM(+ENE!AG6+FEB!AG6+MAR!AG6+ABR!AG6+MAY!AG6+JUN!AG6+JUL!AG6+AGO!AG6+SET!AG6+OCT!AG6),IF(Config!$C$6=11,SUM(+ENE!AG6+FEB!AG6+MAR!AG6+ABR!AG6+MAY!AG6+JUN!AG6+JUL!AG6+AGO!AG6+SET!AG6+OCT!AG6+NOV!AG6),IF(Config!$C$6=12,SUM(+ENE!AG6+FEB!AG6+MAR!AG6+ABR!AG6+MAY!AG6+JUN!AG6+JUL!AG6+AGO!AG6+SET!AG6+OCT!AG6+NOV!AG6+DIC!AG6)))))))))))))</f>
        <v>0</v>
      </c>
      <c r="AH6" s="214">
        <f>IF(Config!$C$6=1,SUM(+ENE!AH6),IF(Config!$C$6=2,SUM(+ENE!AH6+FEB!AH6),IF(Config!$C$6=3,SUM(+ENE!AH6+FEB!AH6+MAR!AH6),IF(Config!$C$6=4,SUM(+ENE!AH6+FEB!AH6+MAR!AH6+ABR!AH6),IF(Config!$C$6=5,SUM(ENE!AH6+FEB!AH6+MAR!AH6+ABR!AH6+MAY!AH6),IF(Config!$C$6=6,SUM(+ENE!AH6+FEB!AH6+MAR!AH6+ABR!AH6+MAY!AH6+JUN!AH6),IF(Config!$C$6=7,SUM(ENE!AH6+FEB!AH6+MAR!AH6+ABR!AH6+MAY!AH6+JUN!AH6+JUL!AH6),IF(Config!$C$6=8,SUM(+ENE!AH6+FEB!AH6+MAR!AH6+ABR!AH6+MAY!AH6+JUN!AH6+JUL!AH6+AGO!AH6),IF(Config!$C$6=9,SUM(+ENE!AH6+FEB!AH6+MAR!AH6+ABR!AH6+MAY!AH6+JUN!AH6+JUL!AH6+AGO!AH6+SET!AH6),IF(Config!$C$6=10,SUM(+ENE!AH6+FEB!AH6+MAR!AH6+ABR!AH6+MAY!AH6+JUN!AH6+JUL!AH6+AGO!AH6+SET!AH6+OCT!AH6),IF(Config!$C$6=11,SUM(+ENE!AH6+FEB!AH6+MAR!AH6+ABR!AH6+MAY!AH6+JUN!AH6+JUL!AH6+AGO!AH6+SET!AH6+OCT!AH6+NOV!AH6),IF(Config!$C$6=12,SUM(+ENE!AH6+FEB!AH6+MAR!AH6+ABR!AH6+MAY!AH6+JUN!AH6+JUL!AH6+AGO!AH6+SET!AH6+OCT!AH6+NOV!AH6+DIC!AH6)))))))))))))</f>
        <v>0</v>
      </c>
      <c r="AI6" s="214">
        <f>IF(Config!$C$6=1,SUM(+ENE!AI6),IF(Config!$C$6=2,SUM(+ENE!AI6+FEB!AI6),IF(Config!$C$6=3,SUM(+ENE!AI6+FEB!AI6+MAR!AI6),IF(Config!$C$6=4,SUM(+ENE!AI6+FEB!AI6+MAR!AI6+ABR!AI6),IF(Config!$C$6=5,SUM(ENE!AI6+FEB!AI6+MAR!AI6+ABR!AI6+MAY!AI6),IF(Config!$C$6=6,SUM(+ENE!AI6+FEB!AI6+MAR!AI6+ABR!AI6+MAY!AI6+JUN!AI6),IF(Config!$C$6=7,SUM(ENE!AI6+FEB!AI6+MAR!AI6+ABR!AI6+MAY!AI6+JUN!AI6+JUL!AI6),IF(Config!$C$6=8,SUM(+ENE!AI6+FEB!AI6+MAR!AI6+ABR!AI6+MAY!AI6+JUN!AI6+JUL!AI6+AGO!AI6),IF(Config!$C$6=9,SUM(+ENE!AI6+FEB!AI6+MAR!AI6+ABR!AI6+MAY!AI6+JUN!AI6+JUL!AI6+AGO!AI6+SET!AI6),IF(Config!$C$6=10,SUM(+ENE!AI6+FEB!AI6+MAR!AI6+ABR!AI6+MAY!AI6+JUN!AI6+JUL!AI6+AGO!AI6+SET!AI6+OCT!AI6),IF(Config!$C$6=11,SUM(+ENE!AI6+FEB!AI6+MAR!AI6+ABR!AI6+MAY!AI6+JUN!AI6+JUL!AI6+AGO!AI6+SET!AI6+OCT!AI6+NOV!AI6),IF(Config!$C$6=12,SUM(+ENE!AI6+FEB!AI6+MAR!AI6+ABR!AI6+MAY!AI6+JUN!AI6+JUL!AI6+AGO!AI6+SET!AI6+OCT!AI6+NOV!AI6+DIC!AI6)))))))))))))</f>
        <v>0</v>
      </c>
      <c r="AJ6" s="214">
        <f>IF(Config!$C$6=1,SUM(+ENE!AJ6),IF(Config!$C$6=2,SUM(+ENE!AJ6+FEB!AJ6),IF(Config!$C$6=3,SUM(+ENE!AJ6+FEB!AJ6+MAR!AJ6),IF(Config!$C$6=4,SUM(+ENE!AJ6+FEB!AJ6+MAR!AJ6+ABR!AJ6),IF(Config!$C$6=5,SUM(ENE!AJ6+FEB!AJ6+MAR!AJ6+ABR!AJ6+MAY!AJ6),IF(Config!$C$6=6,SUM(+ENE!AJ6+FEB!AJ6+MAR!AJ6+ABR!AJ6+MAY!AJ6+JUN!AJ6),IF(Config!$C$6=7,SUM(ENE!AJ6+FEB!AJ6+MAR!AJ6+ABR!AJ6+MAY!AJ6+JUN!AJ6+JUL!AJ6),IF(Config!$C$6=8,SUM(+ENE!AJ6+FEB!AJ6+MAR!AJ6+ABR!AJ6+MAY!AJ6+JUN!AJ6+JUL!AJ6+AGO!AJ6),IF(Config!$C$6=9,SUM(+ENE!AJ6+FEB!AJ6+MAR!AJ6+ABR!AJ6+MAY!AJ6+JUN!AJ6+JUL!AJ6+AGO!AJ6+SET!AJ6),IF(Config!$C$6=10,SUM(+ENE!AJ6+FEB!AJ6+MAR!AJ6+ABR!AJ6+MAY!AJ6+JUN!AJ6+JUL!AJ6+AGO!AJ6+SET!AJ6+OCT!AJ6),IF(Config!$C$6=11,SUM(+ENE!AJ6+FEB!AJ6+MAR!AJ6+ABR!AJ6+MAY!AJ6+JUN!AJ6+JUL!AJ6+AGO!AJ6+SET!AJ6+OCT!AJ6+NOV!AJ6),IF(Config!$C$6=12,SUM(+ENE!AJ6+FEB!AJ6+MAR!AJ6+ABR!AJ6+MAY!AJ6+JUN!AJ6+JUL!AJ6+AGO!AJ6+SET!AJ6+OCT!AJ6+NOV!AJ6+DIC!AJ6)))))))))))))</f>
        <v>0</v>
      </c>
      <c r="AK6" s="214">
        <f>IF(Config!$C$6=1,SUM(+ENE!AK6),IF(Config!$C$6=2,SUM(+ENE!AK6+FEB!AK6),IF(Config!$C$6=3,SUM(+ENE!AK6+FEB!AK6+MAR!AK6),IF(Config!$C$6=4,SUM(+ENE!AK6+FEB!AK6+MAR!AK6+ABR!AK6),IF(Config!$C$6=5,SUM(ENE!AK6+FEB!AK6+MAR!AK6+ABR!AK6+MAY!AK6),IF(Config!$C$6=6,SUM(+ENE!AK6+FEB!AK6+MAR!AK6+ABR!AK6+MAY!AK6+JUN!AK6),IF(Config!$C$6=7,SUM(ENE!AK6+FEB!AK6+MAR!AK6+ABR!AK6+MAY!AK6+JUN!AK6+JUL!AK6),IF(Config!$C$6=8,SUM(+ENE!AK6+FEB!AK6+MAR!AK6+ABR!AK6+MAY!AK6+JUN!AK6+JUL!AK6+AGO!AK6),IF(Config!$C$6=9,SUM(+ENE!AK6+FEB!AK6+MAR!AK6+ABR!AK6+MAY!AK6+JUN!AK6+JUL!AK6+AGO!AK6+SET!AK6),IF(Config!$C$6=10,SUM(+ENE!AK6+FEB!AK6+MAR!AK6+ABR!AK6+MAY!AK6+JUN!AK6+JUL!AK6+AGO!AK6+SET!AK6+OCT!AK6),IF(Config!$C$6=11,SUM(+ENE!AK6+FEB!AK6+MAR!AK6+ABR!AK6+MAY!AK6+JUN!AK6+JUL!AK6+AGO!AK6+SET!AK6+OCT!AK6+NOV!AK6),IF(Config!$C$6=12,SUM(+ENE!AK6+FEB!AK6+MAR!AK6+ABR!AK6+MAY!AK6+JUN!AK6+JUL!AK6+AGO!AK6+SET!AK6+OCT!AK6+NOV!AK6+DIC!AK6)))))))))))))</f>
        <v>0</v>
      </c>
      <c r="AL6" s="214">
        <f>IF(Config!$C$6=1,SUM(+ENE!AL6),IF(Config!$C$6=2,SUM(+ENE!AL6+FEB!AL6),IF(Config!$C$6=3,SUM(+ENE!AL6+FEB!AL6+MAR!AL6),IF(Config!$C$6=4,SUM(+ENE!AL6+FEB!AL6+MAR!AL6+ABR!AL6),IF(Config!$C$6=5,SUM(ENE!AL6+FEB!AL6+MAR!AL6+ABR!AL6+MAY!AL6),IF(Config!$C$6=6,SUM(+ENE!AL6+FEB!AL6+MAR!AL6+ABR!AL6+MAY!AL6+JUN!AL6),IF(Config!$C$6=7,SUM(ENE!AL6+FEB!AL6+MAR!AL6+ABR!AL6+MAY!AL6+JUN!AL6+JUL!AL6),IF(Config!$C$6=8,SUM(+ENE!AL6+FEB!AL6+MAR!AL6+ABR!AL6+MAY!AL6+JUN!AL6+JUL!AL6+AGO!AL6),IF(Config!$C$6=9,SUM(+ENE!AL6+FEB!AL6+MAR!AL6+ABR!AL6+MAY!AL6+JUN!AL6+JUL!AL6+AGO!AL6+SET!AL6),IF(Config!$C$6=10,SUM(+ENE!AL6+FEB!AL6+MAR!AL6+ABR!AL6+MAY!AL6+JUN!AL6+JUL!AL6+AGO!AL6+SET!AL6+OCT!AL6),IF(Config!$C$6=11,SUM(+ENE!AL6+FEB!AL6+MAR!AL6+ABR!AL6+MAY!AL6+JUN!AL6+JUL!AL6+AGO!AL6+SET!AL6+OCT!AL6+NOV!AL6),IF(Config!$C$6=12,SUM(+ENE!AL6+FEB!AL6+MAR!AL6+ABR!AL6+MAY!AL6+JUN!AL6+JUL!AL6+AGO!AL6+SET!AL6+OCT!AL6+NOV!AL6+DIC!AL6)))))))))))))</f>
        <v>0</v>
      </c>
      <c r="AM6" s="214">
        <f>IF(Config!$C$6=1,SUM(+ENE!AM6),IF(Config!$C$6=2,SUM(+ENE!AM6+FEB!AM6),IF(Config!$C$6=3,SUM(+ENE!AM6+FEB!AM6+MAR!AM6),IF(Config!$C$6=4,SUM(+ENE!AM6+FEB!AM6+MAR!AM6+ABR!AM6),IF(Config!$C$6=5,SUM(ENE!AM6+FEB!AM6+MAR!AM6+ABR!AM6+MAY!AM6),IF(Config!$C$6=6,SUM(+ENE!AM6+FEB!AM6+MAR!AM6+ABR!AM6+MAY!AM6+JUN!AM6),IF(Config!$C$6=7,SUM(ENE!AM6+FEB!AM6+MAR!AM6+ABR!AM6+MAY!AM6+JUN!AM6+JUL!AM6),IF(Config!$C$6=8,SUM(+ENE!AM6+FEB!AM6+MAR!AM6+ABR!AM6+MAY!AM6+JUN!AM6+JUL!AM6+AGO!AM6),IF(Config!$C$6=9,SUM(+ENE!AM6+FEB!AM6+MAR!AM6+ABR!AM6+MAY!AM6+JUN!AM6+JUL!AM6+AGO!AM6+SET!AM6),IF(Config!$C$6=10,SUM(+ENE!AM6+FEB!AM6+MAR!AM6+ABR!AM6+MAY!AM6+JUN!AM6+JUL!AM6+AGO!AM6+SET!AM6+OCT!AM6),IF(Config!$C$6=11,SUM(+ENE!AM6+FEB!AM6+MAR!AM6+ABR!AM6+MAY!AM6+JUN!AM6+JUL!AM6+AGO!AM6+SET!AM6+OCT!AM6+NOV!AM6),IF(Config!$C$6=12,SUM(+ENE!AM6+FEB!AM6+MAR!AM6+ABR!AM6+MAY!AM6+JUN!AM6+JUL!AM6+AGO!AM6+SET!AM6+OCT!AM6+NOV!AM6+DIC!AM6)))))))))))))</f>
        <v>0</v>
      </c>
      <c r="AN6" s="214">
        <f>IF(Config!$C$6=1,SUM(+ENE!AN6),IF(Config!$C$6=2,SUM(+ENE!AN6+FEB!AN6),IF(Config!$C$6=3,SUM(+ENE!AN6+FEB!AN6+MAR!AN6),IF(Config!$C$6=4,SUM(+ENE!AN6+FEB!AN6+MAR!AN6+ABR!AN6),IF(Config!$C$6=5,SUM(ENE!AN6+FEB!AN6+MAR!AN6+ABR!AN6+MAY!AN6),IF(Config!$C$6=6,SUM(+ENE!AN6+FEB!AN6+MAR!AN6+ABR!AN6+MAY!AN6+JUN!AN6),IF(Config!$C$6=7,SUM(ENE!AN6+FEB!AN6+MAR!AN6+ABR!AN6+MAY!AN6+JUN!AN6+JUL!AN6),IF(Config!$C$6=8,SUM(+ENE!AN6+FEB!AN6+MAR!AN6+ABR!AN6+MAY!AN6+JUN!AN6+JUL!AN6+AGO!AN6),IF(Config!$C$6=9,SUM(+ENE!AN6+FEB!AN6+MAR!AN6+ABR!AN6+MAY!AN6+JUN!AN6+JUL!AN6+AGO!AN6+SET!AN6),IF(Config!$C$6=10,SUM(+ENE!AN6+FEB!AN6+MAR!AN6+ABR!AN6+MAY!AN6+JUN!AN6+JUL!AN6+AGO!AN6+SET!AN6+OCT!AN6),IF(Config!$C$6=11,SUM(+ENE!AN6+FEB!AN6+MAR!AN6+ABR!AN6+MAY!AN6+JUN!AN6+JUL!AN6+AGO!AN6+SET!AN6+OCT!AN6+NOV!AN6),IF(Config!$C$6=12,SUM(+ENE!AN6+FEB!AN6+MAR!AN6+ABR!AN6+MAY!AN6+JUN!AN6+JUL!AN6+AGO!AN6+SET!AN6+OCT!AN6+NOV!AN6+DIC!AN6)))))))))))))</f>
        <v>0</v>
      </c>
      <c r="AO6" s="214">
        <f>IF(Config!$C$6=1,SUM(+ENE!AO6),IF(Config!$C$6=2,SUM(+ENE!AO6+FEB!AO6),IF(Config!$C$6=3,SUM(+ENE!AO6+FEB!AO6+MAR!AO6),IF(Config!$C$6=4,SUM(+ENE!AO6+FEB!AO6+MAR!AO6+ABR!AO6),IF(Config!$C$6=5,SUM(ENE!AO6+FEB!AO6+MAR!AO6+ABR!AO6+MAY!AO6),IF(Config!$C$6=6,SUM(+ENE!AO6+FEB!AO6+MAR!AO6+ABR!AO6+MAY!AO6+JUN!AO6),IF(Config!$C$6=7,SUM(ENE!AO6+FEB!AO6+MAR!AO6+ABR!AO6+MAY!AO6+JUN!AO6+JUL!AO6),IF(Config!$C$6=8,SUM(+ENE!AO6+FEB!AO6+MAR!AO6+ABR!AO6+MAY!AO6+JUN!AO6+JUL!AO6+AGO!AO6),IF(Config!$C$6=9,SUM(+ENE!AO6+FEB!AO6+MAR!AO6+ABR!AO6+MAY!AO6+JUN!AO6+JUL!AO6+AGO!AO6+SET!AO6),IF(Config!$C$6=10,SUM(+ENE!AO6+FEB!AO6+MAR!AO6+ABR!AO6+MAY!AO6+JUN!AO6+JUL!AO6+AGO!AO6+SET!AO6+OCT!AO6),IF(Config!$C$6=11,SUM(+ENE!AO6+FEB!AO6+MAR!AO6+ABR!AO6+MAY!AO6+JUN!AO6+JUL!AO6+AGO!AO6+SET!AO6+OCT!AO6+NOV!AO6),IF(Config!$C$6=12,SUM(+ENE!AO6+FEB!AO6+MAR!AO6+ABR!AO6+MAY!AO6+JUN!AO6+JUL!AO6+AGO!AO6+SET!AO6+OCT!AO6+NOV!AO6+DIC!AO6)))))))))))))</f>
        <v>0</v>
      </c>
      <c r="AP6" s="214">
        <f>IF(Config!$C$6=1,SUM(+ENE!AP6),IF(Config!$C$6=2,SUM(+ENE!AP6+FEB!AP6),IF(Config!$C$6=3,SUM(+ENE!AP6+FEB!AP6+MAR!AP6),IF(Config!$C$6=4,SUM(+ENE!AP6+FEB!AP6+MAR!AP6+ABR!AP6),IF(Config!$C$6=5,SUM(ENE!AP6+FEB!AP6+MAR!AP6+ABR!AP6+MAY!AP6),IF(Config!$C$6=6,SUM(+ENE!AP6+FEB!AP6+MAR!AP6+ABR!AP6+MAY!AP6+JUN!AP6),IF(Config!$C$6=7,SUM(ENE!AP6+FEB!AP6+MAR!AP6+ABR!AP6+MAY!AP6+JUN!AP6+JUL!AP6),IF(Config!$C$6=8,SUM(+ENE!AP6+FEB!AP6+MAR!AP6+ABR!AP6+MAY!AP6+JUN!AP6+JUL!AP6+AGO!AP6),IF(Config!$C$6=9,SUM(+ENE!AP6+FEB!AP6+MAR!AP6+ABR!AP6+MAY!AP6+JUN!AP6+JUL!AP6+AGO!AP6+SET!AP6),IF(Config!$C$6=10,SUM(+ENE!AP6+FEB!AP6+MAR!AP6+ABR!AP6+MAY!AP6+JUN!AP6+JUL!AP6+AGO!AP6+SET!AP6+OCT!AP6),IF(Config!$C$6=11,SUM(+ENE!AP6+FEB!AP6+MAR!AP6+ABR!AP6+MAY!AP6+JUN!AP6+JUL!AP6+AGO!AP6+SET!AP6+OCT!AP6+NOV!AP6),IF(Config!$C$6=12,SUM(+ENE!AP6+FEB!AP6+MAR!AP6+ABR!AP6+MAY!AP6+JUN!AP6+JUL!AP6+AGO!AP6+SET!AP6+OCT!AP6+NOV!AP6+DIC!AP6)))))))))))))</f>
        <v>0</v>
      </c>
      <c r="AQ6" s="214">
        <f>IF(Config!$C$6=1,SUM(+ENE!AQ6),IF(Config!$C$6=2,SUM(+ENE!AQ6+FEB!AQ6),IF(Config!$C$6=3,SUM(+ENE!AQ6+FEB!AQ6+MAR!AQ6),IF(Config!$C$6=4,SUM(+ENE!AQ6+FEB!AQ6+MAR!AQ6+ABR!AQ6),IF(Config!$C$6=5,SUM(ENE!AQ6+FEB!AQ6+MAR!AQ6+ABR!AQ6+MAY!AQ6),IF(Config!$C$6=6,SUM(+ENE!AQ6+FEB!AQ6+MAR!AQ6+ABR!AQ6+MAY!AQ6+JUN!AQ6),IF(Config!$C$6=7,SUM(ENE!AQ6+FEB!AQ6+MAR!AQ6+ABR!AQ6+MAY!AQ6+JUN!AQ6+JUL!AQ6),IF(Config!$C$6=8,SUM(+ENE!AQ6+FEB!AQ6+MAR!AQ6+ABR!AQ6+MAY!AQ6+JUN!AQ6+JUL!AQ6+AGO!AQ6),IF(Config!$C$6=9,SUM(+ENE!AQ6+FEB!AQ6+MAR!AQ6+ABR!AQ6+MAY!AQ6+JUN!AQ6+JUL!AQ6+AGO!AQ6+SET!AQ6),IF(Config!$C$6=10,SUM(+ENE!AQ6+FEB!AQ6+MAR!AQ6+ABR!AQ6+MAY!AQ6+JUN!AQ6+JUL!AQ6+AGO!AQ6+SET!AQ6+OCT!AQ6),IF(Config!$C$6=11,SUM(+ENE!AQ6+FEB!AQ6+MAR!AQ6+ABR!AQ6+MAY!AQ6+JUN!AQ6+JUL!AQ6+AGO!AQ6+SET!AQ6+OCT!AQ6+NOV!AQ6),IF(Config!$C$6=12,SUM(+ENE!AQ6+FEB!AQ6+MAR!AQ6+ABR!AQ6+MAY!AQ6+JUN!AQ6+JUL!AQ6+AGO!AQ6+SET!AQ6+OCT!AQ6+NOV!AQ6+DIC!AQ6)))))))))))))</f>
        <v>0</v>
      </c>
      <c r="AR6" s="214">
        <f>IF(Config!$C$6=1,SUM(+ENE!AR6),IF(Config!$C$6=2,SUM(+ENE!AR6+FEB!AR6),IF(Config!$C$6=3,SUM(+ENE!AR6+FEB!AR6+MAR!AR6),IF(Config!$C$6=4,SUM(+ENE!AR6+FEB!AR6+MAR!AR6+ABR!AR6),IF(Config!$C$6=5,SUM(ENE!AR6+FEB!AR6+MAR!AR6+ABR!AR6+MAY!AR6),IF(Config!$C$6=6,SUM(+ENE!AR6+FEB!AR6+MAR!AR6+ABR!AR6+MAY!AR6+JUN!AR6),IF(Config!$C$6=7,SUM(ENE!AR6+FEB!AR6+MAR!AR6+ABR!AR6+MAY!AR6+JUN!AR6+JUL!AR6),IF(Config!$C$6=8,SUM(+ENE!AR6+FEB!AR6+MAR!AR6+ABR!AR6+MAY!AR6+JUN!AR6+JUL!AR6+AGO!AR6),IF(Config!$C$6=9,SUM(+ENE!AR6+FEB!AR6+MAR!AR6+ABR!AR6+MAY!AR6+JUN!AR6+JUL!AR6+AGO!AR6+SET!AR6),IF(Config!$C$6=10,SUM(+ENE!AR6+FEB!AR6+MAR!AR6+ABR!AR6+MAY!AR6+JUN!AR6+JUL!AR6+AGO!AR6+SET!AR6+OCT!AR6),IF(Config!$C$6=11,SUM(+ENE!AR6+FEB!AR6+MAR!AR6+ABR!AR6+MAY!AR6+JUN!AR6+JUL!AR6+AGO!AR6+SET!AR6+OCT!AR6+NOV!AR6),IF(Config!$C$6=12,SUM(+ENE!AR6+FEB!AR6+MAR!AR6+ABR!AR6+MAY!AR6+JUN!AR6+JUL!AR6+AGO!AR6+SET!AR6+OCT!AR6+NOV!AR6+DIC!AR6)))))))))))))</f>
        <v>0</v>
      </c>
      <c r="AS6" s="220">
        <f t="shared" si="0"/>
        <v>1</v>
      </c>
      <c r="AT6" s="82">
        <f>IF(Config!$C$6=1,SUM(+ENE!AT6),IF(Config!$C$6=2,SUM(+ENE!AT6+FEB!AT6),IF(Config!$C$6=3,SUM(+ENE!AT6+FEB!AT6+MAR!AT6),IF(Config!$C$6=4,SUM(+ENE!AT6+FEB!AT6+MAR!AT6+ABR!AT6),IF(Config!$C$6=5,SUM(ENE!AT6+FEB!AT6+MAR!AT6+ABR!AT6+MAY!AT6),IF(Config!$C$6=6,SUM(+ENE!AT6+FEB!AT6+MAR!AT6+ABR!AT6+MAY!AT6+JUN!AT6),IF(Config!$C$6=7,SUM(ENE!AT6+FEB!AT6+MAR!AT6+ABR!AT6+MAY!AT6+JUN!AT6+JUL!AT6),IF(Config!$C$6=8,SUM(+ENE!AT6+FEB!AT6+MAR!AT6+ABR!AT6+MAY!AT6+JUN!AT6+JUL!AT6+AGO!AT6),IF(Config!$C$6=9,SUM(+ENE!AT6+FEB!AT6+MAR!AT6+ABR!AT6+MAY!AT6+JUN!AT6+JUL!AT6+AGO!AT6+SET!AT6),IF(Config!$C$6=10,SUM(+ENE!AT6+FEB!AT6+MAR!AT6+ABR!AT6+MAY!AT6+JUN!AT6+JUL!AT6+AGO!AT6+SET!AT6+OCT!AT6),IF(Config!$C$6=11,SUM(+ENE!AT6+FEB!AT6+MAR!AT6+ABR!AT6+MAY!AT6+JUN!AT6+JUL!AT6+AGO!AT6+SET!AT6+OCT!AT6+NOV!AT6),IF(Config!$C$6=12,SUM(+ENE!AT6+FEB!AT6+MAR!AT6+ABR!AT6+MAY!AT6+JUN!AT6+JUL!AT6+AGO!AT6+SET!AT6+OCT!AT6+NOV!AT6+DIC!AT6)))))))))))))</f>
        <v>0</v>
      </c>
      <c r="AU6" s="82">
        <f>IF(Config!$C$6=1,SUM(+ENE!AU6),IF(Config!$C$6=2,SUM(+ENE!AU6+FEB!AU6),IF(Config!$C$6=3,SUM(+ENE!AU6+FEB!AU6+MAR!AU6),IF(Config!$C$6=4,SUM(+ENE!AU6+FEB!AU6+MAR!AU6+ABR!AU6),IF(Config!$C$6=5,SUM(ENE!AU6+FEB!AU6+MAR!AU6+ABR!AU6+MAY!AU6),IF(Config!$C$6=6,SUM(+ENE!AU6+FEB!AU6+MAR!AU6+ABR!AU6+MAY!AU6+JUN!AU6),IF(Config!$C$6=7,SUM(ENE!AU6+FEB!AU6+MAR!AU6+ABR!AU6+MAY!AU6+JUN!AU6+JUL!AU6),IF(Config!$C$6=8,SUM(+ENE!AU6+FEB!AU6+MAR!AU6+ABR!AU6+MAY!AU6+JUN!AU6+JUL!AU6+AGO!AU6),IF(Config!$C$6=9,SUM(+ENE!AU6+FEB!AU6+MAR!AU6+ABR!AU6+MAY!AU6+JUN!AU6+JUL!AU6+AGO!AU6+SET!AU6),IF(Config!$C$6=10,SUM(+ENE!AU6+FEB!AU6+MAR!AU6+ABR!AU6+MAY!AU6+JUN!AU6+JUL!AU6+AGO!AU6+SET!AU6+OCT!AU6),IF(Config!$C$6=11,SUM(+ENE!AU6+FEB!AU6+MAR!AU6+ABR!AU6+MAY!AU6+JUN!AU6+JUL!AU6+AGO!AU6+SET!AU6+OCT!AU6+NOV!AU6),IF(Config!$C$6=12,SUM(+ENE!AU6+FEB!AU6+MAR!AU6+ABR!AU6+MAY!AU6+JUN!AU6+JUL!AU6+AGO!AU6+SET!AU6+OCT!AU6+NOV!AU6+DIC!AU6)))))))))))))</f>
        <v>1</v>
      </c>
      <c r="AV6" s="82">
        <f>IF(Config!$C$6=1,SUM(+ENE!AV6),IF(Config!$C$6=2,SUM(+ENE!AV6+FEB!AV6),IF(Config!$C$6=3,SUM(+ENE!AV6+FEB!AV6+MAR!AV6),IF(Config!$C$6=4,SUM(+ENE!AV6+FEB!AV6+MAR!AV6+ABR!AV6),IF(Config!$C$6=5,SUM(ENE!AV6+FEB!AV6+MAR!AV6+ABR!AV6+MAY!AV6),IF(Config!$C$6=6,SUM(+ENE!AV6+FEB!AV6+MAR!AV6+ABR!AV6+MAY!AV6+JUN!AV6),IF(Config!$C$6=7,SUM(ENE!AV6+FEB!AV6+MAR!AV6+ABR!AV6+MAY!AV6+JUN!AV6+JUL!AV6),IF(Config!$C$6=8,SUM(+ENE!AV6+FEB!AV6+MAR!AV6+ABR!AV6+MAY!AV6+JUN!AV6+JUL!AV6+AGO!AV6),IF(Config!$C$6=9,SUM(+ENE!AV6+FEB!AV6+MAR!AV6+ABR!AV6+MAY!AV6+JUN!AV6+JUL!AV6+AGO!AV6+SET!AV6),IF(Config!$C$6=10,SUM(+ENE!AV6+FEB!AV6+MAR!AV6+ABR!AV6+MAY!AV6+JUN!AV6+JUL!AV6+AGO!AV6+SET!AV6+OCT!AV6),IF(Config!$C$6=11,SUM(+ENE!AV6+FEB!AV6+MAR!AV6+ABR!AV6+MAY!AV6+JUN!AV6+JUL!AV6+AGO!AV6+SET!AV6+OCT!AV6+NOV!AV6),IF(Config!$C$6=12,SUM(+ENE!AV6+FEB!AV6+MAR!AV6+ABR!AV6+MAY!AV6+JUN!AV6+JUL!AV6+AGO!AV6+SET!AV6+OCT!AV6+NOV!AV6+DIC!AV6)))))))))))))</f>
        <v>0</v>
      </c>
      <c r="AW6" s="82">
        <f>IF(Config!$C$6=1,SUM(+ENE!AW6),IF(Config!$C$6=2,SUM(+ENE!AW6+FEB!AW6),IF(Config!$C$6=3,SUM(+ENE!AW6+FEB!AW6+MAR!AW6),IF(Config!$C$6=4,SUM(+ENE!AW6+FEB!AW6+MAR!AW6+ABR!AW6),IF(Config!$C$6=5,SUM(ENE!AW6+FEB!AW6+MAR!AW6+ABR!AW6+MAY!AW6),IF(Config!$C$6=6,SUM(+ENE!AW6+FEB!AW6+MAR!AW6+ABR!AW6+MAY!AW6+JUN!AW6),IF(Config!$C$6=7,SUM(ENE!AW6+FEB!AW6+MAR!AW6+ABR!AW6+MAY!AW6+JUN!AW6+JUL!AW6),IF(Config!$C$6=8,SUM(+ENE!AW6+FEB!AW6+MAR!AW6+ABR!AW6+MAY!AW6+JUN!AW6+JUL!AW6+AGO!AW6),IF(Config!$C$6=9,SUM(+ENE!AW6+FEB!AW6+MAR!AW6+ABR!AW6+MAY!AW6+JUN!AW6+JUL!AW6+AGO!AW6+SET!AW6),IF(Config!$C$6=10,SUM(+ENE!AW6+FEB!AW6+MAR!AW6+ABR!AW6+MAY!AW6+JUN!AW6+JUL!AW6+AGO!AW6+SET!AW6+OCT!AW6),IF(Config!$C$6=11,SUM(+ENE!AW6+FEB!AW6+MAR!AW6+ABR!AW6+MAY!AW6+JUN!AW6+JUL!AW6+AGO!AW6+SET!AW6+OCT!AW6+NOV!AW6),IF(Config!$C$6=12,SUM(+ENE!AW6+FEB!AW6+MAR!AW6+ABR!AW6+MAY!AW6+JUN!AW6+JUL!AW6+AGO!AW6+SET!AW6+OCT!AW6+NOV!AW6+DIC!AW6)))))))))))))</f>
        <v>0</v>
      </c>
      <c r="AX6" s="82">
        <f>IF(Config!$C$6=1,SUM(+ENE!AX6),IF(Config!$C$6=2,SUM(+ENE!AX6+FEB!AX6),IF(Config!$C$6=3,SUM(+ENE!AX6+FEB!AX6+MAR!AX6),IF(Config!$C$6=4,SUM(+ENE!AX6+FEB!AX6+MAR!AX6+ABR!AX6),IF(Config!$C$6=5,SUM(ENE!AX6+FEB!AX6+MAR!AX6+ABR!AX6+MAY!AX6),IF(Config!$C$6=6,SUM(+ENE!AX6+FEB!AX6+MAR!AX6+ABR!AX6+MAY!AX6+JUN!AX6),IF(Config!$C$6=7,SUM(ENE!AX6+FEB!AX6+MAR!AX6+ABR!AX6+MAY!AX6+JUN!AX6+JUL!AX6),IF(Config!$C$6=8,SUM(+ENE!AX6+FEB!AX6+MAR!AX6+ABR!AX6+MAY!AX6+JUN!AX6+JUL!AX6+AGO!AX6),IF(Config!$C$6=9,SUM(+ENE!AX6+FEB!AX6+MAR!AX6+ABR!AX6+MAY!AX6+JUN!AX6+JUL!AX6+AGO!AX6+SET!AX6),IF(Config!$C$6=10,SUM(+ENE!AX6+FEB!AX6+MAR!AX6+ABR!AX6+MAY!AX6+JUN!AX6+JUL!AX6+AGO!AX6+SET!AX6+OCT!AX6),IF(Config!$C$6=11,SUM(+ENE!AX6+FEB!AX6+MAR!AX6+ABR!AX6+MAY!AX6+JUN!AX6+JUL!AX6+AGO!AX6+SET!AX6+OCT!AX6+NOV!AX6),IF(Config!$C$6=12,SUM(+ENE!AX6+FEB!AX6+MAR!AX6+ABR!AX6+MAY!AX6+JUN!AX6+JUL!AX6+AGO!AX6+SET!AX6+OCT!AX6+NOV!AX6+DIC!AX6)))))))))))))</f>
        <v>0</v>
      </c>
      <c r="AY6" s="82">
        <f>IF(Config!$C$6=1,SUM(+ENE!AY6),IF(Config!$C$6=2,SUM(+ENE!AY6+FEB!AY6),IF(Config!$C$6=3,SUM(+ENE!AY6+FEB!AY6+MAR!AY6),IF(Config!$C$6=4,SUM(+ENE!AY6+FEB!AY6+MAR!AY6+ABR!AY6),IF(Config!$C$6=5,SUM(ENE!AY6+FEB!AY6+MAR!AY6+ABR!AY6+MAY!AY6),IF(Config!$C$6=6,SUM(+ENE!AY6+FEB!AY6+MAR!AY6+ABR!AY6+MAY!AY6+JUN!AY6),IF(Config!$C$6=7,SUM(ENE!AY6+FEB!AY6+MAR!AY6+ABR!AY6+MAY!AY6+JUN!AY6+JUL!AY6),IF(Config!$C$6=8,SUM(+ENE!AY6+FEB!AY6+MAR!AY6+ABR!AY6+MAY!AY6+JUN!AY6+JUL!AY6+AGO!AY6),IF(Config!$C$6=9,SUM(+ENE!AY6+FEB!AY6+MAR!AY6+ABR!AY6+MAY!AY6+JUN!AY6+JUL!AY6+AGO!AY6+SET!AY6),IF(Config!$C$6=10,SUM(+ENE!AY6+FEB!AY6+MAR!AY6+ABR!AY6+MAY!AY6+JUN!AY6+JUL!AY6+AGO!AY6+SET!AY6+OCT!AY6),IF(Config!$C$6=11,SUM(+ENE!AY6+FEB!AY6+MAR!AY6+ABR!AY6+MAY!AY6+JUN!AY6+JUL!AY6+AGO!AY6+SET!AY6+OCT!AY6+NOV!AY6),IF(Config!$C$6=12,SUM(+ENE!AY6+FEB!AY6+MAR!AY6+ABR!AY6+MAY!AY6+JUN!AY6+JUL!AY6+AGO!AY6+SET!AY6+OCT!AY6+NOV!AY6+DIC!AY6)))))))))))))</f>
        <v>0</v>
      </c>
      <c r="AZ6" s="82">
        <f>IF(Config!$C$6=1,SUM(+ENE!AZ6),IF(Config!$C$6=2,SUM(+ENE!AZ6+FEB!AZ6),IF(Config!$C$6=3,SUM(+ENE!AZ6+FEB!AZ6+MAR!AZ6),IF(Config!$C$6=4,SUM(+ENE!AZ6+FEB!AZ6+MAR!AZ6+ABR!AZ6),IF(Config!$C$6=5,SUM(ENE!AZ6+FEB!AZ6+MAR!AZ6+ABR!AZ6+MAY!AZ6),IF(Config!$C$6=6,SUM(+ENE!AZ6+FEB!AZ6+MAR!AZ6+ABR!AZ6+MAY!AZ6+JUN!AZ6),IF(Config!$C$6=7,SUM(ENE!AZ6+FEB!AZ6+MAR!AZ6+ABR!AZ6+MAY!AZ6+JUN!AZ6+JUL!AZ6),IF(Config!$C$6=8,SUM(+ENE!AZ6+FEB!AZ6+MAR!AZ6+ABR!AZ6+MAY!AZ6+JUN!AZ6+JUL!AZ6+AGO!AZ6),IF(Config!$C$6=9,SUM(+ENE!AZ6+FEB!AZ6+MAR!AZ6+ABR!AZ6+MAY!AZ6+JUN!AZ6+JUL!AZ6+AGO!AZ6+SET!AZ6),IF(Config!$C$6=10,SUM(+ENE!AZ6+FEB!AZ6+MAR!AZ6+ABR!AZ6+MAY!AZ6+JUN!AZ6+JUL!AZ6+AGO!AZ6+SET!AZ6+OCT!AZ6),IF(Config!$C$6=11,SUM(+ENE!AZ6+FEB!AZ6+MAR!AZ6+ABR!AZ6+MAY!AZ6+JUN!AZ6+JUL!AZ6+AGO!AZ6+SET!AZ6+OCT!AZ6+NOV!AZ6),IF(Config!$C$6=12,SUM(+ENE!AZ6+FEB!AZ6+MAR!AZ6+ABR!AZ6+MAY!AZ6+JUN!AZ6+JUL!AZ6+AGO!AZ6+SET!AZ6+OCT!AZ6+NOV!AZ6+DIC!AZ6)))))))))))))</f>
        <v>0</v>
      </c>
      <c r="BA6" s="82">
        <f>IF(Config!$C$6=1,SUM(+ENE!BA6),IF(Config!$C$6=2,SUM(+ENE!BA6+FEB!BA6),IF(Config!$C$6=3,SUM(+ENE!BA6+FEB!BA6+MAR!BA6),IF(Config!$C$6=4,SUM(+ENE!BA6+FEB!BA6+MAR!BA6+ABR!BA6),IF(Config!$C$6=5,SUM(ENE!BA6+FEB!BA6+MAR!BA6+ABR!BA6+MAY!BA6),IF(Config!$C$6=6,SUM(+ENE!BA6+FEB!BA6+MAR!BA6+ABR!BA6+MAY!BA6+JUN!BA6),IF(Config!$C$6=7,SUM(ENE!BA6+FEB!BA6+MAR!BA6+ABR!BA6+MAY!BA6+JUN!BA6+JUL!BA6),IF(Config!$C$6=8,SUM(+ENE!BA6+FEB!BA6+MAR!BA6+ABR!BA6+MAY!BA6+JUN!BA6+JUL!BA6+AGO!BA6),IF(Config!$C$6=9,SUM(+ENE!BA6+FEB!BA6+MAR!BA6+ABR!BA6+MAY!BA6+JUN!BA6+JUL!BA6+AGO!BA6+SET!BA6),IF(Config!$C$6=10,SUM(+ENE!BA6+FEB!BA6+MAR!BA6+ABR!BA6+MAY!BA6+JUN!BA6+JUL!BA6+AGO!BA6+SET!BA6+OCT!BA6),IF(Config!$C$6=11,SUM(+ENE!BA6+FEB!BA6+MAR!BA6+ABR!BA6+MAY!BA6+JUN!BA6+JUL!BA6+AGO!BA6+SET!BA6+OCT!BA6+NOV!BA6),IF(Config!$C$6=12,SUM(+ENE!BA6+FEB!BA6+MAR!BA6+ABR!BA6+MAY!BA6+JUN!BA6+JUL!BA6+AGO!BA6+SET!BA6+OCT!BA6+NOV!BA6+DIC!BA6)))))))))))))</f>
        <v>0</v>
      </c>
      <c r="BB6" s="82">
        <f>IF(Config!$C$6=1,SUM(+ENE!BB6),IF(Config!$C$6=2,SUM(+ENE!BB6+FEB!BB6),IF(Config!$C$6=3,SUM(+ENE!BB6+FEB!BB6+MAR!BB6),IF(Config!$C$6=4,SUM(+ENE!BB6+FEB!BB6+MAR!BB6+ABR!BB6),IF(Config!$C$6=5,SUM(ENE!BB6+FEB!BB6+MAR!BB6+ABR!BB6+MAY!BB6),IF(Config!$C$6=6,SUM(+ENE!BB6+FEB!BB6+MAR!BB6+ABR!BB6+MAY!BB6+JUN!BB6),IF(Config!$C$6=7,SUM(ENE!BB6+FEB!BB6+MAR!BB6+ABR!BB6+MAY!BB6+JUN!BB6+JUL!BB6),IF(Config!$C$6=8,SUM(+ENE!BB6+FEB!BB6+MAR!BB6+ABR!BB6+MAY!BB6+JUN!BB6+JUL!BB6+AGO!BB6),IF(Config!$C$6=9,SUM(+ENE!BB6+FEB!BB6+MAR!BB6+ABR!BB6+MAY!BB6+JUN!BB6+JUL!BB6+AGO!BB6+SET!BB6),IF(Config!$C$6=10,SUM(+ENE!BB6+FEB!BB6+MAR!BB6+ABR!BB6+MAY!BB6+JUN!BB6+JUL!BB6+AGO!BB6+SET!BB6+OCT!BB6),IF(Config!$C$6=11,SUM(+ENE!BB6+FEB!BB6+MAR!BB6+ABR!BB6+MAY!BB6+JUN!BB6+JUL!BB6+AGO!BB6+SET!BB6+OCT!BB6+NOV!BB6),IF(Config!$C$6=12,SUM(+ENE!BB6+FEB!BB6+MAR!BB6+ABR!BB6+MAY!BB6+JUN!BB6+JUL!BB6+AGO!BB6+SET!BB6+OCT!BB6+NOV!BB6+DIC!BB6)))))))))))))</f>
        <v>0</v>
      </c>
      <c r="BC6" s="82">
        <f>IF(Config!$C$6=1,SUM(+ENE!BC6),IF(Config!$C$6=2,SUM(+ENE!BC6+FEB!BC6),IF(Config!$C$6=3,SUM(+ENE!BC6+FEB!BC6+MAR!BC6),IF(Config!$C$6=4,SUM(+ENE!BC6+FEB!BC6+MAR!BC6+ABR!BC6),IF(Config!$C$6=5,SUM(ENE!BC6+FEB!BC6+MAR!BC6+ABR!BC6+MAY!BC6),IF(Config!$C$6=6,SUM(+ENE!BC6+FEB!BC6+MAR!BC6+ABR!BC6+MAY!BC6+JUN!BC6),IF(Config!$C$6=7,SUM(ENE!BC6+FEB!BC6+MAR!BC6+ABR!BC6+MAY!BC6+JUN!BC6+JUL!BC6),IF(Config!$C$6=8,SUM(+ENE!BC6+FEB!BC6+MAR!BC6+ABR!BC6+MAY!BC6+JUN!BC6+JUL!BC6+AGO!BC6),IF(Config!$C$6=9,SUM(+ENE!BC6+FEB!BC6+MAR!BC6+ABR!BC6+MAY!BC6+JUN!BC6+JUL!BC6+AGO!BC6+SET!BC6),IF(Config!$C$6=10,SUM(+ENE!BC6+FEB!BC6+MAR!BC6+ABR!BC6+MAY!BC6+JUN!BC6+JUL!BC6+AGO!BC6+SET!BC6+OCT!BC6),IF(Config!$C$6=11,SUM(+ENE!BC6+FEB!BC6+MAR!BC6+ABR!BC6+MAY!BC6+JUN!BC6+JUL!BC6+AGO!BC6+SET!BC6+OCT!BC6+NOV!BC6),IF(Config!$C$6=12,SUM(+ENE!BC6+FEB!BC6+MAR!BC6+ABR!BC6+MAY!BC6+JUN!BC6+JUL!BC6+AGO!BC6+SET!BC6+OCT!BC6+NOV!BC6+DIC!BC6)))))))))))))</f>
        <v>0</v>
      </c>
      <c r="BD6" s="109">
        <f t="shared" si="1"/>
        <v>1</v>
      </c>
      <c r="BE6" t="str">
        <f t="shared" si="2"/>
        <v>OK</v>
      </c>
    </row>
    <row r="7" spans="1:69" ht="20.25" customHeight="1" x14ac:dyDescent="0.25">
      <c r="A7" s="213">
        <f>+METAS!A7</f>
        <v>4</v>
      </c>
      <c r="B7" s="213" t="str">
        <f>+METAS!B7</f>
        <v xml:space="preserve">4-Tratamiento ambulatorio de Niños, Niñas de 0 a 17 años con trastornos  del aspectro autista </v>
      </c>
      <c r="C7" s="217" t="str">
        <f>+METAS!D7</f>
        <v>SALUD MENTAL CSMC</v>
      </c>
      <c r="D7" s="214">
        <f>IF(Config!$C$6=1,SUM(+ENE!D7),IF(Config!$C$6=2,SUM(+ENE!D7+FEB!D7),IF(Config!$C$6=3,SUM(+ENE!D7+FEB!D7+MAR!D7),IF(Config!$C$6=4,SUM(+ENE!D7+FEB!D7+MAR!D7+ABR!D7),IF(Config!$C$6=5,SUM(ENE!D7+FEB!D7+MAR!D7+ABR!D7+MAY!D7),IF(Config!$C$6=6,SUM(+ENE!D7+FEB!D7+MAR!D7+ABR!D7+MAY!D7+JUN!D7),IF(Config!$C$6=7,SUM(ENE!D7+FEB!D7+MAR!D7+ABR!D7+MAY!D7+JUN!D7+JUL!D7),IF(Config!$C$6=8,SUM(+ENE!D7+FEB!D7+MAR!D7+ABR!D7+MAY!D7+JUN!D7+JUL!D7+AGO!D7),IF(Config!$C$6=9,SUM(+ENE!D7+FEB!D7+MAR!D7+ABR!D7+MAY!D7+JUN!D7+JUL!D7+AGO!D7+SET!D7),IF(Config!$C$6=10,SUM(+ENE!D7+FEB!D7+MAR!D7+ABR!D7+MAY!D7+JUN!D7+JUL!D7+AGO!D7+SET!D7+OCT!D7),IF(Config!$C$6=11,SUM(+ENE!D7+FEB!D7+MAR!D7+ABR!D7+MAY!D7+JUN!D7+JUL!D7+AGO!D7+SET!D7+OCT!D7+NOV!D7),IF(Config!$C$6=12,SUM(+ENE!D7+FEB!D7+MAR!D7+ABR!D7+MAY!D7+JUN!D7+JUL!D7+AGO!D7+SET!D7+OCT!D7+NOV!D7+DIC!D7)))))))))))))</f>
        <v>0</v>
      </c>
      <c r="E7" s="214">
        <f>IF(Config!$C$6=1,SUM(+ENE!E7),IF(Config!$C$6=2,SUM(+ENE!E7+FEB!E7),IF(Config!$C$6=3,SUM(+ENE!E7+FEB!E7+MAR!E7),IF(Config!$C$6=4,SUM(+ENE!E7+FEB!E7+MAR!E7+ABR!E7),IF(Config!$C$6=5,SUM(ENE!E7+FEB!E7+MAR!E7+ABR!E7+MAY!E7),IF(Config!$C$6=6,SUM(+ENE!E7+FEB!E7+MAR!E7+ABR!E7+MAY!E7+JUN!E7),IF(Config!$C$6=7,SUM(ENE!E7+FEB!E7+MAR!E7+ABR!E7+MAY!E7+JUN!E7+JUL!E7),IF(Config!$C$6=8,SUM(+ENE!E7+FEB!E7+MAR!E7+ABR!E7+MAY!E7+JUN!E7+JUL!E7+AGO!E7),IF(Config!$C$6=9,SUM(+ENE!E7+FEB!E7+MAR!E7+ABR!E7+MAY!E7+JUN!E7+JUL!E7+AGO!E7+SET!E7),IF(Config!$C$6=10,SUM(+ENE!E7+FEB!E7+MAR!E7+ABR!E7+MAY!E7+JUN!E7+JUL!E7+AGO!E7+SET!E7+OCT!E7),IF(Config!$C$6=11,SUM(+ENE!E7+FEB!E7+MAR!E7+ABR!E7+MAY!E7+JUN!E7+JUL!E7+AGO!E7+SET!E7+OCT!E7+NOV!E7),IF(Config!$C$6=12,SUM(+ENE!E7+FEB!E7+MAR!E7+ABR!E7+MAY!E7+JUN!E7+JUL!E7+AGO!E7+SET!E7+OCT!E7+NOV!E7+DIC!E7)))))))))))))</f>
        <v>18</v>
      </c>
      <c r="F7" s="214">
        <f>IF(Config!$C$6=1,SUM(+ENE!F7),IF(Config!$C$6=2,SUM(+ENE!F7+FEB!F7),IF(Config!$C$6=3,SUM(+ENE!F7+FEB!F7+MAR!F7),IF(Config!$C$6=4,SUM(+ENE!F7+FEB!F7+MAR!F7+ABR!F7),IF(Config!$C$6=5,SUM(ENE!F7+FEB!F7+MAR!F7+ABR!F7+MAY!F7),IF(Config!$C$6=6,SUM(+ENE!F7+FEB!F7+MAR!F7+ABR!F7+MAY!F7+JUN!F7),IF(Config!$C$6=7,SUM(ENE!F7+FEB!F7+MAR!F7+ABR!F7+MAY!F7+JUN!F7+JUL!F7),IF(Config!$C$6=8,SUM(+ENE!F7+FEB!F7+MAR!F7+ABR!F7+MAY!F7+JUN!F7+JUL!F7+AGO!F7),IF(Config!$C$6=9,SUM(+ENE!F7+FEB!F7+MAR!F7+ABR!F7+MAY!F7+JUN!F7+JUL!F7+AGO!F7+SET!F7),IF(Config!$C$6=10,SUM(+ENE!F7+FEB!F7+MAR!F7+ABR!F7+MAY!F7+JUN!F7+JUL!F7+AGO!F7+SET!F7+OCT!F7),IF(Config!$C$6=11,SUM(+ENE!F7+FEB!F7+MAR!F7+ABR!F7+MAY!F7+JUN!F7+JUL!F7+AGO!F7+SET!F7+OCT!F7+NOV!F7),IF(Config!$C$6=12,SUM(+ENE!F7+FEB!F7+MAR!F7+ABR!F7+MAY!F7+JUN!F7+JUL!F7+AGO!F7+SET!F7+OCT!F7+NOV!F7+DIC!F7)))))))))))))</f>
        <v>0</v>
      </c>
      <c r="G7" s="214">
        <f>IF(Config!$C$6=1,SUM(+ENE!G7),IF(Config!$C$6=2,SUM(+ENE!G7+FEB!G7),IF(Config!$C$6=3,SUM(+ENE!G7+FEB!G7+MAR!G7),IF(Config!$C$6=4,SUM(+ENE!G7+FEB!G7+MAR!G7+ABR!G7),IF(Config!$C$6=5,SUM(ENE!G7+FEB!G7+MAR!G7+ABR!G7+MAY!G7),IF(Config!$C$6=6,SUM(+ENE!G7+FEB!G7+MAR!G7+ABR!G7+MAY!G7+JUN!G7),IF(Config!$C$6=7,SUM(ENE!G7+FEB!G7+MAR!G7+ABR!G7+MAY!G7+JUN!G7+JUL!G7),IF(Config!$C$6=8,SUM(+ENE!G7+FEB!G7+MAR!G7+ABR!G7+MAY!G7+JUN!G7+JUL!G7+AGO!G7),IF(Config!$C$6=9,SUM(+ENE!G7+FEB!G7+MAR!G7+ABR!G7+MAY!G7+JUN!G7+JUL!G7+AGO!G7+SET!G7),IF(Config!$C$6=10,SUM(+ENE!G7+FEB!G7+MAR!G7+ABR!G7+MAY!G7+JUN!G7+JUL!G7+AGO!G7+SET!G7+OCT!G7),IF(Config!$C$6=11,SUM(+ENE!G7+FEB!G7+MAR!G7+ABR!G7+MAY!G7+JUN!G7+JUL!G7+AGO!G7+SET!G7+OCT!G7+NOV!G7),IF(Config!$C$6=12,SUM(+ENE!G7+FEB!G7+MAR!G7+ABR!G7+MAY!G7+JUN!G7+JUL!G7+AGO!G7+SET!G7+OCT!G7+NOV!G7+DIC!G7)))))))))))))</f>
        <v>0</v>
      </c>
      <c r="H7" s="214">
        <f>IF(Config!$C$6=1,SUM(+ENE!H7),IF(Config!$C$6=2,SUM(+ENE!H7+FEB!H7),IF(Config!$C$6=3,SUM(+ENE!H7+FEB!H7+MAR!H7),IF(Config!$C$6=4,SUM(+ENE!H7+FEB!H7+MAR!H7+ABR!H7),IF(Config!$C$6=5,SUM(ENE!H7+FEB!H7+MAR!H7+ABR!H7+MAY!H7),IF(Config!$C$6=6,SUM(+ENE!H7+FEB!H7+MAR!H7+ABR!H7+MAY!H7+JUN!H7),IF(Config!$C$6=7,SUM(ENE!H7+FEB!H7+MAR!H7+ABR!H7+MAY!H7+JUN!H7+JUL!H7),IF(Config!$C$6=8,SUM(+ENE!H7+FEB!H7+MAR!H7+ABR!H7+MAY!H7+JUN!H7+JUL!H7+AGO!H7),IF(Config!$C$6=9,SUM(+ENE!H7+FEB!H7+MAR!H7+ABR!H7+MAY!H7+JUN!H7+JUL!H7+AGO!H7+SET!H7),IF(Config!$C$6=10,SUM(+ENE!H7+FEB!H7+MAR!H7+ABR!H7+MAY!H7+JUN!H7+JUL!H7+AGO!H7+SET!H7+OCT!H7),IF(Config!$C$6=11,SUM(+ENE!H7+FEB!H7+MAR!H7+ABR!H7+MAY!H7+JUN!H7+JUL!H7+AGO!H7+SET!H7+OCT!H7+NOV!H7),IF(Config!$C$6=12,SUM(+ENE!H7+FEB!H7+MAR!H7+ABR!H7+MAY!H7+JUN!H7+JUL!H7+AGO!H7+SET!H7+OCT!H7+NOV!H7+DIC!H7)))))))))))))</f>
        <v>0</v>
      </c>
      <c r="I7" s="214">
        <f>IF(Config!$C$6=1,SUM(+ENE!I7),IF(Config!$C$6=2,SUM(+ENE!I7+FEB!I7),IF(Config!$C$6=3,SUM(+ENE!I7+FEB!I7+MAR!I7),IF(Config!$C$6=4,SUM(+ENE!I7+FEB!I7+MAR!I7+ABR!I7),IF(Config!$C$6=5,SUM(ENE!I7+FEB!I7+MAR!I7+ABR!I7+MAY!I7),IF(Config!$C$6=6,SUM(+ENE!I7+FEB!I7+MAR!I7+ABR!I7+MAY!I7+JUN!I7),IF(Config!$C$6=7,SUM(ENE!I7+FEB!I7+MAR!I7+ABR!I7+MAY!I7+JUN!I7+JUL!I7),IF(Config!$C$6=8,SUM(+ENE!I7+FEB!I7+MAR!I7+ABR!I7+MAY!I7+JUN!I7+JUL!I7+AGO!I7),IF(Config!$C$6=9,SUM(+ENE!I7+FEB!I7+MAR!I7+ABR!I7+MAY!I7+JUN!I7+JUL!I7+AGO!I7+SET!I7),IF(Config!$C$6=10,SUM(+ENE!I7+FEB!I7+MAR!I7+ABR!I7+MAY!I7+JUN!I7+JUL!I7+AGO!I7+SET!I7+OCT!I7),IF(Config!$C$6=11,SUM(+ENE!I7+FEB!I7+MAR!I7+ABR!I7+MAY!I7+JUN!I7+JUL!I7+AGO!I7+SET!I7+OCT!I7+NOV!I7),IF(Config!$C$6=12,SUM(+ENE!I7+FEB!I7+MAR!I7+ABR!I7+MAY!I7+JUN!I7+JUL!I7+AGO!I7+SET!I7+OCT!I7+NOV!I7+DIC!I7)))))))))))))</f>
        <v>0</v>
      </c>
      <c r="J7" s="214">
        <f>IF(Config!$C$6=1,SUM(+ENE!J7),IF(Config!$C$6=2,SUM(+ENE!J7+FEB!J7),IF(Config!$C$6=3,SUM(+ENE!J7+FEB!J7+MAR!J7),IF(Config!$C$6=4,SUM(+ENE!J7+FEB!J7+MAR!J7+ABR!J7),IF(Config!$C$6=5,SUM(ENE!J7+FEB!J7+MAR!J7+ABR!J7+MAY!J7),IF(Config!$C$6=6,SUM(+ENE!J7+FEB!J7+MAR!J7+ABR!J7+MAY!J7+JUN!J7),IF(Config!$C$6=7,SUM(ENE!J7+FEB!J7+MAR!J7+ABR!J7+MAY!J7+JUN!J7+JUL!J7),IF(Config!$C$6=8,SUM(+ENE!J7+FEB!J7+MAR!J7+ABR!J7+MAY!J7+JUN!J7+JUL!J7+AGO!J7),IF(Config!$C$6=9,SUM(+ENE!J7+FEB!J7+MAR!J7+ABR!J7+MAY!J7+JUN!J7+JUL!J7+AGO!J7+SET!J7),IF(Config!$C$6=10,SUM(+ENE!J7+FEB!J7+MAR!J7+ABR!J7+MAY!J7+JUN!J7+JUL!J7+AGO!J7+SET!J7+OCT!J7),IF(Config!$C$6=11,SUM(+ENE!J7+FEB!J7+MAR!J7+ABR!J7+MAY!J7+JUN!J7+JUL!J7+AGO!J7+SET!J7+OCT!J7+NOV!J7),IF(Config!$C$6=12,SUM(+ENE!J7+FEB!J7+MAR!J7+ABR!J7+MAY!J7+JUN!J7+JUL!J7+AGO!J7+SET!J7+OCT!J7+NOV!J7+DIC!J7)))))))))))))</f>
        <v>0</v>
      </c>
      <c r="K7" s="214">
        <f>IF(Config!$C$6=1,SUM(+ENE!K7),IF(Config!$C$6=2,SUM(+ENE!K7+FEB!K7),IF(Config!$C$6=3,SUM(+ENE!K7+FEB!K7+MAR!K7),IF(Config!$C$6=4,SUM(+ENE!K7+FEB!K7+MAR!K7+ABR!K7),IF(Config!$C$6=5,SUM(ENE!K7+FEB!K7+MAR!K7+ABR!K7+MAY!K7),IF(Config!$C$6=6,SUM(+ENE!K7+FEB!K7+MAR!K7+ABR!K7+MAY!K7+JUN!K7),IF(Config!$C$6=7,SUM(ENE!K7+FEB!K7+MAR!K7+ABR!K7+MAY!K7+JUN!K7+JUL!K7),IF(Config!$C$6=8,SUM(+ENE!K7+FEB!K7+MAR!K7+ABR!K7+MAY!K7+JUN!K7+JUL!K7+AGO!K7),IF(Config!$C$6=9,SUM(+ENE!K7+FEB!K7+MAR!K7+ABR!K7+MAY!K7+JUN!K7+JUL!K7+AGO!K7+SET!K7),IF(Config!$C$6=10,SUM(+ENE!K7+FEB!K7+MAR!K7+ABR!K7+MAY!K7+JUN!K7+JUL!K7+AGO!K7+SET!K7+OCT!K7),IF(Config!$C$6=11,SUM(+ENE!K7+FEB!K7+MAR!K7+ABR!K7+MAY!K7+JUN!K7+JUL!K7+AGO!K7+SET!K7+OCT!K7+NOV!K7),IF(Config!$C$6=12,SUM(+ENE!K7+FEB!K7+MAR!K7+ABR!K7+MAY!K7+JUN!K7+JUL!K7+AGO!K7+SET!K7+OCT!K7+NOV!K7+DIC!K7)))))))))))))</f>
        <v>0</v>
      </c>
      <c r="L7" s="214">
        <f>IF(Config!$C$6=1,SUM(+ENE!L7),IF(Config!$C$6=2,SUM(+ENE!L7+FEB!L7),IF(Config!$C$6=3,SUM(+ENE!L7+FEB!L7+MAR!L7),IF(Config!$C$6=4,SUM(+ENE!L7+FEB!L7+MAR!L7+ABR!L7),IF(Config!$C$6=5,SUM(ENE!L7+FEB!L7+MAR!L7+ABR!L7+MAY!L7),IF(Config!$C$6=6,SUM(+ENE!L7+FEB!L7+MAR!L7+ABR!L7+MAY!L7+JUN!L7),IF(Config!$C$6=7,SUM(ENE!L7+FEB!L7+MAR!L7+ABR!L7+MAY!L7+JUN!L7+JUL!L7),IF(Config!$C$6=8,SUM(+ENE!L7+FEB!L7+MAR!L7+ABR!L7+MAY!L7+JUN!L7+JUL!L7+AGO!L7),IF(Config!$C$6=9,SUM(+ENE!L7+FEB!L7+MAR!L7+ABR!L7+MAY!L7+JUN!L7+JUL!L7+AGO!L7+SET!L7),IF(Config!$C$6=10,SUM(+ENE!L7+FEB!L7+MAR!L7+ABR!L7+MAY!L7+JUN!L7+JUL!L7+AGO!L7+SET!L7+OCT!L7),IF(Config!$C$6=11,SUM(+ENE!L7+FEB!L7+MAR!L7+ABR!L7+MAY!L7+JUN!L7+JUL!L7+AGO!L7+SET!L7+OCT!L7+NOV!L7),IF(Config!$C$6=12,SUM(+ENE!L7+FEB!L7+MAR!L7+ABR!L7+MAY!L7+JUN!L7+JUL!L7+AGO!L7+SET!L7+OCT!L7+NOV!L7+DIC!L7)))))))))))))</f>
        <v>0</v>
      </c>
      <c r="M7" s="214">
        <f>IF(Config!$C$6=1,SUM(+ENE!M7),IF(Config!$C$6=2,SUM(+ENE!M7+FEB!M7),IF(Config!$C$6=3,SUM(+ENE!M7+FEB!M7+MAR!M7),IF(Config!$C$6=4,SUM(+ENE!M7+FEB!M7+MAR!M7+ABR!M7),IF(Config!$C$6=5,SUM(ENE!M7+FEB!M7+MAR!M7+ABR!M7+MAY!M7),IF(Config!$C$6=6,SUM(+ENE!M7+FEB!M7+MAR!M7+ABR!M7+MAY!M7+JUN!M7),IF(Config!$C$6=7,SUM(ENE!M7+FEB!M7+MAR!M7+ABR!M7+MAY!M7+JUN!M7+JUL!M7),IF(Config!$C$6=8,SUM(+ENE!M7+FEB!M7+MAR!M7+ABR!M7+MAY!M7+JUN!M7+JUL!M7+AGO!M7),IF(Config!$C$6=9,SUM(+ENE!M7+FEB!M7+MAR!M7+ABR!M7+MAY!M7+JUN!M7+JUL!M7+AGO!M7+SET!M7),IF(Config!$C$6=10,SUM(+ENE!M7+FEB!M7+MAR!M7+ABR!M7+MAY!M7+JUN!M7+JUL!M7+AGO!M7+SET!M7+OCT!M7),IF(Config!$C$6=11,SUM(+ENE!M7+FEB!M7+MAR!M7+ABR!M7+MAY!M7+JUN!M7+JUL!M7+AGO!M7+SET!M7+OCT!M7+NOV!M7),IF(Config!$C$6=12,SUM(+ENE!M7+FEB!M7+MAR!M7+ABR!M7+MAY!M7+JUN!M7+JUL!M7+AGO!M7+SET!M7+OCT!M7+NOV!M7+DIC!M7)))))))))))))</f>
        <v>0</v>
      </c>
      <c r="N7" s="214">
        <f>IF(Config!$C$6=1,SUM(+ENE!N7),IF(Config!$C$6=2,SUM(+ENE!N7+FEB!N7),IF(Config!$C$6=3,SUM(+ENE!N7+FEB!N7+MAR!N7),IF(Config!$C$6=4,SUM(+ENE!N7+FEB!N7+MAR!N7+ABR!N7),IF(Config!$C$6=5,SUM(ENE!N7+FEB!N7+MAR!N7+ABR!N7+MAY!N7),IF(Config!$C$6=6,SUM(+ENE!N7+FEB!N7+MAR!N7+ABR!N7+MAY!N7+JUN!N7),IF(Config!$C$6=7,SUM(ENE!N7+FEB!N7+MAR!N7+ABR!N7+MAY!N7+JUN!N7+JUL!N7),IF(Config!$C$6=8,SUM(+ENE!N7+FEB!N7+MAR!N7+ABR!N7+MAY!N7+JUN!N7+JUL!N7+AGO!N7),IF(Config!$C$6=9,SUM(+ENE!N7+FEB!N7+MAR!N7+ABR!N7+MAY!N7+JUN!N7+JUL!N7+AGO!N7+SET!N7),IF(Config!$C$6=10,SUM(+ENE!N7+FEB!N7+MAR!N7+ABR!N7+MAY!N7+JUN!N7+JUL!N7+AGO!N7+SET!N7+OCT!N7),IF(Config!$C$6=11,SUM(+ENE!N7+FEB!N7+MAR!N7+ABR!N7+MAY!N7+JUN!N7+JUL!N7+AGO!N7+SET!N7+OCT!N7+NOV!N7),IF(Config!$C$6=12,SUM(+ENE!N7+FEB!N7+MAR!N7+ABR!N7+MAY!N7+JUN!N7+JUL!N7+AGO!N7+SET!N7+OCT!N7+NOV!N7+DIC!N7)))))))))))))</f>
        <v>0</v>
      </c>
      <c r="O7" s="214">
        <f>IF(Config!$C$6=1,SUM(+ENE!O7),IF(Config!$C$6=2,SUM(+ENE!O7+FEB!O7),IF(Config!$C$6=3,SUM(+ENE!O7+FEB!O7+MAR!O7),IF(Config!$C$6=4,SUM(+ENE!O7+FEB!O7+MAR!O7+ABR!O7),IF(Config!$C$6=5,SUM(ENE!O7+FEB!O7+MAR!O7+ABR!O7+MAY!O7),IF(Config!$C$6=6,SUM(+ENE!O7+FEB!O7+MAR!O7+ABR!O7+MAY!O7+JUN!O7),IF(Config!$C$6=7,SUM(ENE!O7+FEB!O7+MAR!O7+ABR!O7+MAY!O7+JUN!O7+JUL!O7),IF(Config!$C$6=8,SUM(+ENE!O7+FEB!O7+MAR!O7+ABR!O7+MAY!O7+JUN!O7+JUL!O7+AGO!O7),IF(Config!$C$6=9,SUM(+ENE!O7+FEB!O7+MAR!O7+ABR!O7+MAY!O7+JUN!O7+JUL!O7+AGO!O7+SET!O7),IF(Config!$C$6=10,SUM(+ENE!O7+FEB!O7+MAR!O7+ABR!O7+MAY!O7+JUN!O7+JUL!O7+AGO!O7+SET!O7+OCT!O7),IF(Config!$C$6=11,SUM(+ENE!O7+FEB!O7+MAR!O7+ABR!O7+MAY!O7+JUN!O7+JUL!O7+AGO!O7+SET!O7+OCT!O7+NOV!O7),IF(Config!$C$6=12,SUM(+ENE!O7+FEB!O7+MAR!O7+ABR!O7+MAY!O7+JUN!O7+JUL!O7+AGO!O7+SET!O7+OCT!O7+NOV!O7+DIC!O7)))))))))))))</f>
        <v>0</v>
      </c>
      <c r="P7" s="214">
        <f>IF(Config!$C$6=1,SUM(+ENE!P7),IF(Config!$C$6=2,SUM(+ENE!P7+FEB!P7),IF(Config!$C$6=3,SUM(+ENE!P7+FEB!P7+MAR!P7),IF(Config!$C$6=4,SUM(+ENE!P7+FEB!P7+MAR!P7+ABR!P7),IF(Config!$C$6=5,SUM(ENE!P7+FEB!P7+MAR!P7+ABR!P7+MAY!P7),IF(Config!$C$6=6,SUM(+ENE!P7+FEB!P7+MAR!P7+ABR!P7+MAY!P7+JUN!P7),IF(Config!$C$6=7,SUM(ENE!P7+FEB!P7+MAR!P7+ABR!P7+MAY!P7+JUN!P7+JUL!P7),IF(Config!$C$6=8,SUM(+ENE!P7+FEB!P7+MAR!P7+ABR!P7+MAY!P7+JUN!P7+JUL!P7+AGO!P7),IF(Config!$C$6=9,SUM(+ENE!P7+FEB!P7+MAR!P7+ABR!P7+MAY!P7+JUN!P7+JUL!P7+AGO!P7+SET!P7),IF(Config!$C$6=10,SUM(+ENE!P7+FEB!P7+MAR!P7+ABR!P7+MAY!P7+JUN!P7+JUL!P7+AGO!P7+SET!P7+OCT!P7),IF(Config!$C$6=11,SUM(+ENE!P7+FEB!P7+MAR!P7+ABR!P7+MAY!P7+JUN!P7+JUL!P7+AGO!P7+SET!P7+OCT!P7+NOV!P7),IF(Config!$C$6=12,SUM(+ENE!P7+FEB!P7+MAR!P7+ABR!P7+MAY!P7+JUN!P7+JUL!P7+AGO!P7+SET!P7+OCT!P7+NOV!P7+DIC!P7)))))))))))))</f>
        <v>0</v>
      </c>
      <c r="Q7" s="214">
        <f>IF(Config!$C$6=1,SUM(+ENE!Q7),IF(Config!$C$6=2,SUM(+ENE!Q7+FEB!Q7),IF(Config!$C$6=3,SUM(+ENE!Q7+FEB!Q7+MAR!Q7),IF(Config!$C$6=4,SUM(+ENE!Q7+FEB!Q7+MAR!Q7+ABR!Q7),IF(Config!$C$6=5,SUM(ENE!Q7+FEB!Q7+MAR!Q7+ABR!Q7+MAY!Q7),IF(Config!$C$6=6,SUM(+ENE!Q7+FEB!Q7+MAR!Q7+ABR!Q7+MAY!Q7+JUN!Q7),IF(Config!$C$6=7,SUM(ENE!Q7+FEB!Q7+MAR!Q7+ABR!Q7+MAY!Q7+JUN!Q7+JUL!Q7),IF(Config!$C$6=8,SUM(+ENE!Q7+FEB!Q7+MAR!Q7+ABR!Q7+MAY!Q7+JUN!Q7+JUL!Q7+AGO!Q7),IF(Config!$C$6=9,SUM(+ENE!Q7+FEB!Q7+MAR!Q7+ABR!Q7+MAY!Q7+JUN!Q7+JUL!Q7+AGO!Q7+SET!Q7),IF(Config!$C$6=10,SUM(+ENE!Q7+FEB!Q7+MAR!Q7+ABR!Q7+MAY!Q7+JUN!Q7+JUL!Q7+AGO!Q7+SET!Q7+OCT!Q7),IF(Config!$C$6=11,SUM(+ENE!Q7+FEB!Q7+MAR!Q7+ABR!Q7+MAY!Q7+JUN!Q7+JUL!Q7+AGO!Q7+SET!Q7+OCT!Q7+NOV!Q7),IF(Config!$C$6=12,SUM(+ENE!Q7+FEB!Q7+MAR!Q7+ABR!Q7+MAY!Q7+JUN!Q7+JUL!Q7+AGO!Q7+SET!Q7+OCT!Q7+NOV!Q7+DIC!Q7)))))))))))))</f>
        <v>0</v>
      </c>
      <c r="R7" s="214">
        <f>IF(Config!$C$6=1,SUM(+ENE!R7),IF(Config!$C$6=2,SUM(+ENE!R7+FEB!R7),IF(Config!$C$6=3,SUM(+ENE!R7+FEB!R7+MAR!R7),IF(Config!$C$6=4,SUM(+ENE!R7+FEB!R7+MAR!R7+ABR!R7),IF(Config!$C$6=5,SUM(ENE!R7+FEB!R7+MAR!R7+ABR!R7+MAY!R7),IF(Config!$C$6=6,SUM(+ENE!R7+FEB!R7+MAR!R7+ABR!R7+MAY!R7+JUN!R7),IF(Config!$C$6=7,SUM(ENE!R7+FEB!R7+MAR!R7+ABR!R7+MAY!R7+JUN!R7+JUL!R7),IF(Config!$C$6=8,SUM(+ENE!R7+FEB!R7+MAR!R7+ABR!R7+MAY!R7+JUN!R7+JUL!R7+AGO!R7),IF(Config!$C$6=9,SUM(+ENE!R7+FEB!R7+MAR!R7+ABR!R7+MAY!R7+JUN!R7+JUL!R7+AGO!R7+SET!R7),IF(Config!$C$6=10,SUM(+ENE!R7+FEB!R7+MAR!R7+ABR!R7+MAY!R7+JUN!R7+JUL!R7+AGO!R7+SET!R7+OCT!R7),IF(Config!$C$6=11,SUM(+ENE!R7+FEB!R7+MAR!R7+ABR!R7+MAY!R7+JUN!R7+JUL!R7+AGO!R7+SET!R7+OCT!R7+NOV!R7),IF(Config!$C$6=12,SUM(+ENE!R7+FEB!R7+MAR!R7+ABR!R7+MAY!R7+JUN!R7+JUL!R7+AGO!R7+SET!R7+OCT!R7+NOV!R7+DIC!R7)))))))))))))</f>
        <v>0</v>
      </c>
      <c r="S7" s="214">
        <f>IF(Config!$C$6=1,SUM(+ENE!S7),IF(Config!$C$6=2,SUM(+ENE!S7+FEB!S7),IF(Config!$C$6=3,SUM(+ENE!S7+FEB!S7+MAR!S7),IF(Config!$C$6=4,SUM(+ENE!S7+FEB!S7+MAR!S7+ABR!S7),IF(Config!$C$6=5,SUM(ENE!S7+FEB!S7+MAR!S7+ABR!S7+MAY!S7),IF(Config!$C$6=6,SUM(+ENE!S7+FEB!S7+MAR!S7+ABR!S7+MAY!S7+JUN!S7),IF(Config!$C$6=7,SUM(ENE!S7+FEB!S7+MAR!S7+ABR!S7+MAY!S7+JUN!S7+JUL!S7),IF(Config!$C$6=8,SUM(+ENE!S7+FEB!S7+MAR!S7+ABR!S7+MAY!S7+JUN!S7+JUL!S7+AGO!S7),IF(Config!$C$6=9,SUM(+ENE!S7+FEB!S7+MAR!S7+ABR!S7+MAY!S7+JUN!S7+JUL!S7+AGO!S7+SET!S7),IF(Config!$C$6=10,SUM(+ENE!S7+FEB!S7+MAR!S7+ABR!S7+MAY!S7+JUN!S7+JUL!S7+AGO!S7+SET!S7+OCT!S7),IF(Config!$C$6=11,SUM(+ENE!S7+FEB!S7+MAR!S7+ABR!S7+MAY!S7+JUN!S7+JUL!S7+AGO!S7+SET!S7+OCT!S7+NOV!S7),IF(Config!$C$6=12,SUM(+ENE!S7+FEB!S7+MAR!S7+ABR!S7+MAY!S7+JUN!S7+JUL!S7+AGO!S7+SET!S7+OCT!S7+NOV!S7+DIC!S7)))))))))))))</f>
        <v>0</v>
      </c>
      <c r="T7" s="214">
        <f>IF(Config!$C$6=1,SUM(+ENE!T7),IF(Config!$C$6=2,SUM(+ENE!T7+FEB!T7),IF(Config!$C$6=3,SUM(+ENE!T7+FEB!T7+MAR!T7),IF(Config!$C$6=4,SUM(+ENE!T7+FEB!T7+MAR!T7+ABR!T7),IF(Config!$C$6=5,SUM(ENE!T7+FEB!T7+MAR!T7+ABR!T7+MAY!T7),IF(Config!$C$6=6,SUM(+ENE!T7+FEB!T7+MAR!T7+ABR!T7+MAY!T7+JUN!T7),IF(Config!$C$6=7,SUM(ENE!T7+FEB!T7+MAR!T7+ABR!T7+MAY!T7+JUN!T7+JUL!T7),IF(Config!$C$6=8,SUM(+ENE!T7+FEB!T7+MAR!T7+ABR!T7+MAY!T7+JUN!T7+JUL!T7+AGO!T7),IF(Config!$C$6=9,SUM(+ENE!T7+FEB!T7+MAR!T7+ABR!T7+MAY!T7+JUN!T7+JUL!T7+AGO!T7+SET!T7),IF(Config!$C$6=10,SUM(+ENE!T7+FEB!T7+MAR!T7+ABR!T7+MAY!T7+JUN!T7+JUL!T7+AGO!T7+SET!T7+OCT!T7),IF(Config!$C$6=11,SUM(+ENE!T7+FEB!T7+MAR!T7+ABR!T7+MAY!T7+JUN!T7+JUL!T7+AGO!T7+SET!T7+OCT!T7+NOV!T7),IF(Config!$C$6=12,SUM(+ENE!T7+FEB!T7+MAR!T7+ABR!T7+MAY!T7+JUN!T7+JUL!T7+AGO!T7+SET!T7+OCT!T7+NOV!T7+DIC!T7)))))))))))))</f>
        <v>0</v>
      </c>
      <c r="U7" s="214">
        <f>IF(Config!$C$6=1,SUM(+ENE!U7),IF(Config!$C$6=2,SUM(+ENE!U7+FEB!U7),IF(Config!$C$6=3,SUM(+ENE!U7+FEB!U7+MAR!U7),IF(Config!$C$6=4,SUM(+ENE!U7+FEB!U7+MAR!U7+ABR!U7),IF(Config!$C$6=5,SUM(ENE!U7+FEB!U7+MAR!U7+ABR!U7+MAY!U7),IF(Config!$C$6=6,SUM(+ENE!U7+FEB!U7+MAR!U7+ABR!U7+MAY!U7+JUN!U7),IF(Config!$C$6=7,SUM(ENE!U7+FEB!U7+MAR!U7+ABR!U7+MAY!U7+JUN!U7+JUL!U7),IF(Config!$C$6=8,SUM(+ENE!U7+FEB!U7+MAR!U7+ABR!U7+MAY!U7+JUN!U7+JUL!U7+AGO!U7),IF(Config!$C$6=9,SUM(+ENE!U7+FEB!U7+MAR!U7+ABR!U7+MAY!U7+JUN!U7+JUL!U7+AGO!U7+SET!U7),IF(Config!$C$6=10,SUM(+ENE!U7+FEB!U7+MAR!U7+ABR!U7+MAY!U7+JUN!U7+JUL!U7+AGO!U7+SET!U7+OCT!U7),IF(Config!$C$6=11,SUM(+ENE!U7+FEB!U7+MAR!U7+ABR!U7+MAY!U7+JUN!U7+JUL!U7+AGO!U7+SET!U7+OCT!U7+NOV!U7),IF(Config!$C$6=12,SUM(+ENE!U7+FEB!U7+MAR!U7+ABR!U7+MAY!U7+JUN!U7+JUL!U7+AGO!U7+SET!U7+OCT!U7+NOV!U7+DIC!U7)))))))))))))</f>
        <v>0</v>
      </c>
      <c r="V7" s="214">
        <f>IF(Config!$C$6=1,SUM(+ENE!V7),IF(Config!$C$6=2,SUM(+ENE!V7+FEB!V7),IF(Config!$C$6=3,SUM(+ENE!V7+FEB!V7+MAR!V7),IF(Config!$C$6=4,SUM(+ENE!V7+FEB!V7+MAR!V7+ABR!V7),IF(Config!$C$6=5,SUM(ENE!V7+FEB!V7+MAR!V7+ABR!V7+MAY!V7),IF(Config!$C$6=6,SUM(+ENE!V7+FEB!V7+MAR!V7+ABR!V7+MAY!V7+JUN!V7),IF(Config!$C$6=7,SUM(ENE!V7+FEB!V7+MAR!V7+ABR!V7+MAY!V7+JUN!V7+JUL!V7),IF(Config!$C$6=8,SUM(+ENE!V7+FEB!V7+MAR!V7+ABR!V7+MAY!V7+JUN!V7+JUL!V7+AGO!V7),IF(Config!$C$6=9,SUM(+ENE!V7+FEB!V7+MAR!V7+ABR!V7+MAY!V7+JUN!V7+JUL!V7+AGO!V7+SET!V7),IF(Config!$C$6=10,SUM(+ENE!V7+FEB!V7+MAR!V7+ABR!V7+MAY!V7+JUN!V7+JUL!V7+AGO!V7+SET!V7+OCT!V7),IF(Config!$C$6=11,SUM(+ENE!V7+FEB!V7+MAR!V7+ABR!V7+MAY!V7+JUN!V7+JUL!V7+AGO!V7+SET!V7+OCT!V7+NOV!V7),IF(Config!$C$6=12,SUM(+ENE!V7+FEB!V7+MAR!V7+ABR!V7+MAY!V7+JUN!V7+JUL!V7+AGO!V7+SET!V7+OCT!V7+NOV!V7+DIC!V7)))))))))))))</f>
        <v>0</v>
      </c>
      <c r="W7" s="214">
        <f>IF(Config!$C$6=1,SUM(+ENE!W7),IF(Config!$C$6=2,SUM(+ENE!W7+FEB!W7),IF(Config!$C$6=3,SUM(+ENE!W7+FEB!W7+MAR!W7),IF(Config!$C$6=4,SUM(+ENE!W7+FEB!W7+MAR!W7+ABR!W7),IF(Config!$C$6=5,SUM(ENE!W7+FEB!W7+MAR!W7+ABR!W7+MAY!W7),IF(Config!$C$6=6,SUM(+ENE!W7+FEB!W7+MAR!W7+ABR!W7+MAY!W7+JUN!W7),IF(Config!$C$6=7,SUM(ENE!W7+FEB!W7+MAR!W7+ABR!W7+MAY!W7+JUN!W7+JUL!W7),IF(Config!$C$6=8,SUM(+ENE!W7+FEB!W7+MAR!W7+ABR!W7+MAY!W7+JUN!W7+JUL!W7+AGO!W7),IF(Config!$C$6=9,SUM(+ENE!W7+FEB!W7+MAR!W7+ABR!W7+MAY!W7+JUN!W7+JUL!W7+AGO!W7+SET!W7),IF(Config!$C$6=10,SUM(+ENE!W7+FEB!W7+MAR!W7+ABR!W7+MAY!W7+JUN!W7+JUL!W7+AGO!W7+SET!W7+OCT!W7),IF(Config!$C$6=11,SUM(+ENE!W7+FEB!W7+MAR!W7+ABR!W7+MAY!W7+JUN!W7+JUL!W7+AGO!W7+SET!W7+OCT!W7+NOV!W7),IF(Config!$C$6=12,SUM(+ENE!W7+FEB!W7+MAR!W7+ABR!W7+MAY!W7+JUN!W7+JUL!W7+AGO!W7+SET!W7+OCT!W7+NOV!W7+DIC!W7)))))))))))))</f>
        <v>0</v>
      </c>
      <c r="X7" s="214">
        <f>IF(Config!$C$6=1,SUM(+ENE!X7),IF(Config!$C$6=2,SUM(+ENE!X7+FEB!X7),IF(Config!$C$6=3,SUM(+ENE!X7+FEB!X7+MAR!X7),IF(Config!$C$6=4,SUM(+ENE!X7+FEB!X7+MAR!X7+ABR!X7),IF(Config!$C$6=5,SUM(ENE!X7+FEB!X7+MAR!X7+ABR!X7+MAY!X7),IF(Config!$C$6=6,SUM(+ENE!X7+FEB!X7+MAR!X7+ABR!X7+MAY!X7+JUN!X7),IF(Config!$C$6=7,SUM(ENE!X7+FEB!X7+MAR!X7+ABR!X7+MAY!X7+JUN!X7+JUL!X7),IF(Config!$C$6=8,SUM(+ENE!X7+FEB!X7+MAR!X7+ABR!X7+MAY!X7+JUN!X7+JUL!X7+AGO!X7),IF(Config!$C$6=9,SUM(+ENE!X7+FEB!X7+MAR!X7+ABR!X7+MAY!X7+JUN!X7+JUL!X7+AGO!X7+SET!X7),IF(Config!$C$6=10,SUM(+ENE!X7+FEB!X7+MAR!X7+ABR!X7+MAY!X7+JUN!X7+JUL!X7+AGO!X7+SET!X7+OCT!X7),IF(Config!$C$6=11,SUM(+ENE!X7+FEB!X7+MAR!X7+ABR!X7+MAY!X7+JUN!X7+JUL!X7+AGO!X7+SET!X7+OCT!X7+NOV!X7),IF(Config!$C$6=12,SUM(+ENE!X7+FEB!X7+MAR!X7+ABR!X7+MAY!X7+JUN!X7+JUL!X7+AGO!X7+SET!X7+OCT!X7+NOV!X7+DIC!X7)))))))))))))</f>
        <v>0</v>
      </c>
      <c r="Y7" s="214">
        <f>IF(Config!$C$6=1,SUM(+ENE!Y7),IF(Config!$C$6=2,SUM(+ENE!Y7+FEB!Y7),IF(Config!$C$6=3,SUM(+ENE!Y7+FEB!Y7+MAR!Y7),IF(Config!$C$6=4,SUM(+ENE!Y7+FEB!Y7+MAR!Y7+ABR!Y7),IF(Config!$C$6=5,SUM(ENE!Y7+FEB!Y7+MAR!Y7+ABR!Y7+MAY!Y7),IF(Config!$C$6=6,SUM(+ENE!Y7+FEB!Y7+MAR!Y7+ABR!Y7+MAY!Y7+JUN!Y7),IF(Config!$C$6=7,SUM(ENE!Y7+FEB!Y7+MAR!Y7+ABR!Y7+MAY!Y7+JUN!Y7+JUL!Y7),IF(Config!$C$6=8,SUM(+ENE!Y7+FEB!Y7+MAR!Y7+ABR!Y7+MAY!Y7+JUN!Y7+JUL!Y7+AGO!Y7),IF(Config!$C$6=9,SUM(+ENE!Y7+FEB!Y7+MAR!Y7+ABR!Y7+MAY!Y7+JUN!Y7+JUL!Y7+AGO!Y7+SET!Y7),IF(Config!$C$6=10,SUM(+ENE!Y7+FEB!Y7+MAR!Y7+ABR!Y7+MAY!Y7+JUN!Y7+JUL!Y7+AGO!Y7+SET!Y7+OCT!Y7),IF(Config!$C$6=11,SUM(+ENE!Y7+FEB!Y7+MAR!Y7+ABR!Y7+MAY!Y7+JUN!Y7+JUL!Y7+AGO!Y7+SET!Y7+OCT!Y7+NOV!Y7),IF(Config!$C$6=12,SUM(+ENE!Y7+FEB!Y7+MAR!Y7+ABR!Y7+MAY!Y7+JUN!Y7+JUL!Y7+AGO!Y7+SET!Y7+OCT!Y7+NOV!Y7+DIC!Y7)))))))))))))</f>
        <v>0</v>
      </c>
      <c r="Z7" s="214">
        <f>IF(Config!$C$6=1,SUM(+ENE!Z7),IF(Config!$C$6=2,SUM(+ENE!Z7+FEB!Z7),IF(Config!$C$6=3,SUM(+ENE!Z7+FEB!Z7+MAR!Z7),IF(Config!$C$6=4,SUM(+ENE!Z7+FEB!Z7+MAR!Z7+ABR!Z7),IF(Config!$C$6=5,SUM(ENE!Z7+FEB!Z7+MAR!Z7+ABR!Z7+MAY!Z7),IF(Config!$C$6=6,SUM(+ENE!Z7+FEB!Z7+MAR!Z7+ABR!Z7+MAY!Z7+JUN!Z7),IF(Config!$C$6=7,SUM(ENE!Z7+FEB!Z7+MAR!Z7+ABR!Z7+MAY!Z7+JUN!Z7+JUL!Z7),IF(Config!$C$6=8,SUM(+ENE!Z7+FEB!Z7+MAR!Z7+ABR!Z7+MAY!Z7+JUN!Z7+JUL!Z7+AGO!Z7),IF(Config!$C$6=9,SUM(+ENE!Z7+FEB!Z7+MAR!Z7+ABR!Z7+MAY!Z7+JUN!Z7+JUL!Z7+AGO!Z7+SET!Z7),IF(Config!$C$6=10,SUM(+ENE!Z7+FEB!Z7+MAR!Z7+ABR!Z7+MAY!Z7+JUN!Z7+JUL!Z7+AGO!Z7+SET!Z7+OCT!Z7),IF(Config!$C$6=11,SUM(+ENE!Z7+FEB!Z7+MAR!Z7+ABR!Z7+MAY!Z7+JUN!Z7+JUL!Z7+AGO!Z7+SET!Z7+OCT!Z7+NOV!Z7),IF(Config!$C$6=12,SUM(+ENE!Z7+FEB!Z7+MAR!Z7+ABR!Z7+MAY!Z7+JUN!Z7+JUL!Z7+AGO!Z7+SET!Z7+OCT!Z7+NOV!Z7+DIC!Z7)))))))))))))</f>
        <v>0</v>
      </c>
      <c r="AA7" s="214">
        <f>IF(Config!$C$6=1,SUM(+ENE!AA7),IF(Config!$C$6=2,SUM(+ENE!AA7+FEB!AA7),IF(Config!$C$6=3,SUM(+ENE!AA7+FEB!AA7+MAR!AA7),IF(Config!$C$6=4,SUM(+ENE!AA7+FEB!AA7+MAR!AA7+ABR!AA7),IF(Config!$C$6=5,SUM(ENE!AA7+FEB!AA7+MAR!AA7+ABR!AA7+MAY!AA7),IF(Config!$C$6=6,SUM(+ENE!AA7+FEB!AA7+MAR!AA7+ABR!AA7+MAY!AA7+JUN!AA7),IF(Config!$C$6=7,SUM(ENE!AA7+FEB!AA7+MAR!AA7+ABR!AA7+MAY!AA7+JUN!AA7+JUL!AA7),IF(Config!$C$6=8,SUM(+ENE!AA7+FEB!AA7+MAR!AA7+ABR!AA7+MAY!AA7+JUN!AA7+JUL!AA7+AGO!AA7),IF(Config!$C$6=9,SUM(+ENE!AA7+FEB!AA7+MAR!AA7+ABR!AA7+MAY!AA7+JUN!AA7+JUL!AA7+AGO!AA7+SET!AA7),IF(Config!$C$6=10,SUM(+ENE!AA7+FEB!AA7+MAR!AA7+ABR!AA7+MAY!AA7+JUN!AA7+JUL!AA7+AGO!AA7+SET!AA7+OCT!AA7),IF(Config!$C$6=11,SUM(+ENE!AA7+FEB!AA7+MAR!AA7+ABR!AA7+MAY!AA7+JUN!AA7+JUL!AA7+AGO!AA7+SET!AA7+OCT!AA7+NOV!AA7),IF(Config!$C$6=12,SUM(+ENE!AA7+FEB!AA7+MAR!AA7+ABR!AA7+MAY!AA7+JUN!AA7+JUL!AA7+AGO!AA7+SET!AA7+OCT!AA7+NOV!AA7+DIC!AA7)))))))))))))</f>
        <v>0</v>
      </c>
      <c r="AB7" s="214">
        <f>IF(Config!$C$6=1,SUM(+ENE!AB7),IF(Config!$C$6=2,SUM(+ENE!AB7+FEB!AB7),IF(Config!$C$6=3,SUM(+ENE!AB7+FEB!AB7+MAR!AB7),IF(Config!$C$6=4,SUM(+ENE!AB7+FEB!AB7+MAR!AB7+ABR!AB7),IF(Config!$C$6=5,SUM(ENE!AB7+FEB!AB7+MAR!AB7+ABR!AB7+MAY!AB7),IF(Config!$C$6=6,SUM(+ENE!AB7+FEB!AB7+MAR!AB7+ABR!AB7+MAY!AB7+JUN!AB7),IF(Config!$C$6=7,SUM(ENE!AB7+FEB!AB7+MAR!AB7+ABR!AB7+MAY!AB7+JUN!AB7+JUL!AB7),IF(Config!$C$6=8,SUM(+ENE!AB7+FEB!AB7+MAR!AB7+ABR!AB7+MAY!AB7+JUN!AB7+JUL!AB7+AGO!AB7),IF(Config!$C$6=9,SUM(+ENE!AB7+FEB!AB7+MAR!AB7+ABR!AB7+MAY!AB7+JUN!AB7+JUL!AB7+AGO!AB7+SET!AB7),IF(Config!$C$6=10,SUM(+ENE!AB7+FEB!AB7+MAR!AB7+ABR!AB7+MAY!AB7+JUN!AB7+JUL!AB7+AGO!AB7+SET!AB7+OCT!AB7),IF(Config!$C$6=11,SUM(+ENE!AB7+FEB!AB7+MAR!AB7+ABR!AB7+MAY!AB7+JUN!AB7+JUL!AB7+AGO!AB7+SET!AB7+OCT!AB7+NOV!AB7),IF(Config!$C$6=12,SUM(+ENE!AB7+FEB!AB7+MAR!AB7+ABR!AB7+MAY!AB7+JUN!AB7+JUL!AB7+AGO!AB7+SET!AB7+OCT!AB7+NOV!AB7+DIC!AB7)))))))))))))</f>
        <v>0</v>
      </c>
      <c r="AC7" s="214">
        <f>IF(Config!$C$6=1,SUM(+ENE!AC7),IF(Config!$C$6=2,SUM(+ENE!AC7+FEB!AC7),IF(Config!$C$6=3,SUM(+ENE!AC7+FEB!AC7+MAR!AC7),IF(Config!$C$6=4,SUM(+ENE!AC7+FEB!AC7+MAR!AC7+ABR!AC7),IF(Config!$C$6=5,SUM(ENE!AC7+FEB!AC7+MAR!AC7+ABR!AC7+MAY!AC7),IF(Config!$C$6=6,SUM(+ENE!AC7+FEB!AC7+MAR!AC7+ABR!AC7+MAY!AC7+JUN!AC7),IF(Config!$C$6=7,SUM(ENE!AC7+FEB!AC7+MAR!AC7+ABR!AC7+MAY!AC7+JUN!AC7+JUL!AC7),IF(Config!$C$6=8,SUM(+ENE!AC7+FEB!AC7+MAR!AC7+ABR!AC7+MAY!AC7+JUN!AC7+JUL!AC7+AGO!AC7),IF(Config!$C$6=9,SUM(+ENE!AC7+FEB!AC7+MAR!AC7+ABR!AC7+MAY!AC7+JUN!AC7+JUL!AC7+AGO!AC7+SET!AC7),IF(Config!$C$6=10,SUM(+ENE!AC7+FEB!AC7+MAR!AC7+ABR!AC7+MAY!AC7+JUN!AC7+JUL!AC7+AGO!AC7+SET!AC7+OCT!AC7),IF(Config!$C$6=11,SUM(+ENE!AC7+FEB!AC7+MAR!AC7+ABR!AC7+MAY!AC7+JUN!AC7+JUL!AC7+AGO!AC7+SET!AC7+OCT!AC7+NOV!AC7),IF(Config!$C$6=12,SUM(+ENE!AC7+FEB!AC7+MAR!AC7+ABR!AC7+MAY!AC7+JUN!AC7+JUL!AC7+AGO!AC7+SET!AC7+OCT!AC7+NOV!AC7+DIC!AC7)))))))))))))</f>
        <v>0</v>
      </c>
      <c r="AD7" s="214">
        <f>IF(Config!$C$6=1,SUM(+ENE!AD7),IF(Config!$C$6=2,SUM(+ENE!AD7+FEB!AD7),IF(Config!$C$6=3,SUM(+ENE!AD7+FEB!AD7+MAR!AD7),IF(Config!$C$6=4,SUM(+ENE!AD7+FEB!AD7+MAR!AD7+ABR!AD7),IF(Config!$C$6=5,SUM(ENE!AD7+FEB!AD7+MAR!AD7+ABR!AD7+MAY!AD7),IF(Config!$C$6=6,SUM(+ENE!AD7+FEB!AD7+MAR!AD7+ABR!AD7+MAY!AD7+JUN!AD7),IF(Config!$C$6=7,SUM(ENE!AD7+FEB!AD7+MAR!AD7+ABR!AD7+MAY!AD7+JUN!AD7+JUL!AD7),IF(Config!$C$6=8,SUM(+ENE!AD7+FEB!AD7+MAR!AD7+ABR!AD7+MAY!AD7+JUN!AD7+JUL!AD7+AGO!AD7),IF(Config!$C$6=9,SUM(+ENE!AD7+FEB!AD7+MAR!AD7+ABR!AD7+MAY!AD7+JUN!AD7+JUL!AD7+AGO!AD7+SET!AD7),IF(Config!$C$6=10,SUM(+ENE!AD7+FEB!AD7+MAR!AD7+ABR!AD7+MAY!AD7+JUN!AD7+JUL!AD7+AGO!AD7+SET!AD7+OCT!AD7),IF(Config!$C$6=11,SUM(+ENE!AD7+FEB!AD7+MAR!AD7+ABR!AD7+MAY!AD7+JUN!AD7+JUL!AD7+AGO!AD7+SET!AD7+OCT!AD7+NOV!AD7),IF(Config!$C$6=12,SUM(+ENE!AD7+FEB!AD7+MAR!AD7+ABR!AD7+MAY!AD7+JUN!AD7+JUL!AD7+AGO!AD7+SET!AD7+OCT!AD7+NOV!AD7+DIC!AD7)))))))))))))</f>
        <v>0</v>
      </c>
      <c r="AE7" s="214">
        <f>IF(Config!$C$6=1,SUM(+ENE!AE7),IF(Config!$C$6=2,SUM(+ENE!AE7+FEB!AE7),IF(Config!$C$6=3,SUM(+ENE!AE7+FEB!AE7+MAR!AE7),IF(Config!$C$6=4,SUM(+ENE!AE7+FEB!AE7+MAR!AE7+ABR!AE7),IF(Config!$C$6=5,SUM(ENE!AE7+FEB!AE7+MAR!AE7+ABR!AE7+MAY!AE7),IF(Config!$C$6=6,SUM(+ENE!AE7+FEB!AE7+MAR!AE7+ABR!AE7+MAY!AE7+JUN!AE7),IF(Config!$C$6=7,SUM(ENE!AE7+FEB!AE7+MAR!AE7+ABR!AE7+MAY!AE7+JUN!AE7+JUL!AE7),IF(Config!$C$6=8,SUM(+ENE!AE7+FEB!AE7+MAR!AE7+ABR!AE7+MAY!AE7+JUN!AE7+JUL!AE7+AGO!AE7),IF(Config!$C$6=9,SUM(+ENE!AE7+FEB!AE7+MAR!AE7+ABR!AE7+MAY!AE7+JUN!AE7+JUL!AE7+AGO!AE7+SET!AE7),IF(Config!$C$6=10,SUM(+ENE!AE7+FEB!AE7+MAR!AE7+ABR!AE7+MAY!AE7+JUN!AE7+JUL!AE7+AGO!AE7+SET!AE7+OCT!AE7),IF(Config!$C$6=11,SUM(+ENE!AE7+FEB!AE7+MAR!AE7+ABR!AE7+MAY!AE7+JUN!AE7+JUL!AE7+AGO!AE7+SET!AE7+OCT!AE7+NOV!AE7),IF(Config!$C$6=12,SUM(+ENE!AE7+FEB!AE7+MAR!AE7+ABR!AE7+MAY!AE7+JUN!AE7+JUL!AE7+AGO!AE7+SET!AE7+OCT!AE7+NOV!AE7+DIC!AE7)))))))))))))</f>
        <v>0</v>
      </c>
      <c r="AF7" s="214">
        <f>IF(Config!$C$6=1,SUM(+ENE!AF7),IF(Config!$C$6=2,SUM(+ENE!AF7+FEB!AF7),IF(Config!$C$6=3,SUM(+ENE!AF7+FEB!AF7+MAR!AF7),IF(Config!$C$6=4,SUM(+ENE!AF7+FEB!AF7+MAR!AF7+ABR!AF7),IF(Config!$C$6=5,SUM(ENE!AF7+FEB!AF7+MAR!AF7+ABR!AF7+MAY!AF7),IF(Config!$C$6=6,SUM(+ENE!AF7+FEB!AF7+MAR!AF7+ABR!AF7+MAY!AF7+JUN!AF7),IF(Config!$C$6=7,SUM(ENE!AF7+FEB!AF7+MAR!AF7+ABR!AF7+MAY!AF7+JUN!AF7+JUL!AF7),IF(Config!$C$6=8,SUM(+ENE!AF7+FEB!AF7+MAR!AF7+ABR!AF7+MAY!AF7+JUN!AF7+JUL!AF7+AGO!AF7),IF(Config!$C$6=9,SUM(+ENE!AF7+FEB!AF7+MAR!AF7+ABR!AF7+MAY!AF7+JUN!AF7+JUL!AF7+AGO!AF7+SET!AF7),IF(Config!$C$6=10,SUM(+ENE!AF7+FEB!AF7+MAR!AF7+ABR!AF7+MAY!AF7+JUN!AF7+JUL!AF7+AGO!AF7+SET!AF7+OCT!AF7),IF(Config!$C$6=11,SUM(+ENE!AF7+FEB!AF7+MAR!AF7+ABR!AF7+MAY!AF7+JUN!AF7+JUL!AF7+AGO!AF7+SET!AF7+OCT!AF7+NOV!AF7),IF(Config!$C$6=12,SUM(+ENE!AF7+FEB!AF7+MAR!AF7+ABR!AF7+MAY!AF7+JUN!AF7+JUL!AF7+AGO!AF7+SET!AF7+OCT!AF7+NOV!AF7+DIC!AF7)))))))))))))</f>
        <v>0</v>
      </c>
      <c r="AG7" s="214">
        <f>IF(Config!$C$6=1,SUM(+ENE!AG7),IF(Config!$C$6=2,SUM(+ENE!AG7+FEB!AG7),IF(Config!$C$6=3,SUM(+ENE!AG7+FEB!AG7+MAR!AG7),IF(Config!$C$6=4,SUM(+ENE!AG7+FEB!AG7+MAR!AG7+ABR!AG7),IF(Config!$C$6=5,SUM(ENE!AG7+FEB!AG7+MAR!AG7+ABR!AG7+MAY!AG7),IF(Config!$C$6=6,SUM(+ENE!AG7+FEB!AG7+MAR!AG7+ABR!AG7+MAY!AG7+JUN!AG7),IF(Config!$C$6=7,SUM(ENE!AG7+FEB!AG7+MAR!AG7+ABR!AG7+MAY!AG7+JUN!AG7+JUL!AG7),IF(Config!$C$6=8,SUM(+ENE!AG7+FEB!AG7+MAR!AG7+ABR!AG7+MAY!AG7+JUN!AG7+JUL!AG7+AGO!AG7),IF(Config!$C$6=9,SUM(+ENE!AG7+FEB!AG7+MAR!AG7+ABR!AG7+MAY!AG7+JUN!AG7+JUL!AG7+AGO!AG7+SET!AG7),IF(Config!$C$6=10,SUM(+ENE!AG7+FEB!AG7+MAR!AG7+ABR!AG7+MAY!AG7+JUN!AG7+JUL!AG7+AGO!AG7+SET!AG7+OCT!AG7),IF(Config!$C$6=11,SUM(+ENE!AG7+FEB!AG7+MAR!AG7+ABR!AG7+MAY!AG7+JUN!AG7+JUL!AG7+AGO!AG7+SET!AG7+OCT!AG7+NOV!AG7),IF(Config!$C$6=12,SUM(+ENE!AG7+FEB!AG7+MAR!AG7+ABR!AG7+MAY!AG7+JUN!AG7+JUL!AG7+AGO!AG7+SET!AG7+OCT!AG7+NOV!AG7+DIC!AG7)))))))))))))</f>
        <v>0</v>
      </c>
      <c r="AH7" s="214">
        <f>IF(Config!$C$6=1,SUM(+ENE!AH7),IF(Config!$C$6=2,SUM(+ENE!AH7+FEB!AH7),IF(Config!$C$6=3,SUM(+ENE!AH7+FEB!AH7+MAR!AH7),IF(Config!$C$6=4,SUM(+ENE!AH7+FEB!AH7+MAR!AH7+ABR!AH7),IF(Config!$C$6=5,SUM(ENE!AH7+FEB!AH7+MAR!AH7+ABR!AH7+MAY!AH7),IF(Config!$C$6=6,SUM(+ENE!AH7+FEB!AH7+MAR!AH7+ABR!AH7+MAY!AH7+JUN!AH7),IF(Config!$C$6=7,SUM(ENE!AH7+FEB!AH7+MAR!AH7+ABR!AH7+MAY!AH7+JUN!AH7+JUL!AH7),IF(Config!$C$6=8,SUM(+ENE!AH7+FEB!AH7+MAR!AH7+ABR!AH7+MAY!AH7+JUN!AH7+JUL!AH7+AGO!AH7),IF(Config!$C$6=9,SUM(+ENE!AH7+FEB!AH7+MAR!AH7+ABR!AH7+MAY!AH7+JUN!AH7+JUL!AH7+AGO!AH7+SET!AH7),IF(Config!$C$6=10,SUM(+ENE!AH7+FEB!AH7+MAR!AH7+ABR!AH7+MAY!AH7+JUN!AH7+JUL!AH7+AGO!AH7+SET!AH7+OCT!AH7),IF(Config!$C$6=11,SUM(+ENE!AH7+FEB!AH7+MAR!AH7+ABR!AH7+MAY!AH7+JUN!AH7+JUL!AH7+AGO!AH7+SET!AH7+OCT!AH7+NOV!AH7),IF(Config!$C$6=12,SUM(+ENE!AH7+FEB!AH7+MAR!AH7+ABR!AH7+MAY!AH7+JUN!AH7+JUL!AH7+AGO!AH7+SET!AH7+OCT!AH7+NOV!AH7+DIC!AH7)))))))))))))</f>
        <v>0</v>
      </c>
      <c r="AI7" s="214">
        <f>IF(Config!$C$6=1,SUM(+ENE!AI7),IF(Config!$C$6=2,SUM(+ENE!AI7+FEB!AI7),IF(Config!$C$6=3,SUM(+ENE!AI7+FEB!AI7+MAR!AI7),IF(Config!$C$6=4,SUM(+ENE!AI7+FEB!AI7+MAR!AI7+ABR!AI7),IF(Config!$C$6=5,SUM(ENE!AI7+FEB!AI7+MAR!AI7+ABR!AI7+MAY!AI7),IF(Config!$C$6=6,SUM(+ENE!AI7+FEB!AI7+MAR!AI7+ABR!AI7+MAY!AI7+JUN!AI7),IF(Config!$C$6=7,SUM(ENE!AI7+FEB!AI7+MAR!AI7+ABR!AI7+MAY!AI7+JUN!AI7+JUL!AI7),IF(Config!$C$6=8,SUM(+ENE!AI7+FEB!AI7+MAR!AI7+ABR!AI7+MAY!AI7+JUN!AI7+JUL!AI7+AGO!AI7),IF(Config!$C$6=9,SUM(+ENE!AI7+FEB!AI7+MAR!AI7+ABR!AI7+MAY!AI7+JUN!AI7+JUL!AI7+AGO!AI7+SET!AI7),IF(Config!$C$6=10,SUM(+ENE!AI7+FEB!AI7+MAR!AI7+ABR!AI7+MAY!AI7+JUN!AI7+JUL!AI7+AGO!AI7+SET!AI7+OCT!AI7),IF(Config!$C$6=11,SUM(+ENE!AI7+FEB!AI7+MAR!AI7+ABR!AI7+MAY!AI7+JUN!AI7+JUL!AI7+AGO!AI7+SET!AI7+OCT!AI7+NOV!AI7),IF(Config!$C$6=12,SUM(+ENE!AI7+FEB!AI7+MAR!AI7+ABR!AI7+MAY!AI7+JUN!AI7+JUL!AI7+AGO!AI7+SET!AI7+OCT!AI7+NOV!AI7+DIC!AI7)))))))))))))</f>
        <v>0</v>
      </c>
      <c r="AJ7" s="214">
        <f>IF(Config!$C$6=1,SUM(+ENE!AJ7),IF(Config!$C$6=2,SUM(+ENE!AJ7+FEB!AJ7),IF(Config!$C$6=3,SUM(+ENE!AJ7+FEB!AJ7+MAR!AJ7),IF(Config!$C$6=4,SUM(+ENE!AJ7+FEB!AJ7+MAR!AJ7+ABR!AJ7),IF(Config!$C$6=5,SUM(ENE!AJ7+FEB!AJ7+MAR!AJ7+ABR!AJ7+MAY!AJ7),IF(Config!$C$6=6,SUM(+ENE!AJ7+FEB!AJ7+MAR!AJ7+ABR!AJ7+MAY!AJ7+JUN!AJ7),IF(Config!$C$6=7,SUM(ENE!AJ7+FEB!AJ7+MAR!AJ7+ABR!AJ7+MAY!AJ7+JUN!AJ7+JUL!AJ7),IF(Config!$C$6=8,SUM(+ENE!AJ7+FEB!AJ7+MAR!AJ7+ABR!AJ7+MAY!AJ7+JUN!AJ7+JUL!AJ7+AGO!AJ7),IF(Config!$C$6=9,SUM(+ENE!AJ7+FEB!AJ7+MAR!AJ7+ABR!AJ7+MAY!AJ7+JUN!AJ7+JUL!AJ7+AGO!AJ7+SET!AJ7),IF(Config!$C$6=10,SUM(+ENE!AJ7+FEB!AJ7+MAR!AJ7+ABR!AJ7+MAY!AJ7+JUN!AJ7+JUL!AJ7+AGO!AJ7+SET!AJ7+OCT!AJ7),IF(Config!$C$6=11,SUM(+ENE!AJ7+FEB!AJ7+MAR!AJ7+ABR!AJ7+MAY!AJ7+JUN!AJ7+JUL!AJ7+AGO!AJ7+SET!AJ7+OCT!AJ7+NOV!AJ7),IF(Config!$C$6=12,SUM(+ENE!AJ7+FEB!AJ7+MAR!AJ7+ABR!AJ7+MAY!AJ7+JUN!AJ7+JUL!AJ7+AGO!AJ7+SET!AJ7+OCT!AJ7+NOV!AJ7+DIC!AJ7)))))))))))))</f>
        <v>0</v>
      </c>
      <c r="AK7" s="214">
        <f>IF(Config!$C$6=1,SUM(+ENE!AK7),IF(Config!$C$6=2,SUM(+ENE!AK7+FEB!AK7),IF(Config!$C$6=3,SUM(+ENE!AK7+FEB!AK7+MAR!AK7),IF(Config!$C$6=4,SUM(+ENE!AK7+FEB!AK7+MAR!AK7+ABR!AK7),IF(Config!$C$6=5,SUM(ENE!AK7+FEB!AK7+MAR!AK7+ABR!AK7+MAY!AK7),IF(Config!$C$6=6,SUM(+ENE!AK7+FEB!AK7+MAR!AK7+ABR!AK7+MAY!AK7+JUN!AK7),IF(Config!$C$6=7,SUM(ENE!AK7+FEB!AK7+MAR!AK7+ABR!AK7+MAY!AK7+JUN!AK7+JUL!AK7),IF(Config!$C$6=8,SUM(+ENE!AK7+FEB!AK7+MAR!AK7+ABR!AK7+MAY!AK7+JUN!AK7+JUL!AK7+AGO!AK7),IF(Config!$C$6=9,SUM(+ENE!AK7+FEB!AK7+MAR!AK7+ABR!AK7+MAY!AK7+JUN!AK7+JUL!AK7+AGO!AK7+SET!AK7),IF(Config!$C$6=10,SUM(+ENE!AK7+FEB!AK7+MAR!AK7+ABR!AK7+MAY!AK7+JUN!AK7+JUL!AK7+AGO!AK7+SET!AK7+OCT!AK7),IF(Config!$C$6=11,SUM(+ENE!AK7+FEB!AK7+MAR!AK7+ABR!AK7+MAY!AK7+JUN!AK7+JUL!AK7+AGO!AK7+SET!AK7+OCT!AK7+NOV!AK7),IF(Config!$C$6=12,SUM(+ENE!AK7+FEB!AK7+MAR!AK7+ABR!AK7+MAY!AK7+JUN!AK7+JUL!AK7+AGO!AK7+SET!AK7+OCT!AK7+NOV!AK7+DIC!AK7)))))))))))))</f>
        <v>0</v>
      </c>
      <c r="AL7" s="214">
        <f>IF(Config!$C$6=1,SUM(+ENE!AL7),IF(Config!$C$6=2,SUM(+ENE!AL7+FEB!AL7),IF(Config!$C$6=3,SUM(+ENE!AL7+FEB!AL7+MAR!AL7),IF(Config!$C$6=4,SUM(+ENE!AL7+FEB!AL7+MAR!AL7+ABR!AL7),IF(Config!$C$6=5,SUM(ENE!AL7+FEB!AL7+MAR!AL7+ABR!AL7+MAY!AL7),IF(Config!$C$6=6,SUM(+ENE!AL7+FEB!AL7+MAR!AL7+ABR!AL7+MAY!AL7+JUN!AL7),IF(Config!$C$6=7,SUM(ENE!AL7+FEB!AL7+MAR!AL7+ABR!AL7+MAY!AL7+JUN!AL7+JUL!AL7),IF(Config!$C$6=8,SUM(+ENE!AL7+FEB!AL7+MAR!AL7+ABR!AL7+MAY!AL7+JUN!AL7+JUL!AL7+AGO!AL7),IF(Config!$C$6=9,SUM(+ENE!AL7+FEB!AL7+MAR!AL7+ABR!AL7+MAY!AL7+JUN!AL7+JUL!AL7+AGO!AL7+SET!AL7),IF(Config!$C$6=10,SUM(+ENE!AL7+FEB!AL7+MAR!AL7+ABR!AL7+MAY!AL7+JUN!AL7+JUL!AL7+AGO!AL7+SET!AL7+OCT!AL7),IF(Config!$C$6=11,SUM(+ENE!AL7+FEB!AL7+MAR!AL7+ABR!AL7+MAY!AL7+JUN!AL7+JUL!AL7+AGO!AL7+SET!AL7+OCT!AL7+NOV!AL7),IF(Config!$C$6=12,SUM(+ENE!AL7+FEB!AL7+MAR!AL7+ABR!AL7+MAY!AL7+JUN!AL7+JUL!AL7+AGO!AL7+SET!AL7+OCT!AL7+NOV!AL7+DIC!AL7)))))))))))))</f>
        <v>0</v>
      </c>
      <c r="AM7" s="214">
        <f>IF(Config!$C$6=1,SUM(+ENE!AM7),IF(Config!$C$6=2,SUM(+ENE!AM7+FEB!AM7),IF(Config!$C$6=3,SUM(+ENE!AM7+FEB!AM7+MAR!AM7),IF(Config!$C$6=4,SUM(+ENE!AM7+FEB!AM7+MAR!AM7+ABR!AM7),IF(Config!$C$6=5,SUM(ENE!AM7+FEB!AM7+MAR!AM7+ABR!AM7+MAY!AM7),IF(Config!$C$6=6,SUM(+ENE!AM7+FEB!AM7+MAR!AM7+ABR!AM7+MAY!AM7+JUN!AM7),IF(Config!$C$6=7,SUM(ENE!AM7+FEB!AM7+MAR!AM7+ABR!AM7+MAY!AM7+JUN!AM7+JUL!AM7),IF(Config!$C$6=8,SUM(+ENE!AM7+FEB!AM7+MAR!AM7+ABR!AM7+MAY!AM7+JUN!AM7+JUL!AM7+AGO!AM7),IF(Config!$C$6=9,SUM(+ENE!AM7+FEB!AM7+MAR!AM7+ABR!AM7+MAY!AM7+JUN!AM7+JUL!AM7+AGO!AM7+SET!AM7),IF(Config!$C$6=10,SUM(+ENE!AM7+FEB!AM7+MAR!AM7+ABR!AM7+MAY!AM7+JUN!AM7+JUL!AM7+AGO!AM7+SET!AM7+OCT!AM7),IF(Config!$C$6=11,SUM(+ENE!AM7+FEB!AM7+MAR!AM7+ABR!AM7+MAY!AM7+JUN!AM7+JUL!AM7+AGO!AM7+SET!AM7+OCT!AM7+NOV!AM7),IF(Config!$C$6=12,SUM(+ENE!AM7+FEB!AM7+MAR!AM7+ABR!AM7+MAY!AM7+JUN!AM7+JUL!AM7+AGO!AM7+SET!AM7+OCT!AM7+NOV!AM7+DIC!AM7)))))))))))))</f>
        <v>0</v>
      </c>
      <c r="AN7" s="214">
        <f>IF(Config!$C$6=1,SUM(+ENE!AN7),IF(Config!$C$6=2,SUM(+ENE!AN7+FEB!AN7),IF(Config!$C$6=3,SUM(+ENE!AN7+FEB!AN7+MAR!AN7),IF(Config!$C$6=4,SUM(+ENE!AN7+FEB!AN7+MAR!AN7+ABR!AN7),IF(Config!$C$6=5,SUM(ENE!AN7+FEB!AN7+MAR!AN7+ABR!AN7+MAY!AN7),IF(Config!$C$6=6,SUM(+ENE!AN7+FEB!AN7+MAR!AN7+ABR!AN7+MAY!AN7+JUN!AN7),IF(Config!$C$6=7,SUM(ENE!AN7+FEB!AN7+MAR!AN7+ABR!AN7+MAY!AN7+JUN!AN7+JUL!AN7),IF(Config!$C$6=8,SUM(+ENE!AN7+FEB!AN7+MAR!AN7+ABR!AN7+MAY!AN7+JUN!AN7+JUL!AN7+AGO!AN7),IF(Config!$C$6=9,SUM(+ENE!AN7+FEB!AN7+MAR!AN7+ABR!AN7+MAY!AN7+JUN!AN7+JUL!AN7+AGO!AN7+SET!AN7),IF(Config!$C$6=10,SUM(+ENE!AN7+FEB!AN7+MAR!AN7+ABR!AN7+MAY!AN7+JUN!AN7+JUL!AN7+AGO!AN7+SET!AN7+OCT!AN7),IF(Config!$C$6=11,SUM(+ENE!AN7+FEB!AN7+MAR!AN7+ABR!AN7+MAY!AN7+JUN!AN7+JUL!AN7+AGO!AN7+SET!AN7+OCT!AN7+NOV!AN7),IF(Config!$C$6=12,SUM(+ENE!AN7+FEB!AN7+MAR!AN7+ABR!AN7+MAY!AN7+JUN!AN7+JUL!AN7+AGO!AN7+SET!AN7+OCT!AN7+NOV!AN7+DIC!AN7)))))))))))))</f>
        <v>0</v>
      </c>
      <c r="AO7" s="214">
        <f>IF(Config!$C$6=1,SUM(+ENE!AO7),IF(Config!$C$6=2,SUM(+ENE!AO7+FEB!AO7),IF(Config!$C$6=3,SUM(+ENE!AO7+FEB!AO7+MAR!AO7),IF(Config!$C$6=4,SUM(+ENE!AO7+FEB!AO7+MAR!AO7+ABR!AO7),IF(Config!$C$6=5,SUM(ENE!AO7+FEB!AO7+MAR!AO7+ABR!AO7+MAY!AO7),IF(Config!$C$6=6,SUM(+ENE!AO7+FEB!AO7+MAR!AO7+ABR!AO7+MAY!AO7+JUN!AO7),IF(Config!$C$6=7,SUM(ENE!AO7+FEB!AO7+MAR!AO7+ABR!AO7+MAY!AO7+JUN!AO7+JUL!AO7),IF(Config!$C$6=8,SUM(+ENE!AO7+FEB!AO7+MAR!AO7+ABR!AO7+MAY!AO7+JUN!AO7+JUL!AO7+AGO!AO7),IF(Config!$C$6=9,SUM(+ENE!AO7+FEB!AO7+MAR!AO7+ABR!AO7+MAY!AO7+JUN!AO7+JUL!AO7+AGO!AO7+SET!AO7),IF(Config!$C$6=10,SUM(+ENE!AO7+FEB!AO7+MAR!AO7+ABR!AO7+MAY!AO7+JUN!AO7+JUL!AO7+AGO!AO7+SET!AO7+OCT!AO7),IF(Config!$C$6=11,SUM(+ENE!AO7+FEB!AO7+MAR!AO7+ABR!AO7+MAY!AO7+JUN!AO7+JUL!AO7+AGO!AO7+SET!AO7+OCT!AO7+NOV!AO7),IF(Config!$C$6=12,SUM(+ENE!AO7+FEB!AO7+MAR!AO7+ABR!AO7+MAY!AO7+JUN!AO7+JUL!AO7+AGO!AO7+SET!AO7+OCT!AO7+NOV!AO7+DIC!AO7)))))))))))))</f>
        <v>0</v>
      </c>
      <c r="AP7" s="214">
        <f>IF(Config!$C$6=1,SUM(+ENE!AP7),IF(Config!$C$6=2,SUM(+ENE!AP7+FEB!AP7),IF(Config!$C$6=3,SUM(+ENE!AP7+FEB!AP7+MAR!AP7),IF(Config!$C$6=4,SUM(+ENE!AP7+FEB!AP7+MAR!AP7+ABR!AP7),IF(Config!$C$6=5,SUM(ENE!AP7+FEB!AP7+MAR!AP7+ABR!AP7+MAY!AP7),IF(Config!$C$6=6,SUM(+ENE!AP7+FEB!AP7+MAR!AP7+ABR!AP7+MAY!AP7+JUN!AP7),IF(Config!$C$6=7,SUM(ENE!AP7+FEB!AP7+MAR!AP7+ABR!AP7+MAY!AP7+JUN!AP7+JUL!AP7),IF(Config!$C$6=8,SUM(+ENE!AP7+FEB!AP7+MAR!AP7+ABR!AP7+MAY!AP7+JUN!AP7+JUL!AP7+AGO!AP7),IF(Config!$C$6=9,SUM(+ENE!AP7+FEB!AP7+MAR!AP7+ABR!AP7+MAY!AP7+JUN!AP7+JUL!AP7+AGO!AP7+SET!AP7),IF(Config!$C$6=10,SUM(+ENE!AP7+FEB!AP7+MAR!AP7+ABR!AP7+MAY!AP7+JUN!AP7+JUL!AP7+AGO!AP7+SET!AP7+OCT!AP7),IF(Config!$C$6=11,SUM(+ENE!AP7+FEB!AP7+MAR!AP7+ABR!AP7+MAY!AP7+JUN!AP7+JUL!AP7+AGO!AP7+SET!AP7+OCT!AP7+NOV!AP7),IF(Config!$C$6=12,SUM(+ENE!AP7+FEB!AP7+MAR!AP7+ABR!AP7+MAY!AP7+JUN!AP7+JUL!AP7+AGO!AP7+SET!AP7+OCT!AP7+NOV!AP7+DIC!AP7)))))))))))))</f>
        <v>0</v>
      </c>
      <c r="AQ7" s="214">
        <f>IF(Config!$C$6=1,SUM(+ENE!AQ7),IF(Config!$C$6=2,SUM(+ENE!AQ7+FEB!AQ7),IF(Config!$C$6=3,SUM(+ENE!AQ7+FEB!AQ7+MAR!AQ7),IF(Config!$C$6=4,SUM(+ENE!AQ7+FEB!AQ7+MAR!AQ7+ABR!AQ7),IF(Config!$C$6=5,SUM(ENE!AQ7+FEB!AQ7+MAR!AQ7+ABR!AQ7+MAY!AQ7),IF(Config!$C$6=6,SUM(+ENE!AQ7+FEB!AQ7+MAR!AQ7+ABR!AQ7+MAY!AQ7+JUN!AQ7),IF(Config!$C$6=7,SUM(ENE!AQ7+FEB!AQ7+MAR!AQ7+ABR!AQ7+MAY!AQ7+JUN!AQ7+JUL!AQ7),IF(Config!$C$6=8,SUM(+ENE!AQ7+FEB!AQ7+MAR!AQ7+ABR!AQ7+MAY!AQ7+JUN!AQ7+JUL!AQ7+AGO!AQ7),IF(Config!$C$6=9,SUM(+ENE!AQ7+FEB!AQ7+MAR!AQ7+ABR!AQ7+MAY!AQ7+JUN!AQ7+JUL!AQ7+AGO!AQ7+SET!AQ7),IF(Config!$C$6=10,SUM(+ENE!AQ7+FEB!AQ7+MAR!AQ7+ABR!AQ7+MAY!AQ7+JUN!AQ7+JUL!AQ7+AGO!AQ7+SET!AQ7+OCT!AQ7),IF(Config!$C$6=11,SUM(+ENE!AQ7+FEB!AQ7+MAR!AQ7+ABR!AQ7+MAY!AQ7+JUN!AQ7+JUL!AQ7+AGO!AQ7+SET!AQ7+OCT!AQ7+NOV!AQ7),IF(Config!$C$6=12,SUM(+ENE!AQ7+FEB!AQ7+MAR!AQ7+ABR!AQ7+MAY!AQ7+JUN!AQ7+JUL!AQ7+AGO!AQ7+SET!AQ7+OCT!AQ7+NOV!AQ7+DIC!AQ7)))))))))))))</f>
        <v>0</v>
      </c>
      <c r="AR7" s="214">
        <f>IF(Config!$C$6=1,SUM(+ENE!AR7),IF(Config!$C$6=2,SUM(+ENE!AR7+FEB!AR7),IF(Config!$C$6=3,SUM(+ENE!AR7+FEB!AR7+MAR!AR7),IF(Config!$C$6=4,SUM(+ENE!AR7+FEB!AR7+MAR!AR7+ABR!AR7),IF(Config!$C$6=5,SUM(ENE!AR7+FEB!AR7+MAR!AR7+ABR!AR7+MAY!AR7),IF(Config!$C$6=6,SUM(+ENE!AR7+FEB!AR7+MAR!AR7+ABR!AR7+MAY!AR7+JUN!AR7),IF(Config!$C$6=7,SUM(ENE!AR7+FEB!AR7+MAR!AR7+ABR!AR7+MAY!AR7+JUN!AR7+JUL!AR7),IF(Config!$C$6=8,SUM(+ENE!AR7+FEB!AR7+MAR!AR7+ABR!AR7+MAY!AR7+JUN!AR7+JUL!AR7+AGO!AR7),IF(Config!$C$6=9,SUM(+ENE!AR7+FEB!AR7+MAR!AR7+ABR!AR7+MAY!AR7+JUN!AR7+JUL!AR7+AGO!AR7+SET!AR7),IF(Config!$C$6=10,SUM(+ENE!AR7+FEB!AR7+MAR!AR7+ABR!AR7+MAY!AR7+JUN!AR7+JUL!AR7+AGO!AR7+SET!AR7+OCT!AR7),IF(Config!$C$6=11,SUM(+ENE!AR7+FEB!AR7+MAR!AR7+ABR!AR7+MAY!AR7+JUN!AR7+JUL!AR7+AGO!AR7+SET!AR7+OCT!AR7+NOV!AR7),IF(Config!$C$6=12,SUM(+ENE!AR7+FEB!AR7+MAR!AR7+ABR!AR7+MAY!AR7+JUN!AR7+JUL!AR7+AGO!AR7+SET!AR7+OCT!AR7+NOV!AR7+DIC!AR7)))))))))))))</f>
        <v>0</v>
      </c>
      <c r="AS7" s="220">
        <f>+SUM(D7:AR7)</f>
        <v>18</v>
      </c>
      <c r="AT7" s="82">
        <f>IF(Config!$C$6=1,SUM(+ENE!AT7),IF(Config!$C$6=2,SUM(+ENE!AT7+FEB!AT7),IF(Config!$C$6=3,SUM(+ENE!AT7+FEB!AT7+MAR!AT7),IF(Config!$C$6=4,SUM(+ENE!AT7+FEB!AT7+MAR!AT7+ABR!AT7),IF(Config!$C$6=5,SUM(ENE!AT7+FEB!AT7+MAR!AT7+ABR!AT7+MAY!AT7),IF(Config!$C$6=6,SUM(+ENE!AT7+FEB!AT7+MAR!AT7+ABR!AT7+MAY!AT7+JUN!AT7),IF(Config!$C$6=7,SUM(ENE!AT7+FEB!AT7+MAR!AT7+ABR!AT7+MAY!AT7+JUN!AT7+JUL!AT7),IF(Config!$C$6=8,SUM(+ENE!AT7+FEB!AT7+MAR!AT7+ABR!AT7+MAY!AT7+JUN!AT7+JUL!AT7+AGO!AT7),IF(Config!$C$6=9,SUM(+ENE!AT7+FEB!AT7+MAR!AT7+ABR!AT7+MAY!AT7+JUN!AT7+JUL!AT7+AGO!AT7+SET!AT7),IF(Config!$C$6=10,SUM(+ENE!AT7+FEB!AT7+MAR!AT7+ABR!AT7+MAY!AT7+JUN!AT7+JUL!AT7+AGO!AT7+SET!AT7+OCT!AT7),IF(Config!$C$6=11,SUM(+ENE!AT7+FEB!AT7+MAR!AT7+ABR!AT7+MAY!AT7+JUN!AT7+JUL!AT7+AGO!AT7+SET!AT7+OCT!AT7+NOV!AT7),IF(Config!$C$6=12,SUM(+ENE!AT7+FEB!AT7+MAR!AT7+ABR!AT7+MAY!AT7+JUN!AT7+JUL!AT7+AGO!AT7+SET!AT7+OCT!AT7+NOV!AT7+DIC!AT7)))))))))))))</f>
        <v>0</v>
      </c>
      <c r="AU7" s="82">
        <f>IF(Config!$C$6=1,SUM(+ENE!AU7),IF(Config!$C$6=2,SUM(+ENE!AU7+FEB!AU7),IF(Config!$C$6=3,SUM(+ENE!AU7+FEB!AU7+MAR!AU7),IF(Config!$C$6=4,SUM(+ENE!AU7+FEB!AU7+MAR!AU7+ABR!AU7),IF(Config!$C$6=5,SUM(ENE!AU7+FEB!AU7+MAR!AU7+ABR!AU7+MAY!AU7),IF(Config!$C$6=6,SUM(+ENE!AU7+FEB!AU7+MAR!AU7+ABR!AU7+MAY!AU7+JUN!AU7),IF(Config!$C$6=7,SUM(ENE!AU7+FEB!AU7+MAR!AU7+ABR!AU7+MAY!AU7+JUN!AU7+JUL!AU7),IF(Config!$C$6=8,SUM(+ENE!AU7+FEB!AU7+MAR!AU7+ABR!AU7+MAY!AU7+JUN!AU7+JUL!AU7+AGO!AU7),IF(Config!$C$6=9,SUM(+ENE!AU7+FEB!AU7+MAR!AU7+ABR!AU7+MAY!AU7+JUN!AU7+JUL!AU7+AGO!AU7+SET!AU7),IF(Config!$C$6=10,SUM(+ENE!AU7+FEB!AU7+MAR!AU7+ABR!AU7+MAY!AU7+JUN!AU7+JUL!AU7+AGO!AU7+SET!AU7+OCT!AU7),IF(Config!$C$6=11,SUM(+ENE!AU7+FEB!AU7+MAR!AU7+ABR!AU7+MAY!AU7+JUN!AU7+JUL!AU7+AGO!AU7+SET!AU7+OCT!AU7+NOV!AU7),IF(Config!$C$6=12,SUM(+ENE!AU7+FEB!AU7+MAR!AU7+ABR!AU7+MAY!AU7+JUN!AU7+JUL!AU7+AGO!AU7+SET!AU7+OCT!AU7+NOV!AU7+DIC!AU7)))))))))))))</f>
        <v>18</v>
      </c>
      <c r="AV7" s="82">
        <f>IF(Config!$C$6=1,SUM(+ENE!AV7),IF(Config!$C$6=2,SUM(+ENE!AV7+FEB!AV7),IF(Config!$C$6=3,SUM(+ENE!AV7+FEB!AV7+MAR!AV7),IF(Config!$C$6=4,SUM(+ENE!AV7+FEB!AV7+MAR!AV7+ABR!AV7),IF(Config!$C$6=5,SUM(ENE!AV7+FEB!AV7+MAR!AV7+ABR!AV7+MAY!AV7),IF(Config!$C$6=6,SUM(+ENE!AV7+FEB!AV7+MAR!AV7+ABR!AV7+MAY!AV7+JUN!AV7),IF(Config!$C$6=7,SUM(ENE!AV7+FEB!AV7+MAR!AV7+ABR!AV7+MAY!AV7+JUN!AV7+JUL!AV7),IF(Config!$C$6=8,SUM(+ENE!AV7+FEB!AV7+MAR!AV7+ABR!AV7+MAY!AV7+JUN!AV7+JUL!AV7+AGO!AV7),IF(Config!$C$6=9,SUM(+ENE!AV7+FEB!AV7+MAR!AV7+ABR!AV7+MAY!AV7+JUN!AV7+JUL!AV7+AGO!AV7+SET!AV7),IF(Config!$C$6=10,SUM(+ENE!AV7+FEB!AV7+MAR!AV7+ABR!AV7+MAY!AV7+JUN!AV7+JUL!AV7+AGO!AV7+SET!AV7+OCT!AV7),IF(Config!$C$6=11,SUM(+ENE!AV7+FEB!AV7+MAR!AV7+ABR!AV7+MAY!AV7+JUN!AV7+JUL!AV7+AGO!AV7+SET!AV7+OCT!AV7+NOV!AV7),IF(Config!$C$6=12,SUM(+ENE!AV7+FEB!AV7+MAR!AV7+ABR!AV7+MAY!AV7+JUN!AV7+JUL!AV7+AGO!AV7+SET!AV7+OCT!AV7+NOV!AV7+DIC!AV7)))))))))))))</f>
        <v>0</v>
      </c>
      <c r="AW7" s="82">
        <f>IF(Config!$C$6=1,SUM(+ENE!AW7),IF(Config!$C$6=2,SUM(+ENE!AW7+FEB!AW7),IF(Config!$C$6=3,SUM(+ENE!AW7+FEB!AW7+MAR!AW7),IF(Config!$C$6=4,SUM(+ENE!AW7+FEB!AW7+MAR!AW7+ABR!AW7),IF(Config!$C$6=5,SUM(ENE!AW7+FEB!AW7+MAR!AW7+ABR!AW7+MAY!AW7),IF(Config!$C$6=6,SUM(+ENE!AW7+FEB!AW7+MAR!AW7+ABR!AW7+MAY!AW7+JUN!AW7),IF(Config!$C$6=7,SUM(ENE!AW7+FEB!AW7+MAR!AW7+ABR!AW7+MAY!AW7+JUN!AW7+JUL!AW7),IF(Config!$C$6=8,SUM(+ENE!AW7+FEB!AW7+MAR!AW7+ABR!AW7+MAY!AW7+JUN!AW7+JUL!AW7+AGO!AW7),IF(Config!$C$6=9,SUM(+ENE!AW7+FEB!AW7+MAR!AW7+ABR!AW7+MAY!AW7+JUN!AW7+JUL!AW7+AGO!AW7+SET!AW7),IF(Config!$C$6=10,SUM(+ENE!AW7+FEB!AW7+MAR!AW7+ABR!AW7+MAY!AW7+JUN!AW7+JUL!AW7+AGO!AW7+SET!AW7+OCT!AW7),IF(Config!$C$6=11,SUM(+ENE!AW7+FEB!AW7+MAR!AW7+ABR!AW7+MAY!AW7+JUN!AW7+JUL!AW7+AGO!AW7+SET!AW7+OCT!AW7+NOV!AW7),IF(Config!$C$6=12,SUM(+ENE!AW7+FEB!AW7+MAR!AW7+ABR!AW7+MAY!AW7+JUN!AW7+JUL!AW7+AGO!AW7+SET!AW7+OCT!AW7+NOV!AW7+DIC!AW7)))))))))))))</f>
        <v>0</v>
      </c>
      <c r="AX7" s="82">
        <f>IF(Config!$C$6=1,SUM(+ENE!AX7),IF(Config!$C$6=2,SUM(+ENE!AX7+FEB!AX7),IF(Config!$C$6=3,SUM(+ENE!AX7+FEB!AX7+MAR!AX7),IF(Config!$C$6=4,SUM(+ENE!AX7+FEB!AX7+MAR!AX7+ABR!AX7),IF(Config!$C$6=5,SUM(ENE!AX7+FEB!AX7+MAR!AX7+ABR!AX7+MAY!AX7),IF(Config!$C$6=6,SUM(+ENE!AX7+FEB!AX7+MAR!AX7+ABR!AX7+MAY!AX7+JUN!AX7),IF(Config!$C$6=7,SUM(ENE!AX7+FEB!AX7+MAR!AX7+ABR!AX7+MAY!AX7+JUN!AX7+JUL!AX7),IF(Config!$C$6=8,SUM(+ENE!AX7+FEB!AX7+MAR!AX7+ABR!AX7+MAY!AX7+JUN!AX7+JUL!AX7+AGO!AX7),IF(Config!$C$6=9,SUM(+ENE!AX7+FEB!AX7+MAR!AX7+ABR!AX7+MAY!AX7+JUN!AX7+JUL!AX7+AGO!AX7+SET!AX7),IF(Config!$C$6=10,SUM(+ENE!AX7+FEB!AX7+MAR!AX7+ABR!AX7+MAY!AX7+JUN!AX7+JUL!AX7+AGO!AX7+SET!AX7+OCT!AX7),IF(Config!$C$6=11,SUM(+ENE!AX7+FEB!AX7+MAR!AX7+ABR!AX7+MAY!AX7+JUN!AX7+JUL!AX7+AGO!AX7+SET!AX7+OCT!AX7+NOV!AX7),IF(Config!$C$6=12,SUM(+ENE!AX7+FEB!AX7+MAR!AX7+ABR!AX7+MAY!AX7+JUN!AX7+JUL!AX7+AGO!AX7+SET!AX7+OCT!AX7+NOV!AX7+DIC!AX7)))))))))))))</f>
        <v>0</v>
      </c>
      <c r="AY7" s="82">
        <f>IF(Config!$C$6=1,SUM(+ENE!AY7),IF(Config!$C$6=2,SUM(+ENE!AY7+FEB!AY7),IF(Config!$C$6=3,SUM(+ENE!AY7+FEB!AY7+MAR!AY7),IF(Config!$C$6=4,SUM(+ENE!AY7+FEB!AY7+MAR!AY7+ABR!AY7),IF(Config!$C$6=5,SUM(ENE!AY7+FEB!AY7+MAR!AY7+ABR!AY7+MAY!AY7),IF(Config!$C$6=6,SUM(+ENE!AY7+FEB!AY7+MAR!AY7+ABR!AY7+MAY!AY7+JUN!AY7),IF(Config!$C$6=7,SUM(ENE!AY7+FEB!AY7+MAR!AY7+ABR!AY7+MAY!AY7+JUN!AY7+JUL!AY7),IF(Config!$C$6=8,SUM(+ENE!AY7+FEB!AY7+MAR!AY7+ABR!AY7+MAY!AY7+JUN!AY7+JUL!AY7+AGO!AY7),IF(Config!$C$6=9,SUM(+ENE!AY7+FEB!AY7+MAR!AY7+ABR!AY7+MAY!AY7+JUN!AY7+JUL!AY7+AGO!AY7+SET!AY7),IF(Config!$C$6=10,SUM(+ENE!AY7+FEB!AY7+MAR!AY7+ABR!AY7+MAY!AY7+JUN!AY7+JUL!AY7+AGO!AY7+SET!AY7+OCT!AY7),IF(Config!$C$6=11,SUM(+ENE!AY7+FEB!AY7+MAR!AY7+ABR!AY7+MAY!AY7+JUN!AY7+JUL!AY7+AGO!AY7+SET!AY7+OCT!AY7+NOV!AY7),IF(Config!$C$6=12,SUM(+ENE!AY7+FEB!AY7+MAR!AY7+ABR!AY7+MAY!AY7+JUN!AY7+JUL!AY7+AGO!AY7+SET!AY7+OCT!AY7+NOV!AY7+DIC!AY7)))))))))))))</f>
        <v>0</v>
      </c>
      <c r="AZ7" s="82">
        <f>IF(Config!$C$6=1,SUM(+ENE!AZ7),IF(Config!$C$6=2,SUM(+ENE!AZ7+FEB!AZ7),IF(Config!$C$6=3,SUM(+ENE!AZ7+FEB!AZ7+MAR!AZ7),IF(Config!$C$6=4,SUM(+ENE!AZ7+FEB!AZ7+MAR!AZ7+ABR!AZ7),IF(Config!$C$6=5,SUM(ENE!AZ7+FEB!AZ7+MAR!AZ7+ABR!AZ7+MAY!AZ7),IF(Config!$C$6=6,SUM(+ENE!AZ7+FEB!AZ7+MAR!AZ7+ABR!AZ7+MAY!AZ7+JUN!AZ7),IF(Config!$C$6=7,SUM(ENE!AZ7+FEB!AZ7+MAR!AZ7+ABR!AZ7+MAY!AZ7+JUN!AZ7+JUL!AZ7),IF(Config!$C$6=8,SUM(+ENE!AZ7+FEB!AZ7+MAR!AZ7+ABR!AZ7+MAY!AZ7+JUN!AZ7+JUL!AZ7+AGO!AZ7),IF(Config!$C$6=9,SUM(+ENE!AZ7+FEB!AZ7+MAR!AZ7+ABR!AZ7+MAY!AZ7+JUN!AZ7+JUL!AZ7+AGO!AZ7+SET!AZ7),IF(Config!$C$6=10,SUM(+ENE!AZ7+FEB!AZ7+MAR!AZ7+ABR!AZ7+MAY!AZ7+JUN!AZ7+JUL!AZ7+AGO!AZ7+SET!AZ7+OCT!AZ7),IF(Config!$C$6=11,SUM(+ENE!AZ7+FEB!AZ7+MAR!AZ7+ABR!AZ7+MAY!AZ7+JUN!AZ7+JUL!AZ7+AGO!AZ7+SET!AZ7+OCT!AZ7+NOV!AZ7),IF(Config!$C$6=12,SUM(+ENE!AZ7+FEB!AZ7+MAR!AZ7+ABR!AZ7+MAY!AZ7+JUN!AZ7+JUL!AZ7+AGO!AZ7+SET!AZ7+OCT!AZ7+NOV!AZ7+DIC!AZ7)))))))))))))</f>
        <v>0</v>
      </c>
      <c r="BA7" s="82">
        <f>IF(Config!$C$6=1,SUM(+ENE!BA7),IF(Config!$C$6=2,SUM(+ENE!BA7+FEB!BA7),IF(Config!$C$6=3,SUM(+ENE!BA7+FEB!BA7+MAR!BA7),IF(Config!$C$6=4,SUM(+ENE!BA7+FEB!BA7+MAR!BA7+ABR!BA7),IF(Config!$C$6=5,SUM(ENE!BA7+FEB!BA7+MAR!BA7+ABR!BA7+MAY!BA7),IF(Config!$C$6=6,SUM(+ENE!BA7+FEB!BA7+MAR!BA7+ABR!BA7+MAY!BA7+JUN!BA7),IF(Config!$C$6=7,SUM(ENE!BA7+FEB!BA7+MAR!BA7+ABR!BA7+MAY!BA7+JUN!BA7+JUL!BA7),IF(Config!$C$6=8,SUM(+ENE!BA7+FEB!BA7+MAR!BA7+ABR!BA7+MAY!BA7+JUN!BA7+JUL!BA7+AGO!BA7),IF(Config!$C$6=9,SUM(+ENE!BA7+FEB!BA7+MAR!BA7+ABR!BA7+MAY!BA7+JUN!BA7+JUL!BA7+AGO!BA7+SET!BA7),IF(Config!$C$6=10,SUM(+ENE!BA7+FEB!BA7+MAR!BA7+ABR!BA7+MAY!BA7+JUN!BA7+JUL!BA7+AGO!BA7+SET!BA7+OCT!BA7),IF(Config!$C$6=11,SUM(+ENE!BA7+FEB!BA7+MAR!BA7+ABR!BA7+MAY!BA7+JUN!BA7+JUL!BA7+AGO!BA7+SET!BA7+OCT!BA7+NOV!BA7),IF(Config!$C$6=12,SUM(+ENE!BA7+FEB!BA7+MAR!BA7+ABR!BA7+MAY!BA7+JUN!BA7+JUL!BA7+AGO!BA7+SET!BA7+OCT!BA7+NOV!BA7+DIC!BA7)))))))))))))</f>
        <v>0</v>
      </c>
      <c r="BB7" s="82">
        <f>IF(Config!$C$6=1,SUM(+ENE!BB7),IF(Config!$C$6=2,SUM(+ENE!BB7+FEB!BB7),IF(Config!$C$6=3,SUM(+ENE!BB7+FEB!BB7+MAR!BB7),IF(Config!$C$6=4,SUM(+ENE!BB7+FEB!BB7+MAR!BB7+ABR!BB7),IF(Config!$C$6=5,SUM(ENE!BB7+FEB!BB7+MAR!BB7+ABR!BB7+MAY!BB7),IF(Config!$C$6=6,SUM(+ENE!BB7+FEB!BB7+MAR!BB7+ABR!BB7+MAY!BB7+JUN!BB7),IF(Config!$C$6=7,SUM(ENE!BB7+FEB!BB7+MAR!BB7+ABR!BB7+MAY!BB7+JUN!BB7+JUL!BB7),IF(Config!$C$6=8,SUM(+ENE!BB7+FEB!BB7+MAR!BB7+ABR!BB7+MAY!BB7+JUN!BB7+JUL!BB7+AGO!BB7),IF(Config!$C$6=9,SUM(+ENE!BB7+FEB!BB7+MAR!BB7+ABR!BB7+MAY!BB7+JUN!BB7+JUL!BB7+AGO!BB7+SET!BB7),IF(Config!$C$6=10,SUM(+ENE!BB7+FEB!BB7+MAR!BB7+ABR!BB7+MAY!BB7+JUN!BB7+JUL!BB7+AGO!BB7+SET!BB7+OCT!BB7),IF(Config!$C$6=11,SUM(+ENE!BB7+FEB!BB7+MAR!BB7+ABR!BB7+MAY!BB7+JUN!BB7+JUL!BB7+AGO!BB7+SET!BB7+OCT!BB7+NOV!BB7),IF(Config!$C$6=12,SUM(+ENE!BB7+FEB!BB7+MAR!BB7+ABR!BB7+MAY!BB7+JUN!BB7+JUL!BB7+AGO!BB7+SET!BB7+OCT!BB7+NOV!BB7+DIC!BB7)))))))))))))</f>
        <v>0</v>
      </c>
      <c r="BC7" s="82">
        <f>IF(Config!$C$6=1,SUM(+ENE!BC7),IF(Config!$C$6=2,SUM(+ENE!BC7+FEB!BC7),IF(Config!$C$6=3,SUM(+ENE!BC7+FEB!BC7+MAR!BC7),IF(Config!$C$6=4,SUM(+ENE!BC7+FEB!BC7+MAR!BC7+ABR!BC7),IF(Config!$C$6=5,SUM(ENE!BC7+FEB!BC7+MAR!BC7+ABR!BC7+MAY!BC7),IF(Config!$C$6=6,SUM(+ENE!BC7+FEB!BC7+MAR!BC7+ABR!BC7+MAY!BC7+JUN!BC7),IF(Config!$C$6=7,SUM(ENE!BC7+FEB!BC7+MAR!BC7+ABR!BC7+MAY!BC7+JUN!BC7+JUL!BC7),IF(Config!$C$6=8,SUM(+ENE!BC7+FEB!BC7+MAR!BC7+ABR!BC7+MAY!BC7+JUN!BC7+JUL!BC7+AGO!BC7),IF(Config!$C$6=9,SUM(+ENE!BC7+FEB!BC7+MAR!BC7+ABR!BC7+MAY!BC7+JUN!BC7+JUL!BC7+AGO!BC7+SET!BC7),IF(Config!$C$6=10,SUM(+ENE!BC7+FEB!BC7+MAR!BC7+ABR!BC7+MAY!BC7+JUN!BC7+JUL!BC7+AGO!BC7+SET!BC7+OCT!BC7),IF(Config!$C$6=11,SUM(+ENE!BC7+FEB!BC7+MAR!BC7+ABR!BC7+MAY!BC7+JUN!BC7+JUL!BC7+AGO!BC7+SET!BC7+OCT!BC7+NOV!BC7),IF(Config!$C$6=12,SUM(+ENE!BC7+FEB!BC7+MAR!BC7+ABR!BC7+MAY!BC7+JUN!BC7+JUL!BC7+AGO!BC7+SET!BC7+OCT!BC7+NOV!BC7+DIC!BC7)))))))))))))</f>
        <v>0</v>
      </c>
      <c r="BD7" s="109">
        <f t="shared" si="1"/>
        <v>18</v>
      </c>
      <c r="BE7" t="str">
        <f t="shared" si="2"/>
        <v>OK</v>
      </c>
    </row>
    <row r="8" spans="1:69" ht="20.25" customHeight="1" x14ac:dyDescent="0.25">
      <c r="A8" s="213">
        <f>+METAS!A8</f>
        <v>5</v>
      </c>
      <c r="B8" s="213" t="str">
        <f>+METAS!B8</f>
        <v>5-Tratamiento ambulatorio de Niños, Niñas y adolescentes de 0 a 17 años por trastornos  mentales del comportamiento</v>
      </c>
      <c r="C8" s="217" t="str">
        <f>+METAS!D8</f>
        <v>SALUD MENTAL CSMC</v>
      </c>
      <c r="D8" s="214">
        <f>IF(Config!$C$6=1,SUM(+ENE!D8),IF(Config!$C$6=2,SUM(+ENE!D8+FEB!D8),IF(Config!$C$6=3,SUM(+ENE!D8+FEB!D8+MAR!D8),IF(Config!$C$6=4,SUM(+ENE!D8+FEB!D8+MAR!D8+ABR!D8),IF(Config!$C$6=5,SUM(ENE!D8+FEB!D8+MAR!D8+ABR!D8+MAY!D8),IF(Config!$C$6=6,SUM(+ENE!D8+FEB!D8+MAR!D8+ABR!D8+MAY!D8+JUN!D8),IF(Config!$C$6=7,SUM(ENE!D8+FEB!D8+MAR!D8+ABR!D8+MAY!D8+JUN!D8+JUL!D8),IF(Config!$C$6=8,SUM(+ENE!D8+FEB!D8+MAR!D8+ABR!D8+MAY!D8+JUN!D8+JUL!D8+AGO!D8),IF(Config!$C$6=9,SUM(+ENE!D8+FEB!D8+MAR!D8+ABR!D8+MAY!D8+JUN!D8+JUL!D8+AGO!D8+SET!D8),IF(Config!$C$6=10,SUM(+ENE!D8+FEB!D8+MAR!D8+ABR!D8+MAY!D8+JUN!D8+JUL!D8+AGO!D8+SET!D8+OCT!D8),IF(Config!$C$6=11,SUM(+ENE!D8+FEB!D8+MAR!D8+ABR!D8+MAY!D8+JUN!D8+JUL!D8+AGO!D8+SET!D8+OCT!D8+NOV!D8),IF(Config!$C$6=12,SUM(+ENE!D8+FEB!D8+MAR!D8+ABR!D8+MAY!D8+JUN!D8+JUL!D8+AGO!D8+SET!D8+OCT!D8+NOV!D8+DIC!D8)))))))))))))</f>
        <v>0</v>
      </c>
      <c r="E8" s="214">
        <f>IF(Config!$C$6=1,SUM(+ENE!E8),IF(Config!$C$6=2,SUM(+ENE!E8+FEB!E8),IF(Config!$C$6=3,SUM(+ENE!E8+FEB!E8+MAR!E8),IF(Config!$C$6=4,SUM(+ENE!E8+FEB!E8+MAR!E8+ABR!E8),IF(Config!$C$6=5,SUM(ENE!E8+FEB!E8+MAR!E8+ABR!E8+MAY!E8),IF(Config!$C$6=6,SUM(+ENE!E8+FEB!E8+MAR!E8+ABR!E8+MAY!E8+JUN!E8),IF(Config!$C$6=7,SUM(ENE!E8+FEB!E8+MAR!E8+ABR!E8+MAY!E8+JUN!E8+JUL!E8),IF(Config!$C$6=8,SUM(+ENE!E8+FEB!E8+MAR!E8+ABR!E8+MAY!E8+JUN!E8+JUL!E8+AGO!E8),IF(Config!$C$6=9,SUM(+ENE!E8+FEB!E8+MAR!E8+ABR!E8+MAY!E8+JUN!E8+JUL!E8+AGO!E8+SET!E8),IF(Config!$C$6=10,SUM(+ENE!E8+FEB!E8+MAR!E8+ABR!E8+MAY!E8+JUN!E8+JUL!E8+AGO!E8+SET!E8+OCT!E8),IF(Config!$C$6=11,SUM(+ENE!E8+FEB!E8+MAR!E8+ABR!E8+MAY!E8+JUN!E8+JUL!E8+AGO!E8+SET!E8+OCT!E8+NOV!E8),IF(Config!$C$6=12,SUM(+ENE!E8+FEB!E8+MAR!E8+ABR!E8+MAY!E8+JUN!E8+JUL!E8+AGO!E8+SET!E8+OCT!E8+NOV!E8+DIC!E8)))))))))))))</f>
        <v>21</v>
      </c>
      <c r="F8" s="214">
        <f>IF(Config!$C$6=1,SUM(+ENE!F8),IF(Config!$C$6=2,SUM(+ENE!F8+FEB!F8),IF(Config!$C$6=3,SUM(+ENE!F8+FEB!F8+MAR!F8),IF(Config!$C$6=4,SUM(+ENE!F8+FEB!F8+MAR!F8+ABR!F8),IF(Config!$C$6=5,SUM(ENE!F8+FEB!F8+MAR!F8+ABR!F8+MAY!F8),IF(Config!$C$6=6,SUM(+ENE!F8+FEB!F8+MAR!F8+ABR!F8+MAY!F8+JUN!F8),IF(Config!$C$6=7,SUM(ENE!F8+FEB!F8+MAR!F8+ABR!F8+MAY!F8+JUN!F8+JUL!F8),IF(Config!$C$6=8,SUM(+ENE!F8+FEB!F8+MAR!F8+ABR!F8+MAY!F8+JUN!F8+JUL!F8+AGO!F8),IF(Config!$C$6=9,SUM(+ENE!F8+FEB!F8+MAR!F8+ABR!F8+MAY!F8+JUN!F8+JUL!F8+AGO!F8+SET!F8),IF(Config!$C$6=10,SUM(+ENE!F8+FEB!F8+MAR!F8+ABR!F8+MAY!F8+JUN!F8+JUL!F8+AGO!F8+SET!F8+OCT!F8),IF(Config!$C$6=11,SUM(+ENE!F8+FEB!F8+MAR!F8+ABR!F8+MAY!F8+JUN!F8+JUL!F8+AGO!F8+SET!F8+OCT!F8+NOV!F8),IF(Config!$C$6=12,SUM(+ENE!F8+FEB!F8+MAR!F8+ABR!F8+MAY!F8+JUN!F8+JUL!F8+AGO!F8+SET!F8+OCT!F8+NOV!F8+DIC!F8)))))))))))))</f>
        <v>0</v>
      </c>
      <c r="G8" s="214">
        <f>IF(Config!$C$6=1,SUM(+ENE!G8),IF(Config!$C$6=2,SUM(+ENE!G8+FEB!G8),IF(Config!$C$6=3,SUM(+ENE!G8+FEB!G8+MAR!G8),IF(Config!$C$6=4,SUM(+ENE!G8+FEB!G8+MAR!G8+ABR!G8),IF(Config!$C$6=5,SUM(ENE!G8+FEB!G8+MAR!G8+ABR!G8+MAY!G8),IF(Config!$C$6=6,SUM(+ENE!G8+FEB!G8+MAR!G8+ABR!G8+MAY!G8+JUN!G8),IF(Config!$C$6=7,SUM(ENE!G8+FEB!G8+MAR!G8+ABR!G8+MAY!G8+JUN!G8+JUL!G8),IF(Config!$C$6=8,SUM(+ENE!G8+FEB!G8+MAR!G8+ABR!G8+MAY!G8+JUN!G8+JUL!G8+AGO!G8),IF(Config!$C$6=9,SUM(+ENE!G8+FEB!G8+MAR!G8+ABR!G8+MAY!G8+JUN!G8+JUL!G8+AGO!G8+SET!G8),IF(Config!$C$6=10,SUM(+ENE!G8+FEB!G8+MAR!G8+ABR!G8+MAY!G8+JUN!G8+JUL!G8+AGO!G8+SET!G8+OCT!G8),IF(Config!$C$6=11,SUM(+ENE!G8+FEB!G8+MAR!G8+ABR!G8+MAY!G8+JUN!G8+JUL!G8+AGO!G8+SET!G8+OCT!G8+NOV!G8),IF(Config!$C$6=12,SUM(+ENE!G8+FEB!G8+MAR!G8+ABR!G8+MAY!G8+JUN!G8+JUL!G8+AGO!G8+SET!G8+OCT!G8+NOV!G8+DIC!G8)))))))))))))</f>
        <v>0</v>
      </c>
      <c r="H8" s="214">
        <f>IF(Config!$C$6=1,SUM(+ENE!H8),IF(Config!$C$6=2,SUM(+ENE!H8+FEB!H8),IF(Config!$C$6=3,SUM(+ENE!H8+FEB!H8+MAR!H8),IF(Config!$C$6=4,SUM(+ENE!H8+FEB!H8+MAR!H8+ABR!H8),IF(Config!$C$6=5,SUM(ENE!H8+FEB!H8+MAR!H8+ABR!H8+MAY!H8),IF(Config!$C$6=6,SUM(+ENE!H8+FEB!H8+MAR!H8+ABR!H8+MAY!H8+JUN!H8),IF(Config!$C$6=7,SUM(ENE!H8+FEB!H8+MAR!H8+ABR!H8+MAY!H8+JUN!H8+JUL!H8),IF(Config!$C$6=8,SUM(+ENE!H8+FEB!H8+MAR!H8+ABR!H8+MAY!H8+JUN!H8+JUL!H8+AGO!H8),IF(Config!$C$6=9,SUM(+ENE!H8+FEB!H8+MAR!H8+ABR!H8+MAY!H8+JUN!H8+JUL!H8+AGO!H8+SET!H8),IF(Config!$C$6=10,SUM(+ENE!H8+FEB!H8+MAR!H8+ABR!H8+MAY!H8+JUN!H8+JUL!H8+AGO!H8+SET!H8+OCT!H8),IF(Config!$C$6=11,SUM(+ENE!H8+FEB!H8+MAR!H8+ABR!H8+MAY!H8+JUN!H8+JUL!H8+AGO!H8+SET!H8+OCT!H8+NOV!H8),IF(Config!$C$6=12,SUM(+ENE!H8+FEB!H8+MAR!H8+ABR!H8+MAY!H8+JUN!H8+JUL!H8+AGO!H8+SET!H8+OCT!H8+NOV!H8+DIC!H8)))))))))))))</f>
        <v>0</v>
      </c>
      <c r="I8" s="214">
        <f>IF(Config!$C$6=1,SUM(+ENE!I8),IF(Config!$C$6=2,SUM(+ENE!I8+FEB!I8),IF(Config!$C$6=3,SUM(+ENE!I8+FEB!I8+MAR!I8),IF(Config!$C$6=4,SUM(+ENE!I8+FEB!I8+MAR!I8+ABR!I8),IF(Config!$C$6=5,SUM(ENE!I8+FEB!I8+MAR!I8+ABR!I8+MAY!I8),IF(Config!$C$6=6,SUM(+ENE!I8+FEB!I8+MAR!I8+ABR!I8+MAY!I8+JUN!I8),IF(Config!$C$6=7,SUM(ENE!I8+FEB!I8+MAR!I8+ABR!I8+MAY!I8+JUN!I8+JUL!I8),IF(Config!$C$6=8,SUM(+ENE!I8+FEB!I8+MAR!I8+ABR!I8+MAY!I8+JUN!I8+JUL!I8+AGO!I8),IF(Config!$C$6=9,SUM(+ENE!I8+FEB!I8+MAR!I8+ABR!I8+MAY!I8+JUN!I8+JUL!I8+AGO!I8+SET!I8),IF(Config!$C$6=10,SUM(+ENE!I8+FEB!I8+MAR!I8+ABR!I8+MAY!I8+JUN!I8+JUL!I8+AGO!I8+SET!I8+OCT!I8),IF(Config!$C$6=11,SUM(+ENE!I8+FEB!I8+MAR!I8+ABR!I8+MAY!I8+JUN!I8+JUL!I8+AGO!I8+SET!I8+OCT!I8+NOV!I8),IF(Config!$C$6=12,SUM(+ENE!I8+FEB!I8+MAR!I8+ABR!I8+MAY!I8+JUN!I8+JUL!I8+AGO!I8+SET!I8+OCT!I8+NOV!I8+DIC!I8)))))))))))))</f>
        <v>0</v>
      </c>
      <c r="J8" s="214">
        <f>IF(Config!$C$6=1,SUM(+ENE!J8),IF(Config!$C$6=2,SUM(+ENE!J8+FEB!J8),IF(Config!$C$6=3,SUM(+ENE!J8+FEB!J8+MAR!J8),IF(Config!$C$6=4,SUM(+ENE!J8+FEB!J8+MAR!J8+ABR!J8),IF(Config!$C$6=5,SUM(ENE!J8+FEB!J8+MAR!J8+ABR!J8+MAY!J8),IF(Config!$C$6=6,SUM(+ENE!J8+FEB!J8+MAR!J8+ABR!J8+MAY!J8+JUN!J8),IF(Config!$C$6=7,SUM(ENE!J8+FEB!J8+MAR!J8+ABR!J8+MAY!J8+JUN!J8+JUL!J8),IF(Config!$C$6=8,SUM(+ENE!J8+FEB!J8+MAR!J8+ABR!J8+MAY!J8+JUN!J8+JUL!J8+AGO!J8),IF(Config!$C$6=9,SUM(+ENE!J8+FEB!J8+MAR!J8+ABR!J8+MAY!J8+JUN!J8+JUL!J8+AGO!J8+SET!J8),IF(Config!$C$6=10,SUM(+ENE!J8+FEB!J8+MAR!J8+ABR!J8+MAY!J8+JUN!J8+JUL!J8+AGO!J8+SET!J8+OCT!J8),IF(Config!$C$6=11,SUM(+ENE!J8+FEB!J8+MAR!J8+ABR!J8+MAY!J8+JUN!J8+JUL!J8+AGO!J8+SET!J8+OCT!J8+NOV!J8),IF(Config!$C$6=12,SUM(+ENE!J8+FEB!J8+MAR!J8+ABR!J8+MAY!J8+JUN!J8+JUL!J8+AGO!J8+SET!J8+OCT!J8+NOV!J8+DIC!J8)))))))))))))</f>
        <v>0</v>
      </c>
      <c r="K8" s="214">
        <f>IF(Config!$C$6=1,SUM(+ENE!K8),IF(Config!$C$6=2,SUM(+ENE!K8+FEB!K8),IF(Config!$C$6=3,SUM(+ENE!K8+FEB!K8+MAR!K8),IF(Config!$C$6=4,SUM(+ENE!K8+FEB!K8+MAR!K8+ABR!K8),IF(Config!$C$6=5,SUM(ENE!K8+FEB!K8+MAR!K8+ABR!K8+MAY!K8),IF(Config!$C$6=6,SUM(+ENE!K8+FEB!K8+MAR!K8+ABR!K8+MAY!K8+JUN!K8),IF(Config!$C$6=7,SUM(ENE!K8+FEB!K8+MAR!K8+ABR!K8+MAY!K8+JUN!K8+JUL!K8),IF(Config!$C$6=8,SUM(+ENE!K8+FEB!K8+MAR!K8+ABR!K8+MAY!K8+JUN!K8+JUL!K8+AGO!K8),IF(Config!$C$6=9,SUM(+ENE!K8+FEB!K8+MAR!K8+ABR!K8+MAY!K8+JUN!K8+JUL!K8+AGO!K8+SET!K8),IF(Config!$C$6=10,SUM(+ENE!K8+FEB!K8+MAR!K8+ABR!K8+MAY!K8+JUN!K8+JUL!K8+AGO!K8+SET!K8+OCT!K8),IF(Config!$C$6=11,SUM(+ENE!K8+FEB!K8+MAR!K8+ABR!K8+MAY!K8+JUN!K8+JUL!K8+AGO!K8+SET!K8+OCT!K8+NOV!K8),IF(Config!$C$6=12,SUM(+ENE!K8+FEB!K8+MAR!K8+ABR!K8+MAY!K8+JUN!K8+JUL!K8+AGO!K8+SET!K8+OCT!K8+NOV!K8+DIC!K8)))))))))))))</f>
        <v>0</v>
      </c>
      <c r="L8" s="214">
        <f>IF(Config!$C$6=1,SUM(+ENE!L8),IF(Config!$C$6=2,SUM(+ENE!L8+FEB!L8),IF(Config!$C$6=3,SUM(+ENE!L8+FEB!L8+MAR!L8),IF(Config!$C$6=4,SUM(+ENE!L8+FEB!L8+MAR!L8+ABR!L8),IF(Config!$C$6=5,SUM(ENE!L8+FEB!L8+MAR!L8+ABR!L8+MAY!L8),IF(Config!$C$6=6,SUM(+ENE!L8+FEB!L8+MAR!L8+ABR!L8+MAY!L8+JUN!L8),IF(Config!$C$6=7,SUM(ENE!L8+FEB!L8+MAR!L8+ABR!L8+MAY!L8+JUN!L8+JUL!L8),IF(Config!$C$6=8,SUM(+ENE!L8+FEB!L8+MAR!L8+ABR!L8+MAY!L8+JUN!L8+JUL!L8+AGO!L8),IF(Config!$C$6=9,SUM(+ENE!L8+FEB!L8+MAR!L8+ABR!L8+MAY!L8+JUN!L8+JUL!L8+AGO!L8+SET!L8),IF(Config!$C$6=10,SUM(+ENE!L8+FEB!L8+MAR!L8+ABR!L8+MAY!L8+JUN!L8+JUL!L8+AGO!L8+SET!L8+OCT!L8),IF(Config!$C$6=11,SUM(+ENE!L8+FEB!L8+MAR!L8+ABR!L8+MAY!L8+JUN!L8+JUL!L8+AGO!L8+SET!L8+OCT!L8+NOV!L8),IF(Config!$C$6=12,SUM(+ENE!L8+FEB!L8+MAR!L8+ABR!L8+MAY!L8+JUN!L8+JUL!L8+AGO!L8+SET!L8+OCT!L8+NOV!L8+DIC!L8)))))))))))))</f>
        <v>0</v>
      </c>
      <c r="M8" s="214">
        <f>IF(Config!$C$6=1,SUM(+ENE!M8),IF(Config!$C$6=2,SUM(+ENE!M8+FEB!M8),IF(Config!$C$6=3,SUM(+ENE!M8+FEB!M8+MAR!M8),IF(Config!$C$6=4,SUM(+ENE!M8+FEB!M8+MAR!M8+ABR!M8),IF(Config!$C$6=5,SUM(ENE!M8+FEB!M8+MAR!M8+ABR!M8+MAY!M8),IF(Config!$C$6=6,SUM(+ENE!M8+FEB!M8+MAR!M8+ABR!M8+MAY!M8+JUN!M8),IF(Config!$C$6=7,SUM(ENE!M8+FEB!M8+MAR!M8+ABR!M8+MAY!M8+JUN!M8+JUL!M8),IF(Config!$C$6=8,SUM(+ENE!M8+FEB!M8+MAR!M8+ABR!M8+MAY!M8+JUN!M8+JUL!M8+AGO!M8),IF(Config!$C$6=9,SUM(+ENE!M8+FEB!M8+MAR!M8+ABR!M8+MAY!M8+JUN!M8+JUL!M8+AGO!M8+SET!M8),IF(Config!$C$6=10,SUM(+ENE!M8+FEB!M8+MAR!M8+ABR!M8+MAY!M8+JUN!M8+JUL!M8+AGO!M8+SET!M8+OCT!M8),IF(Config!$C$6=11,SUM(+ENE!M8+FEB!M8+MAR!M8+ABR!M8+MAY!M8+JUN!M8+JUL!M8+AGO!M8+SET!M8+OCT!M8+NOV!M8),IF(Config!$C$6=12,SUM(+ENE!M8+FEB!M8+MAR!M8+ABR!M8+MAY!M8+JUN!M8+JUL!M8+AGO!M8+SET!M8+OCT!M8+NOV!M8+DIC!M8)))))))))))))</f>
        <v>0</v>
      </c>
      <c r="N8" s="214">
        <f>IF(Config!$C$6=1,SUM(+ENE!N8),IF(Config!$C$6=2,SUM(+ENE!N8+FEB!N8),IF(Config!$C$6=3,SUM(+ENE!N8+FEB!N8+MAR!N8),IF(Config!$C$6=4,SUM(+ENE!N8+FEB!N8+MAR!N8+ABR!N8),IF(Config!$C$6=5,SUM(ENE!N8+FEB!N8+MAR!N8+ABR!N8+MAY!N8),IF(Config!$C$6=6,SUM(+ENE!N8+FEB!N8+MAR!N8+ABR!N8+MAY!N8+JUN!N8),IF(Config!$C$6=7,SUM(ENE!N8+FEB!N8+MAR!N8+ABR!N8+MAY!N8+JUN!N8+JUL!N8),IF(Config!$C$6=8,SUM(+ENE!N8+FEB!N8+MAR!N8+ABR!N8+MAY!N8+JUN!N8+JUL!N8+AGO!N8),IF(Config!$C$6=9,SUM(+ENE!N8+FEB!N8+MAR!N8+ABR!N8+MAY!N8+JUN!N8+JUL!N8+AGO!N8+SET!N8),IF(Config!$C$6=10,SUM(+ENE!N8+FEB!N8+MAR!N8+ABR!N8+MAY!N8+JUN!N8+JUL!N8+AGO!N8+SET!N8+OCT!N8),IF(Config!$C$6=11,SUM(+ENE!N8+FEB!N8+MAR!N8+ABR!N8+MAY!N8+JUN!N8+JUL!N8+AGO!N8+SET!N8+OCT!N8+NOV!N8),IF(Config!$C$6=12,SUM(+ENE!N8+FEB!N8+MAR!N8+ABR!N8+MAY!N8+JUN!N8+JUL!N8+AGO!N8+SET!N8+OCT!N8+NOV!N8+DIC!N8)))))))))))))</f>
        <v>0</v>
      </c>
      <c r="O8" s="214">
        <f>IF(Config!$C$6=1,SUM(+ENE!O8),IF(Config!$C$6=2,SUM(+ENE!O8+FEB!O8),IF(Config!$C$6=3,SUM(+ENE!O8+FEB!O8+MAR!O8),IF(Config!$C$6=4,SUM(+ENE!O8+FEB!O8+MAR!O8+ABR!O8),IF(Config!$C$6=5,SUM(ENE!O8+FEB!O8+MAR!O8+ABR!O8+MAY!O8),IF(Config!$C$6=6,SUM(+ENE!O8+FEB!O8+MAR!O8+ABR!O8+MAY!O8+JUN!O8),IF(Config!$C$6=7,SUM(ENE!O8+FEB!O8+MAR!O8+ABR!O8+MAY!O8+JUN!O8+JUL!O8),IF(Config!$C$6=8,SUM(+ENE!O8+FEB!O8+MAR!O8+ABR!O8+MAY!O8+JUN!O8+JUL!O8+AGO!O8),IF(Config!$C$6=9,SUM(+ENE!O8+FEB!O8+MAR!O8+ABR!O8+MAY!O8+JUN!O8+JUL!O8+AGO!O8+SET!O8),IF(Config!$C$6=10,SUM(+ENE!O8+FEB!O8+MAR!O8+ABR!O8+MAY!O8+JUN!O8+JUL!O8+AGO!O8+SET!O8+OCT!O8),IF(Config!$C$6=11,SUM(+ENE!O8+FEB!O8+MAR!O8+ABR!O8+MAY!O8+JUN!O8+JUL!O8+AGO!O8+SET!O8+OCT!O8+NOV!O8),IF(Config!$C$6=12,SUM(+ENE!O8+FEB!O8+MAR!O8+ABR!O8+MAY!O8+JUN!O8+JUL!O8+AGO!O8+SET!O8+OCT!O8+NOV!O8+DIC!O8)))))))))))))</f>
        <v>0</v>
      </c>
      <c r="P8" s="214">
        <f>IF(Config!$C$6=1,SUM(+ENE!P8),IF(Config!$C$6=2,SUM(+ENE!P8+FEB!P8),IF(Config!$C$6=3,SUM(+ENE!P8+FEB!P8+MAR!P8),IF(Config!$C$6=4,SUM(+ENE!P8+FEB!P8+MAR!P8+ABR!P8),IF(Config!$C$6=5,SUM(ENE!P8+FEB!P8+MAR!P8+ABR!P8+MAY!P8),IF(Config!$C$6=6,SUM(+ENE!P8+FEB!P8+MAR!P8+ABR!P8+MAY!P8+JUN!P8),IF(Config!$C$6=7,SUM(ENE!P8+FEB!P8+MAR!P8+ABR!P8+MAY!P8+JUN!P8+JUL!P8),IF(Config!$C$6=8,SUM(+ENE!P8+FEB!P8+MAR!P8+ABR!P8+MAY!P8+JUN!P8+JUL!P8+AGO!P8),IF(Config!$C$6=9,SUM(+ENE!P8+FEB!P8+MAR!P8+ABR!P8+MAY!P8+JUN!P8+JUL!P8+AGO!P8+SET!P8),IF(Config!$C$6=10,SUM(+ENE!P8+FEB!P8+MAR!P8+ABR!P8+MAY!P8+JUN!P8+JUL!P8+AGO!P8+SET!P8+OCT!P8),IF(Config!$C$6=11,SUM(+ENE!P8+FEB!P8+MAR!P8+ABR!P8+MAY!P8+JUN!P8+JUL!P8+AGO!P8+SET!P8+OCT!P8+NOV!P8),IF(Config!$C$6=12,SUM(+ENE!P8+FEB!P8+MAR!P8+ABR!P8+MAY!P8+JUN!P8+JUL!P8+AGO!P8+SET!P8+OCT!P8+NOV!P8+DIC!P8)))))))))))))</f>
        <v>0</v>
      </c>
      <c r="Q8" s="214">
        <f>IF(Config!$C$6=1,SUM(+ENE!Q8),IF(Config!$C$6=2,SUM(+ENE!Q8+FEB!Q8),IF(Config!$C$6=3,SUM(+ENE!Q8+FEB!Q8+MAR!Q8),IF(Config!$C$6=4,SUM(+ENE!Q8+FEB!Q8+MAR!Q8+ABR!Q8),IF(Config!$C$6=5,SUM(ENE!Q8+FEB!Q8+MAR!Q8+ABR!Q8+MAY!Q8),IF(Config!$C$6=6,SUM(+ENE!Q8+FEB!Q8+MAR!Q8+ABR!Q8+MAY!Q8+JUN!Q8),IF(Config!$C$6=7,SUM(ENE!Q8+FEB!Q8+MAR!Q8+ABR!Q8+MAY!Q8+JUN!Q8+JUL!Q8),IF(Config!$C$6=8,SUM(+ENE!Q8+FEB!Q8+MAR!Q8+ABR!Q8+MAY!Q8+JUN!Q8+JUL!Q8+AGO!Q8),IF(Config!$C$6=9,SUM(+ENE!Q8+FEB!Q8+MAR!Q8+ABR!Q8+MAY!Q8+JUN!Q8+JUL!Q8+AGO!Q8+SET!Q8),IF(Config!$C$6=10,SUM(+ENE!Q8+FEB!Q8+MAR!Q8+ABR!Q8+MAY!Q8+JUN!Q8+JUL!Q8+AGO!Q8+SET!Q8+OCT!Q8),IF(Config!$C$6=11,SUM(+ENE!Q8+FEB!Q8+MAR!Q8+ABR!Q8+MAY!Q8+JUN!Q8+JUL!Q8+AGO!Q8+SET!Q8+OCT!Q8+NOV!Q8),IF(Config!$C$6=12,SUM(+ENE!Q8+FEB!Q8+MAR!Q8+ABR!Q8+MAY!Q8+JUN!Q8+JUL!Q8+AGO!Q8+SET!Q8+OCT!Q8+NOV!Q8+DIC!Q8)))))))))))))</f>
        <v>0</v>
      </c>
      <c r="R8" s="214">
        <f>IF(Config!$C$6=1,SUM(+ENE!R8),IF(Config!$C$6=2,SUM(+ENE!R8+FEB!R8),IF(Config!$C$6=3,SUM(+ENE!R8+FEB!R8+MAR!R8),IF(Config!$C$6=4,SUM(+ENE!R8+FEB!R8+MAR!R8+ABR!R8),IF(Config!$C$6=5,SUM(ENE!R8+FEB!R8+MAR!R8+ABR!R8+MAY!R8),IF(Config!$C$6=6,SUM(+ENE!R8+FEB!R8+MAR!R8+ABR!R8+MAY!R8+JUN!R8),IF(Config!$C$6=7,SUM(ENE!R8+FEB!R8+MAR!R8+ABR!R8+MAY!R8+JUN!R8+JUL!R8),IF(Config!$C$6=8,SUM(+ENE!R8+FEB!R8+MAR!R8+ABR!R8+MAY!R8+JUN!R8+JUL!R8+AGO!R8),IF(Config!$C$6=9,SUM(+ENE!R8+FEB!R8+MAR!R8+ABR!R8+MAY!R8+JUN!R8+JUL!R8+AGO!R8+SET!R8),IF(Config!$C$6=10,SUM(+ENE!R8+FEB!R8+MAR!R8+ABR!R8+MAY!R8+JUN!R8+JUL!R8+AGO!R8+SET!R8+OCT!R8),IF(Config!$C$6=11,SUM(+ENE!R8+FEB!R8+MAR!R8+ABR!R8+MAY!R8+JUN!R8+JUL!R8+AGO!R8+SET!R8+OCT!R8+NOV!R8),IF(Config!$C$6=12,SUM(+ENE!R8+FEB!R8+MAR!R8+ABR!R8+MAY!R8+JUN!R8+JUL!R8+AGO!R8+SET!R8+OCT!R8+NOV!R8+DIC!R8)))))))))))))</f>
        <v>0</v>
      </c>
      <c r="S8" s="214">
        <f>IF(Config!$C$6=1,SUM(+ENE!S8),IF(Config!$C$6=2,SUM(+ENE!S8+FEB!S8),IF(Config!$C$6=3,SUM(+ENE!S8+FEB!S8+MAR!S8),IF(Config!$C$6=4,SUM(+ENE!S8+FEB!S8+MAR!S8+ABR!S8),IF(Config!$C$6=5,SUM(ENE!S8+FEB!S8+MAR!S8+ABR!S8+MAY!S8),IF(Config!$C$6=6,SUM(+ENE!S8+FEB!S8+MAR!S8+ABR!S8+MAY!S8+JUN!S8),IF(Config!$C$6=7,SUM(ENE!S8+FEB!S8+MAR!S8+ABR!S8+MAY!S8+JUN!S8+JUL!S8),IF(Config!$C$6=8,SUM(+ENE!S8+FEB!S8+MAR!S8+ABR!S8+MAY!S8+JUN!S8+JUL!S8+AGO!S8),IF(Config!$C$6=9,SUM(+ENE!S8+FEB!S8+MAR!S8+ABR!S8+MAY!S8+JUN!S8+JUL!S8+AGO!S8+SET!S8),IF(Config!$C$6=10,SUM(+ENE!S8+FEB!S8+MAR!S8+ABR!S8+MAY!S8+JUN!S8+JUL!S8+AGO!S8+SET!S8+OCT!S8),IF(Config!$C$6=11,SUM(+ENE!S8+FEB!S8+MAR!S8+ABR!S8+MAY!S8+JUN!S8+JUL!S8+AGO!S8+SET!S8+OCT!S8+NOV!S8),IF(Config!$C$6=12,SUM(+ENE!S8+FEB!S8+MAR!S8+ABR!S8+MAY!S8+JUN!S8+JUL!S8+AGO!S8+SET!S8+OCT!S8+NOV!S8+DIC!S8)))))))))))))</f>
        <v>0</v>
      </c>
      <c r="T8" s="214">
        <f>IF(Config!$C$6=1,SUM(+ENE!T8),IF(Config!$C$6=2,SUM(+ENE!T8+FEB!T8),IF(Config!$C$6=3,SUM(+ENE!T8+FEB!T8+MAR!T8),IF(Config!$C$6=4,SUM(+ENE!T8+FEB!T8+MAR!T8+ABR!T8),IF(Config!$C$6=5,SUM(ENE!T8+FEB!T8+MAR!T8+ABR!T8+MAY!T8),IF(Config!$C$6=6,SUM(+ENE!T8+FEB!T8+MAR!T8+ABR!T8+MAY!T8+JUN!T8),IF(Config!$C$6=7,SUM(ENE!T8+FEB!T8+MAR!T8+ABR!T8+MAY!T8+JUN!T8+JUL!T8),IF(Config!$C$6=8,SUM(+ENE!T8+FEB!T8+MAR!T8+ABR!T8+MAY!T8+JUN!T8+JUL!T8+AGO!T8),IF(Config!$C$6=9,SUM(+ENE!T8+FEB!T8+MAR!T8+ABR!T8+MAY!T8+JUN!T8+JUL!T8+AGO!T8+SET!T8),IF(Config!$C$6=10,SUM(+ENE!T8+FEB!T8+MAR!T8+ABR!T8+MAY!T8+JUN!T8+JUL!T8+AGO!T8+SET!T8+OCT!T8),IF(Config!$C$6=11,SUM(+ENE!T8+FEB!T8+MAR!T8+ABR!T8+MAY!T8+JUN!T8+JUL!T8+AGO!T8+SET!T8+OCT!T8+NOV!T8),IF(Config!$C$6=12,SUM(+ENE!T8+FEB!T8+MAR!T8+ABR!T8+MAY!T8+JUN!T8+JUL!T8+AGO!T8+SET!T8+OCT!T8+NOV!T8+DIC!T8)))))))))))))</f>
        <v>0</v>
      </c>
      <c r="U8" s="214">
        <f>IF(Config!$C$6=1,SUM(+ENE!U8),IF(Config!$C$6=2,SUM(+ENE!U8+FEB!U8),IF(Config!$C$6=3,SUM(+ENE!U8+FEB!U8+MAR!U8),IF(Config!$C$6=4,SUM(+ENE!U8+FEB!U8+MAR!U8+ABR!U8),IF(Config!$C$6=5,SUM(ENE!U8+FEB!U8+MAR!U8+ABR!U8+MAY!U8),IF(Config!$C$6=6,SUM(+ENE!U8+FEB!U8+MAR!U8+ABR!U8+MAY!U8+JUN!U8),IF(Config!$C$6=7,SUM(ENE!U8+FEB!U8+MAR!U8+ABR!U8+MAY!U8+JUN!U8+JUL!U8),IF(Config!$C$6=8,SUM(+ENE!U8+FEB!U8+MAR!U8+ABR!U8+MAY!U8+JUN!U8+JUL!U8+AGO!U8),IF(Config!$C$6=9,SUM(+ENE!U8+FEB!U8+MAR!U8+ABR!U8+MAY!U8+JUN!U8+JUL!U8+AGO!U8+SET!U8),IF(Config!$C$6=10,SUM(+ENE!U8+FEB!U8+MAR!U8+ABR!U8+MAY!U8+JUN!U8+JUL!U8+AGO!U8+SET!U8+OCT!U8),IF(Config!$C$6=11,SUM(+ENE!U8+FEB!U8+MAR!U8+ABR!U8+MAY!U8+JUN!U8+JUL!U8+AGO!U8+SET!U8+OCT!U8+NOV!U8),IF(Config!$C$6=12,SUM(+ENE!U8+FEB!U8+MAR!U8+ABR!U8+MAY!U8+JUN!U8+JUL!U8+AGO!U8+SET!U8+OCT!U8+NOV!U8+DIC!U8)))))))))))))</f>
        <v>0</v>
      </c>
      <c r="V8" s="214">
        <f>IF(Config!$C$6=1,SUM(+ENE!V8),IF(Config!$C$6=2,SUM(+ENE!V8+FEB!V8),IF(Config!$C$6=3,SUM(+ENE!V8+FEB!V8+MAR!V8),IF(Config!$C$6=4,SUM(+ENE!V8+FEB!V8+MAR!V8+ABR!V8),IF(Config!$C$6=5,SUM(ENE!V8+FEB!V8+MAR!V8+ABR!V8+MAY!V8),IF(Config!$C$6=6,SUM(+ENE!V8+FEB!V8+MAR!V8+ABR!V8+MAY!V8+JUN!V8),IF(Config!$C$6=7,SUM(ENE!V8+FEB!V8+MAR!V8+ABR!V8+MAY!V8+JUN!V8+JUL!V8),IF(Config!$C$6=8,SUM(+ENE!V8+FEB!V8+MAR!V8+ABR!V8+MAY!V8+JUN!V8+JUL!V8+AGO!V8),IF(Config!$C$6=9,SUM(+ENE!V8+FEB!V8+MAR!V8+ABR!V8+MAY!V8+JUN!V8+JUL!V8+AGO!V8+SET!V8),IF(Config!$C$6=10,SUM(+ENE!V8+FEB!V8+MAR!V8+ABR!V8+MAY!V8+JUN!V8+JUL!V8+AGO!V8+SET!V8+OCT!V8),IF(Config!$C$6=11,SUM(+ENE!V8+FEB!V8+MAR!V8+ABR!V8+MAY!V8+JUN!V8+JUL!V8+AGO!V8+SET!V8+OCT!V8+NOV!V8),IF(Config!$C$6=12,SUM(+ENE!V8+FEB!V8+MAR!V8+ABR!V8+MAY!V8+JUN!V8+JUL!V8+AGO!V8+SET!V8+OCT!V8+NOV!V8+DIC!V8)))))))))))))</f>
        <v>0</v>
      </c>
      <c r="W8" s="214">
        <f>IF(Config!$C$6=1,SUM(+ENE!W8),IF(Config!$C$6=2,SUM(+ENE!W8+FEB!W8),IF(Config!$C$6=3,SUM(+ENE!W8+FEB!W8+MAR!W8),IF(Config!$C$6=4,SUM(+ENE!W8+FEB!W8+MAR!W8+ABR!W8),IF(Config!$C$6=5,SUM(ENE!W8+FEB!W8+MAR!W8+ABR!W8+MAY!W8),IF(Config!$C$6=6,SUM(+ENE!W8+FEB!W8+MAR!W8+ABR!W8+MAY!W8+JUN!W8),IF(Config!$C$6=7,SUM(ENE!W8+FEB!W8+MAR!W8+ABR!W8+MAY!W8+JUN!W8+JUL!W8),IF(Config!$C$6=8,SUM(+ENE!W8+FEB!W8+MAR!W8+ABR!W8+MAY!W8+JUN!W8+JUL!W8+AGO!W8),IF(Config!$C$6=9,SUM(+ENE!W8+FEB!W8+MAR!W8+ABR!W8+MAY!W8+JUN!W8+JUL!W8+AGO!W8+SET!W8),IF(Config!$C$6=10,SUM(+ENE!W8+FEB!W8+MAR!W8+ABR!W8+MAY!W8+JUN!W8+JUL!W8+AGO!W8+SET!W8+OCT!W8),IF(Config!$C$6=11,SUM(+ENE!W8+FEB!W8+MAR!W8+ABR!W8+MAY!W8+JUN!W8+JUL!W8+AGO!W8+SET!W8+OCT!W8+NOV!W8),IF(Config!$C$6=12,SUM(+ENE!W8+FEB!W8+MAR!W8+ABR!W8+MAY!W8+JUN!W8+JUL!W8+AGO!W8+SET!W8+OCT!W8+NOV!W8+DIC!W8)))))))))))))</f>
        <v>0</v>
      </c>
      <c r="X8" s="214">
        <f>IF(Config!$C$6=1,SUM(+ENE!X8),IF(Config!$C$6=2,SUM(+ENE!X8+FEB!X8),IF(Config!$C$6=3,SUM(+ENE!X8+FEB!X8+MAR!X8),IF(Config!$C$6=4,SUM(+ENE!X8+FEB!X8+MAR!X8+ABR!X8),IF(Config!$C$6=5,SUM(ENE!X8+FEB!X8+MAR!X8+ABR!X8+MAY!X8),IF(Config!$C$6=6,SUM(+ENE!X8+FEB!X8+MAR!X8+ABR!X8+MAY!X8+JUN!X8),IF(Config!$C$6=7,SUM(ENE!X8+FEB!X8+MAR!X8+ABR!X8+MAY!X8+JUN!X8+JUL!X8),IF(Config!$C$6=8,SUM(+ENE!X8+FEB!X8+MAR!X8+ABR!X8+MAY!X8+JUN!X8+JUL!X8+AGO!X8),IF(Config!$C$6=9,SUM(+ENE!X8+FEB!X8+MAR!X8+ABR!X8+MAY!X8+JUN!X8+JUL!X8+AGO!X8+SET!X8),IF(Config!$C$6=10,SUM(+ENE!X8+FEB!X8+MAR!X8+ABR!X8+MAY!X8+JUN!X8+JUL!X8+AGO!X8+SET!X8+OCT!X8),IF(Config!$C$6=11,SUM(+ENE!X8+FEB!X8+MAR!X8+ABR!X8+MAY!X8+JUN!X8+JUL!X8+AGO!X8+SET!X8+OCT!X8+NOV!X8),IF(Config!$C$6=12,SUM(+ENE!X8+FEB!X8+MAR!X8+ABR!X8+MAY!X8+JUN!X8+JUL!X8+AGO!X8+SET!X8+OCT!X8+NOV!X8+DIC!X8)))))))))))))</f>
        <v>0</v>
      </c>
      <c r="Y8" s="214">
        <f>IF(Config!$C$6=1,SUM(+ENE!Y8),IF(Config!$C$6=2,SUM(+ENE!Y8+FEB!Y8),IF(Config!$C$6=3,SUM(+ENE!Y8+FEB!Y8+MAR!Y8),IF(Config!$C$6=4,SUM(+ENE!Y8+FEB!Y8+MAR!Y8+ABR!Y8),IF(Config!$C$6=5,SUM(ENE!Y8+FEB!Y8+MAR!Y8+ABR!Y8+MAY!Y8),IF(Config!$C$6=6,SUM(+ENE!Y8+FEB!Y8+MAR!Y8+ABR!Y8+MAY!Y8+JUN!Y8),IF(Config!$C$6=7,SUM(ENE!Y8+FEB!Y8+MAR!Y8+ABR!Y8+MAY!Y8+JUN!Y8+JUL!Y8),IF(Config!$C$6=8,SUM(+ENE!Y8+FEB!Y8+MAR!Y8+ABR!Y8+MAY!Y8+JUN!Y8+JUL!Y8+AGO!Y8),IF(Config!$C$6=9,SUM(+ENE!Y8+FEB!Y8+MAR!Y8+ABR!Y8+MAY!Y8+JUN!Y8+JUL!Y8+AGO!Y8+SET!Y8),IF(Config!$C$6=10,SUM(+ENE!Y8+FEB!Y8+MAR!Y8+ABR!Y8+MAY!Y8+JUN!Y8+JUL!Y8+AGO!Y8+SET!Y8+OCT!Y8),IF(Config!$C$6=11,SUM(+ENE!Y8+FEB!Y8+MAR!Y8+ABR!Y8+MAY!Y8+JUN!Y8+JUL!Y8+AGO!Y8+SET!Y8+OCT!Y8+NOV!Y8),IF(Config!$C$6=12,SUM(+ENE!Y8+FEB!Y8+MAR!Y8+ABR!Y8+MAY!Y8+JUN!Y8+JUL!Y8+AGO!Y8+SET!Y8+OCT!Y8+NOV!Y8+DIC!Y8)))))))))))))</f>
        <v>0</v>
      </c>
      <c r="Z8" s="214">
        <f>IF(Config!$C$6=1,SUM(+ENE!Z8),IF(Config!$C$6=2,SUM(+ENE!Z8+FEB!Z8),IF(Config!$C$6=3,SUM(+ENE!Z8+FEB!Z8+MAR!Z8),IF(Config!$C$6=4,SUM(+ENE!Z8+FEB!Z8+MAR!Z8+ABR!Z8),IF(Config!$C$6=5,SUM(ENE!Z8+FEB!Z8+MAR!Z8+ABR!Z8+MAY!Z8),IF(Config!$C$6=6,SUM(+ENE!Z8+FEB!Z8+MAR!Z8+ABR!Z8+MAY!Z8+JUN!Z8),IF(Config!$C$6=7,SUM(ENE!Z8+FEB!Z8+MAR!Z8+ABR!Z8+MAY!Z8+JUN!Z8+JUL!Z8),IF(Config!$C$6=8,SUM(+ENE!Z8+FEB!Z8+MAR!Z8+ABR!Z8+MAY!Z8+JUN!Z8+JUL!Z8+AGO!Z8),IF(Config!$C$6=9,SUM(+ENE!Z8+FEB!Z8+MAR!Z8+ABR!Z8+MAY!Z8+JUN!Z8+JUL!Z8+AGO!Z8+SET!Z8),IF(Config!$C$6=10,SUM(+ENE!Z8+FEB!Z8+MAR!Z8+ABR!Z8+MAY!Z8+JUN!Z8+JUL!Z8+AGO!Z8+SET!Z8+OCT!Z8),IF(Config!$C$6=11,SUM(+ENE!Z8+FEB!Z8+MAR!Z8+ABR!Z8+MAY!Z8+JUN!Z8+JUL!Z8+AGO!Z8+SET!Z8+OCT!Z8+NOV!Z8),IF(Config!$C$6=12,SUM(+ENE!Z8+FEB!Z8+MAR!Z8+ABR!Z8+MAY!Z8+JUN!Z8+JUL!Z8+AGO!Z8+SET!Z8+OCT!Z8+NOV!Z8+DIC!Z8)))))))))))))</f>
        <v>0</v>
      </c>
      <c r="AA8" s="214">
        <f>IF(Config!$C$6=1,SUM(+ENE!AA8),IF(Config!$C$6=2,SUM(+ENE!AA8+FEB!AA8),IF(Config!$C$6=3,SUM(+ENE!AA8+FEB!AA8+MAR!AA8),IF(Config!$C$6=4,SUM(+ENE!AA8+FEB!AA8+MAR!AA8+ABR!AA8),IF(Config!$C$6=5,SUM(ENE!AA8+FEB!AA8+MAR!AA8+ABR!AA8+MAY!AA8),IF(Config!$C$6=6,SUM(+ENE!AA8+FEB!AA8+MAR!AA8+ABR!AA8+MAY!AA8+JUN!AA8),IF(Config!$C$6=7,SUM(ENE!AA8+FEB!AA8+MAR!AA8+ABR!AA8+MAY!AA8+JUN!AA8+JUL!AA8),IF(Config!$C$6=8,SUM(+ENE!AA8+FEB!AA8+MAR!AA8+ABR!AA8+MAY!AA8+JUN!AA8+JUL!AA8+AGO!AA8),IF(Config!$C$6=9,SUM(+ENE!AA8+FEB!AA8+MAR!AA8+ABR!AA8+MAY!AA8+JUN!AA8+JUL!AA8+AGO!AA8+SET!AA8),IF(Config!$C$6=10,SUM(+ENE!AA8+FEB!AA8+MAR!AA8+ABR!AA8+MAY!AA8+JUN!AA8+JUL!AA8+AGO!AA8+SET!AA8+OCT!AA8),IF(Config!$C$6=11,SUM(+ENE!AA8+FEB!AA8+MAR!AA8+ABR!AA8+MAY!AA8+JUN!AA8+JUL!AA8+AGO!AA8+SET!AA8+OCT!AA8+NOV!AA8),IF(Config!$C$6=12,SUM(+ENE!AA8+FEB!AA8+MAR!AA8+ABR!AA8+MAY!AA8+JUN!AA8+JUL!AA8+AGO!AA8+SET!AA8+OCT!AA8+NOV!AA8+DIC!AA8)))))))))))))</f>
        <v>0</v>
      </c>
      <c r="AB8" s="214">
        <f>IF(Config!$C$6=1,SUM(+ENE!AB8),IF(Config!$C$6=2,SUM(+ENE!AB8+FEB!AB8),IF(Config!$C$6=3,SUM(+ENE!AB8+FEB!AB8+MAR!AB8),IF(Config!$C$6=4,SUM(+ENE!AB8+FEB!AB8+MAR!AB8+ABR!AB8),IF(Config!$C$6=5,SUM(ENE!AB8+FEB!AB8+MAR!AB8+ABR!AB8+MAY!AB8),IF(Config!$C$6=6,SUM(+ENE!AB8+FEB!AB8+MAR!AB8+ABR!AB8+MAY!AB8+JUN!AB8),IF(Config!$C$6=7,SUM(ENE!AB8+FEB!AB8+MAR!AB8+ABR!AB8+MAY!AB8+JUN!AB8+JUL!AB8),IF(Config!$C$6=8,SUM(+ENE!AB8+FEB!AB8+MAR!AB8+ABR!AB8+MAY!AB8+JUN!AB8+JUL!AB8+AGO!AB8),IF(Config!$C$6=9,SUM(+ENE!AB8+FEB!AB8+MAR!AB8+ABR!AB8+MAY!AB8+JUN!AB8+JUL!AB8+AGO!AB8+SET!AB8),IF(Config!$C$6=10,SUM(+ENE!AB8+FEB!AB8+MAR!AB8+ABR!AB8+MAY!AB8+JUN!AB8+JUL!AB8+AGO!AB8+SET!AB8+OCT!AB8),IF(Config!$C$6=11,SUM(+ENE!AB8+FEB!AB8+MAR!AB8+ABR!AB8+MAY!AB8+JUN!AB8+JUL!AB8+AGO!AB8+SET!AB8+OCT!AB8+NOV!AB8),IF(Config!$C$6=12,SUM(+ENE!AB8+FEB!AB8+MAR!AB8+ABR!AB8+MAY!AB8+JUN!AB8+JUL!AB8+AGO!AB8+SET!AB8+OCT!AB8+NOV!AB8+DIC!AB8)))))))))))))</f>
        <v>0</v>
      </c>
      <c r="AC8" s="214">
        <f>IF(Config!$C$6=1,SUM(+ENE!AC8),IF(Config!$C$6=2,SUM(+ENE!AC8+FEB!AC8),IF(Config!$C$6=3,SUM(+ENE!AC8+FEB!AC8+MAR!AC8),IF(Config!$C$6=4,SUM(+ENE!AC8+FEB!AC8+MAR!AC8+ABR!AC8),IF(Config!$C$6=5,SUM(ENE!AC8+FEB!AC8+MAR!AC8+ABR!AC8+MAY!AC8),IF(Config!$C$6=6,SUM(+ENE!AC8+FEB!AC8+MAR!AC8+ABR!AC8+MAY!AC8+JUN!AC8),IF(Config!$C$6=7,SUM(ENE!AC8+FEB!AC8+MAR!AC8+ABR!AC8+MAY!AC8+JUN!AC8+JUL!AC8),IF(Config!$C$6=8,SUM(+ENE!AC8+FEB!AC8+MAR!AC8+ABR!AC8+MAY!AC8+JUN!AC8+JUL!AC8+AGO!AC8),IF(Config!$C$6=9,SUM(+ENE!AC8+FEB!AC8+MAR!AC8+ABR!AC8+MAY!AC8+JUN!AC8+JUL!AC8+AGO!AC8+SET!AC8),IF(Config!$C$6=10,SUM(+ENE!AC8+FEB!AC8+MAR!AC8+ABR!AC8+MAY!AC8+JUN!AC8+JUL!AC8+AGO!AC8+SET!AC8+OCT!AC8),IF(Config!$C$6=11,SUM(+ENE!AC8+FEB!AC8+MAR!AC8+ABR!AC8+MAY!AC8+JUN!AC8+JUL!AC8+AGO!AC8+SET!AC8+OCT!AC8+NOV!AC8),IF(Config!$C$6=12,SUM(+ENE!AC8+FEB!AC8+MAR!AC8+ABR!AC8+MAY!AC8+JUN!AC8+JUL!AC8+AGO!AC8+SET!AC8+OCT!AC8+NOV!AC8+DIC!AC8)))))))))))))</f>
        <v>0</v>
      </c>
      <c r="AD8" s="214">
        <f>IF(Config!$C$6=1,SUM(+ENE!AD8),IF(Config!$C$6=2,SUM(+ENE!AD8+FEB!AD8),IF(Config!$C$6=3,SUM(+ENE!AD8+FEB!AD8+MAR!AD8),IF(Config!$C$6=4,SUM(+ENE!AD8+FEB!AD8+MAR!AD8+ABR!AD8),IF(Config!$C$6=5,SUM(ENE!AD8+FEB!AD8+MAR!AD8+ABR!AD8+MAY!AD8),IF(Config!$C$6=6,SUM(+ENE!AD8+FEB!AD8+MAR!AD8+ABR!AD8+MAY!AD8+JUN!AD8),IF(Config!$C$6=7,SUM(ENE!AD8+FEB!AD8+MAR!AD8+ABR!AD8+MAY!AD8+JUN!AD8+JUL!AD8),IF(Config!$C$6=8,SUM(+ENE!AD8+FEB!AD8+MAR!AD8+ABR!AD8+MAY!AD8+JUN!AD8+JUL!AD8+AGO!AD8),IF(Config!$C$6=9,SUM(+ENE!AD8+FEB!AD8+MAR!AD8+ABR!AD8+MAY!AD8+JUN!AD8+JUL!AD8+AGO!AD8+SET!AD8),IF(Config!$C$6=10,SUM(+ENE!AD8+FEB!AD8+MAR!AD8+ABR!AD8+MAY!AD8+JUN!AD8+JUL!AD8+AGO!AD8+SET!AD8+OCT!AD8),IF(Config!$C$6=11,SUM(+ENE!AD8+FEB!AD8+MAR!AD8+ABR!AD8+MAY!AD8+JUN!AD8+JUL!AD8+AGO!AD8+SET!AD8+OCT!AD8+NOV!AD8),IF(Config!$C$6=12,SUM(+ENE!AD8+FEB!AD8+MAR!AD8+ABR!AD8+MAY!AD8+JUN!AD8+JUL!AD8+AGO!AD8+SET!AD8+OCT!AD8+NOV!AD8+DIC!AD8)))))))))))))</f>
        <v>0</v>
      </c>
      <c r="AE8" s="214">
        <f>IF(Config!$C$6=1,SUM(+ENE!AE8),IF(Config!$C$6=2,SUM(+ENE!AE8+FEB!AE8),IF(Config!$C$6=3,SUM(+ENE!AE8+FEB!AE8+MAR!AE8),IF(Config!$C$6=4,SUM(+ENE!AE8+FEB!AE8+MAR!AE8+ABR!AE8),IF(Config!$C$6=5,SUM(ENE!AE8+FEB!AE8+MAR!AE8+ABR!AE8+MAY!AE8),IF(Config!$C$6=6,SUM(+ENE!AE8+FEB!AE8+MAR!AE8+ABR!AE8+MAY!AE8+JUN!AE8),IF(Config!$C$6=7,SUM(ENE!AE8+FEB!AE8+MAR!AE8+ABR!AE8+MAY!AE8+JUN!AE8+JUL!AE8),IF(Config!$C$6=8,SUM(+ENE!AE8+FEB!AE8+MAR!AE8+ABR!AE8+MAY!AE8+JUN!AE8+JUL!AE8+AGO!AE8),IF(Config!$C$6=9,SUM(+ENE!AE8+FEB!AE8+MAR!AE8+ABR!AE8+MAY!AE8+JUN!AE8+JUL!AE8+AGO!AE8+SET!AE8),IF(Config!$C$6=10,SUM(+ENE!AE8+FEB!AE8+MAR!AE8+ABR!AE8+MAY!AE8+JUN!AE8+JUL!AE8+AGO!AE8+SET!AE8+OCT!AE8),IF(Config!$C$6=11,SUM(+ENE!AE8+FEB!AE8+MAR!AE8+ABR!AE8+MAY!AE8+JUN!AE8+JUL!AE8+AGO!AE8+SET!AE8+OCT!AE8+NOV!AE8),IF(Config!$C$6=12,SUM(+ENE!AE8+FEB!AE8+MAR!AE8+ABR!AE8+MAY!AE8+JUN!AE8+JUL!AE8+AGO!AE8+SET!AE8+OCT!AE8+NOV!AE8+DIC!AE8)))))))))))))</f>
        <v>0</v>
      </c>
      <c r="AF8" s="214">
        <f>IF(Config!$C$6=1,SUM(+ENE!AF8),IF(Config!$C$6=2,SUM(+ENE!AF8+FEB!AF8),IF(Config!$C$6=3,SUM(+ENE!AF8+FEB!AF8+MAR!AF8),IF(Config!$C$6=4,SUM(+ENE!AF8+FEB!AF8+MAR!AF8+ABR!AF8),IF(Config!$C$6=5,SUM(ENE!AF8+FEB!AF8+MAR!AF8+ABR!AF8+MAY!AF8),IF(Config!$C$6=6,SUM(+ENE!AF8+FEB!AF8+MAR!AF8+ABR!AF8+MAY!AF8+JUN!AF8),IF(Config!$C$6=7,SUM(ENE!AF8+FEB!AF8+MAR!AF8+ABR!AF8+MAY!AF8+JUN!AF8+JUL!AF8),IF(Config!$C$6=8,SUM(+ENE!AF8+FEB!AF8+MAR!AF8+ABR!AF8+MAY!AF8+JUN!AF8+JUL!AF8+AGO!AF8),IF(Config!$C$6=9,SUM(+ENE!AF8+FEB!AF8+MAR!AF8+ABR!AF8+MAY!AF8+JUN!AF8+JUL!AF8+AGO!AF8+SET!AF8),IF(Config!$C$6=10,SUM(+ENE!AF8+FEB!AF8+MAR!AF8+ABR!AF8+MAY!AF8+JUN!AF8+JUL!AF8+AGO!AF8+SET!AF8+OCT!AF8),IF(Config!$C$6=11,SUM(+ENE!AF8+FEB!AF8+MAR!AF8+ABR!AF8+MAY!AF8+JUN!AF8+JUL!AF8+AGO!AF8+SET!AF8+OCT!AF8+NOV!AF8),IF(Config!$C$6=12,SUM(+ENE!AF8+FEB!AF8+MAR!AF8+ABR!AF8+MAY!AF8+JUN!AF8+JUL!AF8+AGO!AF8+SET!AF8+OCT!AF8+NOV!AF8+DIC!AF8)))))))))))))</f>
        <v>0</v>
      </c>
      <c r="AG8" s="214">
        <f>IF(Config!$C$6=1,SUM(+ENE!AG8),IF(Config!$C$6=2,SUM(+ENE!AG8+FEB!AG8),IF(Config!$C$6=3,SUM(+ENE!AG8+FEB!AG8+MAR!AG8),IF(Config!$C$6=4,SUM(+ENE!AG8+FEB!AG8+MAR!AG8+ABR!AG8),IF(Config!$C$6=5,SUM(ENE!AG8+FEB!AG8+MAR!AG8+ABR!AG8+MAY!AG8),IF(Config!$C$6=6,SUM(+ENE!AG8+FEB!AG8+MAR!AG8+ABR!AG8+MAY!AG8+JUN!AG8),IF(Config!$C$6=7,SUM(ENE!AG8+FEB!AG8+MAR!AG8+ABR!AG8+MAY!AG8+JUN!AG8+JUL!AG8),IF(Config!$C$6=8,SUM(+ENE!AG8+FEB!AG8+MAR!AG8+ABR!AG8+MAY!AG8+JUN!AG8+JUL!AG8+AGO!AG8),IF(Config!$C$6=9,SUM(+ENE!AG8+FEB!AG8+MAR!AG8+ABR!AG8+MAY!AG8+JUN!AG8+JUL!AG8+AGO!AG8+SET!AG8),IF(Config!$C$6=10,SUM(+ENE!AG8+FEB!AG8+MAR!AG8+ABR!AG8+MAY!AG8+JUN!AG8+JUL!AG8+AGO!AG8+SET!AG8+OCT!AG8),IF(Config!$C$6=11,SUM(+ENE!AG8+FEB!AG8+MAR!AG8+ABR!AG8+MAY!AG8+JUN!AG8+JUL!AG8+AGO!AG8+SET!AG8+OCT!AG8+NOV!AG8),IF(Config!$C$6=12,SUM(+ENE!AG8+FEB!AG8+MAR!AG8+ABR!AG8+MAY!AG8+JUN!AG8+JUL!AG8+AGO!AG8+SET!AG8+OCT!AG8+NOV!AG8+DIC!AG8)))))))))))))</f>
        <v>0</v>
      </c>
      <c r="AH8" s="214">
        <f>IF(Config!$C$6=1,SUM(+ENE!AH8),IF(Config!$C$6=2,SUM(+ENE!AH8+FEB!AH8),IF(Config!$C$6=3,SUM(+ENE!AH8+FEB!AH8+MAR!AH8),IF(Config!$C$6=4,SUM(+ENE!AH8+FEB!AH8+MAR!AH8+ABR!AH8),IF(Config!$C$6=5,SUM(ENE!AH8+FEB!AH8+MAR!AH8+ABR!AH8+MAY!AH8),IF(Config!$C$6=6,SUM(+ENE!AH8+FEB!AH8+MAR!AH8+ABR!AH8+MAY!AH8+JUN!AH8),IF(Config!$C$6=7,SUM(ENE!AH8+FEB!AH8+MAR!AH8+ABR!AH8+MAY!AH8+JUN!AH8+JUL!AH8),IF(Config!$C$6=8,SUM(+ENE!AH8+FEB!AH8+MAR!AH8+ABR!AH8+MAY!AH8+JUN!AH8+JUL!AH8+AGO!AH8),IF(Config!$C$6=9,SUM(+ENE!AH8+FEB!AH8+MAR!AH8+ABR!AH8+MAY!AH8+JUN!AH8+JUL!AH8+AGO!AH8+SET!AH8),IF(Config!$C$6=10,SUM(+ENE!AH8+FEB!AH8+MAR!AH8+ABR!AH8+MAY!AH8+JUN!AH8+JUL!AH8+AGO!AH8+SET!AH8+OCT!AH8),IF(Config!$C$6=11,SUM(+ENE!AH8+FEB!AH8+MAR!AH8+ABR!AH8+MAY!AH8+JUN!AH8+JUL!AH8+AGO!AH8+SET!AH8+OCT!AH8+NOV!AH8),IF(Config!$C$6=12,SUM(+ENE!AH8+FEB!AH8+MAR!AH8+ABR!AH8+MAY!AH8+JUN!AH8+JUL!AH8+AGO!AH8+SET!AH8+OCT!AH8+NOV!AH8+DIC!AH8)))))))))))))</f>
        <v>0</v>
      </c>
      <c r="AI8" s="214">
        <f>IF(Config!$C$6=1,SUM(+ENE!AI8),IF(Config!$C$6=2,SUM(+ENE!AI8+FEB!AI8),IF(Config!$C$6=3,SUM(+ENE!AI8+FEB!AI8+MAR!AI8),IF(Config!$C$6=4,SUM(+ENE!AI8+FEB!AI8+MAR!AI8+ABR!AI8),IF(Config!$C$6=5,SUM(ENE!AI8+FEB!AI8+MAR!AI8+ABR!AI8+MAY!AI8),IF(Config!$C$6=6,SUM(+ENE!AI8+FEB!AI8+MAR!AI8+ABR!AI8+MAY!AI8+JUN!AI8),IF(Config!$C$6=7,SUM(ENE!AI8+FEB!AI8+MAR!AI8+ABR!AI8+MAY!AI8+JUN!AI8+JUL!AI8),IF(Config!$C$6=8,SUM(+ENE!AI8+FEB!AI8+MAR!AI8+ABR!AI8+MAY!AI8+JUN!AI8+JUL!AI8+AGO!AI8),IF(Config!$C$6=9,SUM(+ENE!AI8+FEB!AI8+MAR!AI8+ABR!AI8+MAY!AI8+JUN!AI8+JUL!AI8+AGO!AI8+SET!AI8),IF(Config!$C$6=10,SUM(+ENE!AI8+FEB!AI8+MAR!AI8+ABR!AI8+MAY!AI8+JUN!AI8+JUL!AI8+AGO!AI8+SET!AI8+OCT!AI8),IF(Config!$C$6=11,SUM(+ENE!AI8+FEB!AI8+MAR!AI8+ABR!AI8+MAY!AI8+JUN!AI8+JUL!AI8+AGO!AI8+SET!AI8+OCT!AI8+NOV!AI8),IF(Config!$C$6=12,SUM(+ENE!AI8+FEB!AI8+MAR!AI8+ABR!AI8+MAY!AI8+JUN!AI8+JUL!AI8+AGO!AI8+SET!AI8+OCT!AI8+NOV!AI8+DIC!AI8)))))))))))))</f>
        <v>0</v>
      </c>
      <c r="AJ8" s="214">
        <f>IF(Config!$C$6=1,SUM(+ENE!AJ8),IF(Config!$C$6=2,SUM(+ENE!AJ8+FEB!AJ8),IF(Config!$C$6=3,SUM(+ENE!AJ8+FEB!AJ8+MAR!AJ8),IF(Config!$C$6=4,SUM(+ENE!AJ8+FEB!AJ8+MAR!AJ8+ABR!AJ8),IF(Config!$C$6=5,SUM(ENE!AJ8+FEB!AJ8+MAR!AJ8+ABR!AJ8+MAY!AJ8),IF(Config!$C$6=6,SUM(+ENE!AJ8+FEB!AJ8+MAR!AJ8+ABR!AJ8+MAY!AJ8+JUN!AJ8),IF(Config!$C$6=7,SUM(ENE!AJ8+FEB!AJ8+MAR!AJ8+ABR!AJ8+MAY!AJ8+JUN!AJ8+JUL!AJ8),IF(Config!$C$6=8,SUM(+ENE!AJ8+FEB!AJ8+MAR!AJ8+ABR!AJ8+MAY!AJ8+JUN!AJ8+JUL!AJ8+AGO!AJ8),IF(Config!$C$6=9,SUM(+ENE!AJ8+FEB!AJ8+MAR!AJ8+ABR!AJ8+MAY!AJ8+JUN!AJ8+JUL!AJ8+AGO!AJ8+SET!AJ8),IF(Config!$C$6=10,SUM(+ENE!AJ8+FEB!AJ8+MAR!AJ8+ABR!AJ8+MAY!AJ8+JUN!AJ8+JUL!AJ8+AGO!AJ8+SET!AJ8+OCT!AJ8),IF(Config!$C$6=11,SUM(+ENE!AJ8+FEB!AJ8+MAR!AJ8+ABR!AJ8+MAY!AJ8+JUN!AJ8+JUL!AJ8+AGO!AJ8+SET!AJ8+OCT!AJ8+NOV!AJ8),IF(Config!$C$6=12,SUM(+ENE!AJ8+FEB!AJ8+MAR!AJ8+ABR!AJ8+MAY!AJ8+JUN!AJ8+JUL!AJ8+AGO!AJ8+SET!AJ8+OCT!AJ8+NOV!AJ8+DIC!AJ8)))))))))))))</f>
        <v>0</v>
      </c>
      <c r="AK8" s="214">
        <f>IF(Config!$C$6=1,SUM(+ENE!AK8),IF(Config!$C$6=2,SUM(+ENE!AK8+FEB!AK8),IF(Config!$C$6=3,SUM(+ENE!AK8+FEB!AK8+MAR!AK8),IF(Config!$C$6=4,SUM(+ENE!AK8+FEB!AK8+MAR!AK8+ABR!AK8),IF(Config!$C$6=5,SUM(ENE!AK8+FEB!AK8+MAR!AK8+ABR!AK8+MAY!AK8),IF(Config!$C$6=6,SUM(+ENE!AK8+FEB!AK8+MAR!AK8+ABR!AK8+MAY!AK8+JUN!AK8),IF(Config!$C$6=7,SUM(ENE!AK8+FEB!AK8+MAR!AK8+ABR!AK8+MAY!AK8+JUN!AK8+JUL!AK8),IF(Config!$C$6=8,SUM(+ENE!AK8+FEB!AK8+MAR!AK8+ABR!AK8+MAY!AK8+JUN!AK8+JUL!AK8+AGO!AK8),IF(Config!$C$6=9,SUM(+ENE!AK8+FEB!AK8+MAR!AK8+ABR!AK8+MAY!AK8+JUN!AK8+JUL!AK8+AGO!AK8+SET!AK8),IF(Config!$C$6=10,SUM(+ENE!AK8+FEB!AK8+MAR!AK8+ABR!AK8+MAY!AK8+JUN!AK8+JUL!AK8+AGO!AK8+SET!AK8+OCT!AK8),IF(Config!$C$6=11,SUM(+ENE!AK8+FEB!AK8+MAR!AK8+ABR!AK8+MAY!AK8+JUN!AK8+JUL!AK8+AGO!AK8+SET!AK8+OCT!AK8+NOV!AK8),IF(Config!$C$6=12,SUM(+ENE!AK8+FEB!AK8+MAR!AK8+ABR!AK8+MAY!AK8+JUN!AK8+JUL!AK8+AGO!AK8+SET!AK8+OCT!AK8+NOV!AK8+DIC!AK8)))))))))))))</f>
        <v>0</v>
      </c>
      <c r="AL8" s="214">
        <f>IF(Config!$C$6=1,SUM(+ENE!AL8),IF(Config!$C$6=2,SUM(+ENE!AL8+FEB!AL8),IF(Config!$C$6=3,SUM(+ENE!AL8+FEB!AL8+MAR!AL8),IF(Config!$C$6=4,SUM(+ENE!AL8+FEB!AL8+MAR!AL8+ABR!AL8),IF(Config!$C$6=5,SUM(ENE!AL8+FEB!AL8+MAR!AL8+ABR!AL8+MAY!AL8),IF(Config!$C$6=6,SUM(+ENE!AL8+FEB!AL8+MAR!AL8+ABR!AL8+MAY!AL8+JUN!AL8),IF(Config!$C$6=7,SUM(ENE!AL8+FEB!AL8+MAR!AL8+ABR!AL8+MAY!AL8+JUN!AL8+JUL!AL8),IF(Config!$C$6=8,SUM(+ENE!AL8+FEB!AL8+MAR!AL8+ABR!AL8+MAY!AL8+JUN!AL8+JUL!AL8+AGO!AL8),IF(Config!$C$6=9,SUM(+ENE!AL8+FEB!AL8+MAR!AL8+ABR!AL8+MAY!AL8+JUN!AL8+JUL!AL8+AGO!AL8+SET!AL8),IF(Config!$C$6=10,SUM(+ENE!AL8+FEB!AL8+MAR!AL8+ABR!AL8+MAY!AL8+JUN!AL8+JUL!AL8+AGO!AL8+SET!AL8+OCT!AL8),IF(Config!$C$6=11,SUM(+ENE!AL8+FEB!AL8+MAR!AL8+ABR!AL8+MAY!AL8+JUN!AL8+JUL!AL8+AGO!AL8+SET!AL8+OCT!AL8+NOV!AL8),IF(Config!$C$6=12,SUM(+ENE!AL8+FEB!AL8+MAR!AL8+ABR!AL8+MAY!AL8+JUN!AL8+JUL!AL8+AGO!AL8+SET!AL8+OCT!AL8+NOV!AL8+DIC!AL8)))))))))))))</f>
        <v>0</v>
      </c>
      <c r="AM8" s="214">
        <f>IF(Config!$C$6=1,SUM(+ENE!AM8),IF(Config!$C$6=2,SUM(+ENE!AM8+FEB!AM8),IF(Config!$C$6=3,SUM(+ENE!AM8+FEB!AM8+MAR!AM8),IF(Config!$C$6=4,SUM(+ENE!AM8+FEB!AM8+MAR!AM8+ABR!AM8),IF(Config!$C$6=5,SUM(ENE!AM8+FEB!AM8+MAR!AM8+ABR!AM8+MAY!AM8),IF(Config!$C$6=6,SUM(+ENE!AM8+FEB!AM8+MAR!AM8+ABR!AM8+MAY!AM8+JUN!AM8),IF(Config!$C$6=7,SUM(ENE!AM8+FEB!AM8+MAR!AM8+ABR!AM8+MAY!AM8+JUN!AM8+JUL!AM8),IF(Config!$C$6=8,SUM(+ENE!AM8+FEB!AM8+MAR!AM8+ABR!AM8+MAY!AM8+JUN!AM8+JUL!AM8+AGO!AM8),IF(Config!$C$6=9,SUM(+ENE!AM8+FEB!AM8+MAR!AM8+ABR!AM8+MAY!AM8+JUN!AM8+JUL!AM8+AGO!AM8+SET!AM8),IF(Config!$C$6=10,SUM(+ENE!AM8+FEB!AM8+MAR!AM8+ABR!AM8+MAY!AM8+JUN!AM8+JUL!AM8+AGO!AM8+SET!AM8+OCT!AM8),IF(Config!$C$6=11,SUM(+ENE!AM8+FEB!AM8+MAR!AM8+ABR!AM8+MAY!AM8+JUN!AM8+JUL!AM8+AGO!AM8+SET!AM8+OCT!AM8+NOV!AM8),IF(Config!$C$6=12,SUM(+ENE!AM8+FEB!AM8+MAR!AM8+ABR!AM8+MAY!AM8+JUN!AM8+JUL!AM8+AGO!AM8+SET!AM8+OCT!AM8+NOV!AM8+DIC!AM8)))))))))))))</f>
        <v>0</v>
      </c>
      <c r="AN8" s="214">
        <f>IF(Config!$C$6=1,SUM(+ENE!AN8),IF(Config!$C$6=2,SUM(+ENE!AN8+FEB!AN8),IF(Config!$C$6=3,SUM(+ENE!AN8+FEB!AN8+MAR!AN8),IF(Config!$C$6=4,SUM(+ENE!AN8+FEB!AN8+MAR!AN8+ABR!AN8),IF(Config!$C$6=5,SUM(ENE!AN8+FEB!AN8+MAR!AN8+ABR!AN8+MAY!AN8),IF(Config!$C$6=6,SUM(+ENE!AN8+FEB!AN8+MAR!AN8+ABR!AN8+MAY!AN8+JUN!AN8),IF(Config!$C$6=7,SUM(ENE!AN8+FEB!AN8+MAR!AN8+ABR!AN8+MAY!AN8+JUN!AN8+JUL!AN8),IF(Config!$C$6=8,SUM(+ENE!AN8+FEB!AN8+MAR!AN8+ABR!AN8+MAY!AN8+JUN!AN8+JUL!AN8+AGO!AN8),IF(Config!$C$6=9,SUM(+ENE!AN8+FEB!AN8+MAR!AN8+ABR!AN8+MAY!AN8+JUN!AN8+JUL!AN8+AGO!AN8+SET!AN8),IF(Config!$C$6=10,SUM(+ENE!AN8+FEB!AN8+MAR!AN8+ABR!AN8+MAY!AN8+JUN!AN8+JUL!AN8+AGO!AN8+SET!AN8+OCT!AN8),IF(Config!$C$6=11,SUM(+ENE!AN8+FEB!AN8+MAR!AN8+ABR!AN8+MAY!AN8+JUN!AN8+JUL!AN8+AGO!AN8+SET!AN8+OCT!AN8+NOV!AN8),IF(Config!$C$6=12,SUM(+ENE!AN8+FEB!AN8+MAR!AN8+ABR!AN8+MAY!AN8+JUN!AN8+JUL!AN8+AGO!AN8+SET!AN8+OCT!AN8+NOV!AN8+DIC!AN8)))))))))))))</f>
        <v>0</v>
      </c>
      <c r="AO8" s="214">
        <f>IF(Config!$C$6=1,SUM(+ENE!AO8),IF(Config!$C$6=2,SUM(+ENE!AO8+FEB!AO8),IF(Config!$C$6=3,SUM(+ENE!AO8+FEB!AO8+MAR!AO8),IF(Config!$C$6=4,SUM(+ENE!AO8+FEB!AO8+MAR!AO8+ABR!AO8),IF(Config!$C$6=5,SUM(ENE!AO8+FEB!AO8+MAR!AO8+ABR!AO8+MAY!AO8),IF(Config!$C$6=6,SUM(+ENE!AO8+FEB!AO8+MAR!AO8+ABR!AO8+MAY!AO8+JUN!AO8),IF(Config!$C$6=7,SUM(ENE!AO8+FEB!AO8+MAR!AO8+ABR!AO8+MAY!AO8+JUN!AO8+JUL!AO8),IF(Config!$C$6=8,SUM(+ENE!AO8+FEB!AO8+MAR!AO8+ABR!AO8+MAY!AO8+JUN!AO8+JUL!AO8+AGO!AO8),IF(Config!$C$6=9,SUM(+ENE!AO8+FEB!AO8+MAR!AO8+ABR!AO8+MAY!AO8+JUN!AO8+JUL!AO8+AGO!AO8+SET!AO8),IF(Config!$C$6=10,SUM(+ENE!AO8+FEB!AO8+MAR!AO8+ABR!AO8+MAY!AO8+JUN!AO8+JUL!AO8+AGO!AO8+SET!AO8+OCT!AO8),IF(Config!$C$6=11,SUM(+ENE!AO8+FEB!AO8+MAR!AO8+ABR!AO8+MAY!AO8+JUN!AO8+JUL!AO8+AGO!AO8+SET!AO8+OCT!AO8+NOV!AO8),IF(Config!$C$6=12,SUM(+ENE!AO8+FEB!AO8+MAR!AO8+ABR!AO8+MAY!AO8+JUN!AO8+JUL!AO8+AGO!AO8+SET!AO8+OCT!AO8+NOV!AO8+DIC!AO8)))))))))))))</f>
        <v>0</v>
      </c>
      <c r="AP8" s="214">
        <f>IF(Config!$C$6=1,SUM(+ENE!AP8),IF(Config!$C$6=2,SUM(+ENE!AP8+FEB!AP8),IF(Config!$C$6=3,SUM(+ENE!AP8+FEB!AP8+MAR!AP8),IF(Config!$C$6=4,SUM(+ENE!AP8+FEB!AP8+MAR!AP8+ABR!AP8),IF(Config!$C$6=5,SUM(ENE!AP8+FEB!AP8+MAR!AP8+ABR!AP8+MAY!AP8),IF(Config!$C$6=6,SUM(+ENE!AP8+FEB!AP8+MAR!AP8+ABR!AP8+MAY!AP8+JUN!AP8),IF(Config!$C$6=7,SUM(ENE!AP8+FEB!AP8+MAR!AP8+ABR!AP8+MAY!AP8+JUN!AP8+JUL!AP8),IF(Config!$C$6=8,SUM(+ENE!AP8+FEB!AP8+MAR!AP8+ABR!AP8+MAY!AP8+JUN!AP8+JUL!AP8+AGO!AP8),IF(Config!$C$6=9,SUM(+ENE!AP8+FEB!AP8+MAR!AP8+ABR!AP8+MAY!AP8+JUN!AP8+JUL!AP8+AGO!AP8+SET!AP8),IF(Config!$C$6=10,SUM(+ENE!AP8+FEB!AP8+MAR!AP8+ABR!AP8+MAY!AP8+JUN!AP8+JUL!AP8+AGO!AP8+SET!AP8+OCT!AP8),IF(Config!$C$6=11,SUM(+ENE!AP8+FEB!AP8+MAR!AP8+ABR!AP8+MAY!AP8+JUN!AP8+JUL!AP8+AGO!AP8+SET!AP8+OCT!AP8+NOV!AP8),IF(Config!$C$6=12,SUM(+ENE!AP8+FEB!AP8+MAR!AP8+ABR!AP8+MAY!AP8+JUN!AP8+JUL!AP8+AGO!AP8+SET!AP8+OCT!AP8+NOV!AP8+DIC!AP8)))))))))))))</f>
        <v>0</v>
      </c>
      <c r="AQ8" s="214">
        <f>IF(Config!$C$6=1,SUM(+ENE!AQ8),IF(Config!$C$6=2,SUM(+ENE!AQ8+FEB!AQ8),IF(Config!$C$6=3,SUM(+ENE!AQ8+FEB!AQ8+MAR!AQ8),IF(Config!$C$6=4,SUM(+ENE!AQ8+FEB!AQ8+MAR!AQ8+ABR!AQ8),IF(Config!$C$6=5,SUM(ENE!AQ8+FEB!AQ8+MAR!AQ8+ABR!AQ8+MAY!AQ8),IF(Config!$C$6=6,SUM(+ENE!AQ8+FEB!AQ8+MAR!AQ8+ABR!AQ8+MAY!AQ8+JUN!AQ8),IF(Config!$C$6=7,SUM(ENE!AQ8+FEB!AQ8+MAR!AQ8+ABR!AQ8+MAY!AQ8+JUN!AQ8+JUL!AQ8),IF(Config!$C$6=8,SUM(+ENE!AQ8+FEB!AQ8+MAR!AQ8+ABR!AQ8+MAY!AQ8+JUN!AQ8+JUL!AQ8+AGO!AQ8),IF(Config!$C$6=9,SUM(+ENE!AQ8+FEB!AQ8+MAR!AQ8+ABR!AQ8+MAY!AQ8+JUN!AQ8+JUL!AQ8+AGO!AQ8+SET!AQ8),IF(Config!$C$6=10,SUM(+ENE!AQ8+FEB!AQ8+MAR!AQ8+ABR!AQ8+MAY!AQ8+JUN!AQ8+JUL!AQ8+AGO!AQ8+SET!AQ8+OCT!AQ8),IF(Config!$C$6=11,SUM(+ENE!AQ8+FEB!AQ8+MAR!AQ8+ABR!AQ8+MAY!AQ8+JUN!AQ8+JUL!AQ8+AGO!AQ8+SET!AQ8+OCT!AQ8+NOV!AQ8),IF(Config!$C$6=12,SUM(+ENE!AQ8+FEB!AQ8+MAR!AQ8+ABR!AQ8+MAY!AQ8+JUN!AQ8+JUL!AQ8+AGO!AQ8+SET!AQ8+OCT!AQ8+NOV!AQ8+DIC!AQ8)))))))))))))</f>
        <v>0</v>
      </c>
      <c r="AR8" s="214">
        <f>IF(Config!$C$6=1,SUM(+ENE!AR8),IF(Config!$C$6=2,SUM(+ENE!AR8+FEB!AR8),IF(Config!$C$6=3,SUM(+ENE!AR8+FEB!AR8+MAR!AR8),IF(Config!$C$6=4,SUM(+ENE!AR8+FEB!AR8+MAR!AR8+ABR!AR8),IF(Config!$C$6=5,SUM(ENE!AR8+FEB!AR8+MAR!AR8+ABR!AR8+MAY!AR8),IF(Config!$C$6=6,SUM(+ENE!AR8+FEB!AR8+MAR!AR8+ABR!AR8+MAY!AR8+JUN!AR8),IF(Config!$C$6=7,SUM(ENE!AR8+FEB!AR8+MAR!AR8+ABR!AR8+MAY!AR8+JUN!AR8+JUL!AR8),IF(Config!$C$6=8,SUM(+ENE!AR8+FEB!AR8+MAR!AR8+ABR!AR8+MAY!AR8+JUN!AR8+JUL!AR8+AGO!AR8),IF(Config!$C$6=9,SUM(+ENE!AR8+FEB!AR8+MAR!AR8+ABR!AR8+MAY!AR8+JUN!AR8+JUL!AR8+AGO!AR8+SET!AR8),IF(Config!$C$6=10,SUM(+ENE!AR8+FEB!AR8+MAR!AR8+ABR!AR8+MAY!AR8+JUN!AR8+JUL!AR8+AGO!AR8+SET!AR8+OCT!AR8),IF(Config!$C$6=11,SUM(+ENE!AR8+FEB!AR8+MAR!AR8+ABR!AR8+MAY!AR8+JUN!AR8+JUL!AR8+AGO!AR8+SET!AR8+OCT!AR8+NOV!AR8),IF(Config!$C$6=12,SUM(+ENE!AR8+FEB!AR8+MAR!AR8+ABR!AR8+MAY!AR8+JUN!AR8+JUL!AR8+AGO!AR8+SET!AR8+OCT!AR8+NOV!AR8+DIC!AR8)))))))))))))</f>
        <v>0</v>
      </c>
      <c r="AS8" s="220">
        <f t="shared" ref="AS8:AS30" si="3">+SUM(D8:AR8)</f>
        <v>21</v>
      </c>
      <c r="AT8" s="82">
        <f>IF(Config!$C$6=1,SUM(+ENE!AT8),IF(Config!$C$6=2,SUM(+ENE!AT8+FEB!AT8),IF(Config!$C$6=3,SUM(+ENE!AT8+FEB!AT8+MAR!AT8),IF(Config!$C$6=4,SUM(+ENE!AT8+FEB!AT8+MAR!AT8+ABR!AT8),IF(Config!$C$6=5,SUM(ENE!AT8+FEB!AT8+MAR!AT8+ABR!AT8+MAY!AT8),IF(Config!$C$6=6,SUM(+ENE!AT8+FEB!AT8+MAR!AT8+ABR!AT8+MAY!AT8+JUN!AT8),IF(Config!$C$6=7,SUM(ENE!AT8+FEB!AT8+MAR!AT8+ABR!AT8+MAY!AT8+JUN!AT8+JUL!AT8),IF(Config!$C$6=8,SUM(+ENE!AT8+FEB!AT8+MAR!AT8+ABR!AT8+MAY!AT8+JUN!AT8+JUL!AT8+AGO!AT8),IF(Config!$C$6=9,SUM(+ENE!AT8+FEB!AT8+MAR!AT8+ABR!AT8+MAY!AT8+JUN!AT8+JUL!AT8+AGO!AT8+SET!AT8),IF(Config!$C$6=10,SUM(+ENE!AT8+FEB!AT8+MAR!AT8+ABR!AT8+MAY!AT8+JUN!AT8+JUL!AT8+AGO!AT8+SET!AT8+OCT!AT8),IF(Config!$C$6=11,SUM(+ENE!AT8+FEB!AT8+MAR!AT8+ABR!AT8+MAY!AT8+JUN!AT8+JUL!AT8+AGO!AT8+SET!AT8+OCT!AT8+NOV!AT8),IF(Config!$C$6=12,SUM(+ENE!AT8+FEB!AT8+MAR!AT8+ABR!AT8+MAY!AT8+JUN!AT8+JUL!AT8+AGO!AT8+SET!AT8+OCT!AT8+NOV!AT8+DIC!AT8)))))))))))))</f>
        <v>0</v>
      </c>
      <c r="AU8" s="82">
        <f>IF(Config!$C$6=1,SUM(+ENE!AU8),IF(Config!$C$6=2,SUM(+ENE!AU8+FEB!AU8),IF(Config!$C$6=3,SUM(+ENE!AU8+FEB!AU8+MAR!AU8),IF(Config!$C$6=4,SUM(+ENE!AU8+FEB!AU8+MAR!AU8+ABR!AU8),IF(Config!$C$6=5,SUM(ENE!AU8+FEB!AU8+MAR!AU8+ABR!AU8+MAY!AU8),IF(Config!$C$6=6,SUM(+ENE!AU8+FEB!AU8+MAR!AU8+ABR!AU8+MAY!AU8+JUN!AU8),IF(Config!$C$6=7,SUM(ENE!AU8+FEB!AU8+MAR!AU8+ABR!AU8+MAY!AU8+JUN!AU8+JUL!AU8),IF(Config!$C$6=8,SUM(+ENE!AU8+FEB!AU8+MAR!AU8+ABR!AU8+MAY!AU8+JUN!AU8+JUL!AU8+AGO!AU8),IF(Config!$C$6=9,SUM(+ENE!AU8+FEB!AU8+MAR!AU8+ABR!AU8+MAY!AU8+JUN!AU8+JUL!AU8+AGO!AU8+SET!AU8),IF(Config!$C$6=10,SUM(+ENE!AU8+FEB!AU8+MAR!AU8+ABR!AU8+MAY!AU8+JUN!AU8+JUL!AU8+AGO!AU8+SET!AU8+OCT!AU8),IF(Config!$C$6=11,SUM(+ENE!AU8+FEB!AU8+MAR!AU8+ABR!AU8+MAY!AU8+JUN!AU8+JUL!AU8+AGO!AU8+SET!AU8+OCT!AU8+NOV!AU8),IF(Config!$C$6=12,SUM(+ENE!AU8+FEB!AU8+MAR!AU8+ABR!AU8+MAY!AU8+JUN!AU8+JUL!AU8+AGO!AU8+SET!AU8+OCT!AU8+NOV!AU8+DIC!AU8)))))))))))))</f>
        <v>21</v>
      </c>
      <c r="AV8" s="82">
        <f>IF(Config!$C$6=1,SUM(+ENE!AV8),IF(Config!$C$6=2,SUM(+ENE!AV8+FEB!AV8),IF(Config!$C$6=3,SUM(+ENE!AV8+FEB!AV8+MAR!AV8),IF(Config!$C$6=4,SUM(+ENE!AV8+FEB!AV8+MAR!AV8+ABR!AV8),IF(Config!$C$6=5,SUM(ENE!AV8+FEB!AV8+MAR!AV8+ABR!AV8+MAY!AV8),IF(Config!$C$6=6,SUM(+ENE!AV8+FEB!AV8+MAR!AV8+ABR!AV8+MAY!AV8+JUN!AV8),IF(Config!$C$6=7,SUM(ENE!AV8+FEB!AV8+MAR!AV8+ABR!AV8+MAY!AV8+JUN!AV8+JUL!AV8),IF(Config!$C$6=8,SUM(+ENE!AV8+FEB!AV8+MAR!AV8+ABR!AV8+MAY!AV8+JUN!AV8+JUL!AV8+AGO!AV8),IF(Config!$C$6=9,SUM(+ENE!AV8+FEB!AV8+MAR!AV8+ABR!AV8+MAY!AV8+JUN!AV8+JUL!AV8+AGO!AV8+SET!AV8),IF(Config!$C$6=10,SUM(+ENE!AV8+FEB!AV8+MAR!AV8+ABR!AV8+MAY!AV8+JUN!AV8+JUL!AV8+AGO!AV8+SET!AV8+OCT!AV8),IF(Config!$C$6=11,SUM(+ENE!AV8+FEB!AV8+MAR!AV8+ABR!AV8+MAY!AV8+JUN!AV8+JUL!AV8+AGO!AV8+SET!AV8+OCT!AV8+NOV!AV8),IF(Config!$C$6=12,SUM(+ENE!AV8+FEB!AV8+MAR!AV8+ABR!AV8+MAY!AV8+JUN!AV8+JUL!AV8+AGO!AV8+SET!AV8+OCT!AV8+NOV!AV8+DIC!AV8)))))))))))))</f>
        <v>0</v>
      </c>
      <c r="AW8" s="82">
        <f>IF(Config!$C$6=1,SUM(+ENE!AW8),IF(Config!$C$6=2,SUM(+ENE!AW8+FEB!AW8),IF(Config!$C$6=3,SUM(+ENE!AW8+FEB!AW8+MAR!AW8),IF(Config!$C$6=4,SUM(+ENE!AW8+FEB!AW8+MAR!AW8+ABR!AW8),IF(Config!$C$6=5,SUM(ENE!AW8+FEB!AW8+MAR!AW8+ABR!AW8+MAY!AW8),IF(Config!$C$6=6,SUM(+ENE!AW8+FEB!AW8+MAR!AW8+ABR!AW8+MAY!AW8+JUN!AW8),IF(Config!$C$6=7,SUM(ENE!AW8+FEB!AW8+MAR!AW8+ABR!AW8+MAY!AW8+JUN!AW8+JUL!AW8),IF(Config!$C$6=8,SUM(+ENE!AW8+FEB!AW8+MAR!AW8+ABR!AW8+MAY!AW8+JUN!AW8+JUL!AW8+AGO!AW8),IF(Config!$C$6=9,SUM(+ENE!AW8+FEB!AW8+MAR!AW8+ABR!AW8+MAY!AW8+JUN!AW8+JUL!AW8+AGO!AW8+SET!AW8),IF(Config!$C$6=10,SUM(+ENE!AW8+FEB!AW8+MAR!AW8+ABR!AW8+MAY!AW8+JUN!AW8+JUL!AW8+AGO!AW8+SET!AW8+OCT!AW8),IF(Config!$C$6=11,SUM(+ENE!AW8+FEB!AW8+MAR!AW8+ABR!AW8+MAY!AW8+JUN!AW8+JUL!AW8+AGO!AW8+SET!AW8+OCT!AW8+NOV!AW8),IF(Config!$C$6=12,SUM(+ENE!AW8+FEB!AW8+MAR!AW8+ABR!AW8+MAY!AW8+JUN!AW8+JUL!AW8+AGO!AW8+SET!AW8+OCT!AW8+NOV!AW8+DIC!AW8)))))))))))))</f>
        <v>0</v>
      </c>
      <c r="AX8" s="82">
        <f>IF(Config!$C$6=1,SUM(+ENE!AX8),IF(Config!$C$6=2,SUM(+ENE!AX8+FEB!AX8),IF(Config!$C$6=3,SUM(+ENE!AX8+FEB!AX8+MAR!AX8),IF(Config!$C$6=4,SUM(+ENE!AX8+FEB!AX8+MAR!AX8+ABR!AX8),IF(Config!$C$6=5,SUM(ENE!AX8+FEB!AX8+MAR!AX8+ABR!AX8+MAY!AX8),IF(Config!$C$6=6,SUM(+ENE!AX8+FEB!AX8+MAR!AX8+ABR!AX8+MAY!AX8+JUN!AX8),IF(Config!$C$6=7,SUM(ENE!AX8+FEB!AX8+MAR!AX8+ABR!AX8+MAY!AX8+JUN!AX8+JUL!AX8),IF(Config!$C$6=8,SUM(+ENE!AX8+FEB!AX8+MAR!AX8+ABR!AX8+MAY!AX8+JUN!AX8+JUL!AX8+AGO!AX8),IF(Config!$C$6=9,SUM(+ENE!AX8+FEB!AX8+MAR!AX8+ABR!AX8+MAY!AX8+JUN!AX8+JUL!AX8+AGO!AX8+SET!AX8),IF(Config!$C$6=10,SUM(+ENE!AX8+FEB!AX8+MAR!AX8+ABR!AX8+MAY!AX8+JUN!AX8+JUL!AX8+AGO!AX8+SET!AX8+OCT!AX8),IF(Config!$C$6=11,SUM(+ENE!AX8+FEB!AX8+MAR!AX8+ABR!AX8+MAY!AX8+JUN!AX8+JUL!AX8+AGO!AX8+SET!AX8+OCT!AX8+NOV!AX8),IF(Config!$C$6=12,SUM(+ENE!AX8+FEB!AX8+MAR!AX8+ABR!AX8+MAY!AX8+JUN!AX8+JUL!AX8+AGO!AX8+SET!AX8+OCT!AX8+NOV!AX8+DIC!AX8)))))))))))))</f>
        <v>0</v>
      </c>
      <c r="AY8" s="82">
        <f>IF(Config!$C$6=1,SUM(+ENE!AY8),IF(Config!$C$6=2,SUM(+ENE!AY8+FEB!AY8),IF(Config!$C$6=3,SUM(+ENE!AY8+FEB!AY8+MAR!AY8),IF(Config!$C$6=4,SUM(+ENE!AY8+FEB!AY8+MAR!AY8+ABR!AY8),IF(Config!$C$6=5,SUM(ENE!AY8+FEB!AY8+MAR!AY8+ABR!AY8+MAY!AY8),IF(Config!$C$6=6,SUM(+ENE!AY8+FEB!AY8+MAR!AY8+ABR!AY8+MAY!AY8+JUN!AY8),IF(Config!$C$6=7,SUM(ENE!AY8+FEB!AY8+MAR!AY8+ABR!AY8+MAY!AY8+JUN!AY8+JUL!AY8),IF(Config!$C$6=8,SUM(+ENE!AY8+FEB!AY8+MAR!AY8+ABR!AY8+MAY!AY8+JUN!AY8+JUL!AY8+AGO!AY8),IF(Config!$C$6=9,SUM(+ENE!AY8+FEB!AY8+MAR!AY8+ABR!AY8+MAY!AY8+JUN!AY8+JUL!AY8+AGO!AY8+SET!AY8),IF(Config!$C$6=10,SUM(+ENE!AY8+FEB!AY8+MAR!AY8+ABR!AY8+MAY!AY8+JUN!AY8+JUL!AY8+AGO!AY8+SET!AY8+OCT!AY8),IF(Config!$C$6=11,SUM(+ENE!AY8+FEB!AY8+MAR!AY8+ABR!AY8+MAY!AY8+JUN!AY8+JUL!AY8+AGO!AY8+SET!AY8+OCT!AY8+NOV!AY8),IF(Config!$C$6=12,SUM(+ENE!AY8+FEB!AY8+MAR!AY8+ABR!AY8+MAY!AY8+JUN!AY8+JUL!AY8+AGO!AY8+SET!AY8+OCT!AY8+NOV!AY8+DIC!AY8)))))))))))))</f>
        <v>0</v>
      </c>
      <c r="AZ8" s="82">
        <f>IF(Config!$C$6=1,SUM(+ENE!AZ8),IF(Config!$C$6=2,SUM(+ENE!AZ8+FEB!AZ8),IF(Config!$C$6=3,SUM(+ENE!AZ8+FEB!AZ8+MAR!AZ8),IF(Config!$C$6=4,SUM(+ENE!AZ8+FEB!AZ8+MAR!AZ8+ABR!AZ8),IF(Config!$C$6=5,SUM(ENE!AZ8+FEB!AZ8+MAR!AZ8+ABR!AZ8+MAY!AZ8),IF(Config!$C$6=6,SUM(+ENE!AZ8+FEB!AZ8+MAR!AZ8+ABR!AZ8+MAY!AZ8+JUN!AZ8),IF(Config!$C$6=7,SUM(ENE!AZ8+FEB!AZ8+MAR!AZ8+ABR!AZ8+MAY!AZ8+JUN!AZ8+JUL!AZ8),IF(Config!$C$6=8,SUM(+ENE!AZ8+FEB!AZ8+MAR!AZ8+ABR!AZ8+MAY!AZ8+JUN!AZ8+JUL!AZ8+AGO!AZ8),IF(Config!$C$6=9,SUM(+ENE!AZ8+FEB!AZ8+MAR!AZ8+ABR!AZ8+MAY!AZ8+JUN!AZ8+JUL!AZ8+AGO!AZ8+SET!AZ8),IF(Config!$C$6=10,SUM(+ENE!AZ8+FEB!AZ8+MAR!AZ8+ABR!AZ8+MAY!AZ8+JUN!AZ8+JUL!AZ8+AGO!AZ8+SET!AZ8+OCT!AZ8),IF(Config!$C$6=11,SUM(+ENE!AZ8+FEB!AZ8+MAR!AZ8+ABR!AZ8+MAY!AZ8+JUN!AZ8+JUL!AZ8+AGO!AZ8+SET!AZ8+OCT!AZ8+NOV!AZ8),IF(Config!$C$6=12,SUM(+ENE!AZ8+FEB!AZ8+MAR!AZ8+ABR!AZ8+MAY!AZ8+JUN!AZ8+JUL!AZ8+AGO!AZ8+SET!AZ8+OCT!AZ8+NOV!AZ8+DIC!AZ8)))))))))))))</f>
        <v>0</v>
      </c>
      <c r="BA8" s="82">
        <f>IF(Config!$C$6=1,SUM(+ENE!BA8),IF(Config!$C$6=2,SUM(+ENE!BA8+FEB!BA8),IF(Config!$C$6=3,SUM(+ENE!BA8+FEB!BA8+MAR!BA8),IF(Config!$C$6=4,SUM(+ENE!BA8+FEB!BA8+MAR!BA8+ABR!BA8),IF(Config!$C$6=5,SUM(ENE!BA8+FEB!BA8+MAR!BA8+ABR!BA8+MAY!BA8),IF(Config!$C$6=6,SUM(+ENE!BA8+FEB!BA8+MAR!BA8+ABR!BA8+MAY!BA8+JUN!BA8),IF(Config!$C$6=7,SUM(ENE!BA8+FEB!BA8+MAR!BA8+ABR!BA8+MAY!BA8+JUN!BA8+JUL!BA8),IF(Config!$C$6=8,SUM(+ENE!BA8+FEB!BA8+MAR!BA8+ABR!BA8+MAY!BA8+JUN!BA8+JUL!BA8+AGO!BA8),IF(Config!$C$6=9,SUM(+ENE!BA8+FEB!BA8+MAR!BA8+ABR!BA8+MAY!BA8+JUN!BA8+JUL!BA8+AGO!BA8+SET!BA8),IF(Config!$C$6=10,SUM(+ENE!BA8+FEB!BA8+MAR!BA8+ABR!BA8+MAY!BA8+JUN!BA8+JUL!BA8+AGO!BA8+SET!BA8+OCT!BA8),IF(Config!$C$6=11,SUM(+ENE!BA8+FEB!BA8+MAR!BA8+ABR!BA8+MAY!BA8+JUN!BA8+JUL!BA8+AGO!BA8+SET!BA8+OCT!BA8+NOV!BA8),IF(Config!$C$6=12,SUM(+ENE!BA8+FEB!BA8+MAR!BA8+ABR!BA8+MAY!BA8+JUN!BA8+JUL!BA8+AGO!BA8+SET!BA8+OCT!BA8+NOV!BA8+DIC!BA8)))))))))))))</f>
        <v>0</v>
      </c>
      <c r="BB8" s="82">
        <f>IF(Config!$C$6=1,SUM(+ENE!BB8),IF(Config!$C$6=2,SUM(+ENE!BB8+FEB!BB8),IF(Config!$C$6=3,SUM(+ENE!BB8+FEB!BB8+MAR!BB8),IF(Config!$C$6=4,SUM(+ENE!BB8+FEB!BB8+MAR!BB8+ABR!BB8),IF(Config!$C$6=5,SUM(ENE!BB8+FEB!BB8+MAR!BB8+ABR!BB8+MAY!BB8),IF(Config!$C$6=6,SUM(+ENE!BB8+FEB!BB8+MAR!BB8+ABR!BB8+MAY!BB8+JUN!BB8),IF(Config!$C$6=7,SUM(ENE!BB8+FEB!BB8+MAR!BB8+ABR!BB8+MAY!BB8+JUN!BB8+JUL!BB8),IF(Config!$C$6=8,SUM(+ENE!BB8+FEB!BB8+MAR!BB8+ABR!BB8+MAY!BB8+JUN!BB8+JUL!BB8+AGO!BB8),IF(Config!$C$6=9,SUM(+ENE!BB8+FEB!BB8+MAR!BB8+ABR!BB8+MAY!BB8+JUN!BB8+JUL!BB8+AGO!BB8+SET!BB8),IF(Config!$C$6=10,SUM(+ENE!BB8+FEB!BB8+MAR!BB8+ABR!BB8+MAY!BB8+JUN!BB8+JUL!BB8+AGO!BB8+SET!BB8+OCT!BB8),IF(Config!$C$6=11,SUM(+ENE!BB8+FEB!BB8+MAR!BB8+ABR!BB8+MAY!BB8+JUN!BB8+JUL!BB8+AGO!BB8+SET!BB8+OCT!BB8+NOV!BB8),IF(Config!$C$6=12,SUM(+ENE!BB8+FEB!BB8+MAR!BB8+ABR!BB8+MAY!BB8+JUN!BB8+JUL!BB8+AGO!BB8+SET!BB8+OCT!BB8+NOV!BB8+DIC!BB8)))))))))))))</f>
        <v>0</v>
      </c>
      <c r="BC8" s="82">
        <f>IF(Config!$C$6=1,SUM(+ENE!BC8),IF(Config!$C$6=2,SUM(+ENE!BC8+FEB!BC8),IF(Config!$C$6=3,SUM(+ENE!BC8+FEB!BC8+MAR!BC8),IF(Config!$C$6=4,SUM(+ENE!BC8+FEB!BC8+MAR!BC8+ABR!BC8),IF(Config!$C$6=5,SUM(ENE!BC8+FEB!BC8+MAR!BC8+ABR!BC8+MAY!BC8),IF(Config!$C$6=6,SUM(+ENE!BC8+FEB!BC8+MAR!BC8+ABR!BC8+MAY!BC8+JUN!BC8),IF(Config!$C$6=7,SUM(ENE!BC8+FEB!BC8+MAR!BC8+ABR!BC8+MAY!BC8+JUN!BC8+JUL!BC8),IF(Config!$C$6=8,SUM(+ENE!BC8+FEB!BC8+MAR!BC8+ABR!BC8+MAY!BC8+JUN!BC8+JUL!BC8+AGO!BC8),IF(Config!$C$6=9,SUM(+ENE!BC8+FEB!BC8+MAR!BC8+ABR!BC8+MAY!BC8+JUN!BC8+JUL!BC8+AGO!BC8+SET!BC8),IF(Config!$C$6=10,SUM(+ENE!BC8+FEB!BC8+MAR!BC8+ABR!BC8+MAY!BC8+JUN!BC8+JUL!BC8+AGO!BC8+SET!BC8+OCT!BC8),IF(Config!$C$6=11,SUM(+ENE!BC8+FEB!BC8+MAR!BC8+ABR!BC8+MAY!BC8+JUN!BC8+JUL!BC8+AGO!BC8+SET!BC8+OCT!BC8+NOV!BC8),IF(Config!$C$6=12,SUM(+ENE!BC8+FEB!BC8+MAR!BC8+ABR!BC8+MAY!BC8+JUN!BC8+JUL!BC8+AGO!BC8+SET!BC8+OCT!BC8+NOV!BC8+DIC!BC8)))))))))))))</f>
        <v>0</v>
      </c>
      <c r="BD8" s="109">
        <f t="shared" si="1"/>
        <v>21</v>
      </c>
      <c r="BE8" t="str">
        <f t="shared" si="2"/>
        <v>OK</v>
      </c>
    </row>
    <row r="9" spans="1:69" ht="20.25" customHeight="1" x14ac:dyDescent="0.25">
      <c r="A9" s="213">
        <f>+METAS!A9</f>
        <v>6</v>
      </c>
      <c r="B9" s="213" t="str">
        <f>+METAS!B9</f>
        <v xml:space="preserve">6-Tratamiento ambulatorio de personas con depresion </v>
      </c>
      <c r="C9" s="217" t="str">
        <f>+METAS!D9</f>
        <v>SALUD MENTAL CSMC</v>
      </c>
      <c r="D9" s="214">
        <f>IF(Config!$C$6=1,SUM(+ENE!D9),IF(Config!$C$6=2,SUM(+ENE!D9+FEB!D9),IF(Config!$C$6=3,SUM(+ENE!D9+FEB!D9+MAR!D9),IF(Config!$C$6=4,SUM(+ENE!D9+FEB!D9+MAR!D9+ABR!D9),IF(Config!$C$6=5,SUM(ENE!D9+FEB!D9+MAR!D9+ABR!D9+MAY!D9),IF(Config!$C$6=6,SUM(+ENE!D9+FEB!D9+MAR!D9+ABR!D9+MAY!D9+JUN!D9),IF(Config!$C$6=7,SUM(ENE!D9+FEB!D9+MAR!D9+ABR!D9+MAY!D9+JUN!D9+JUL!D9),IF(Config!$C$6=8,SUM(+ENE!D9+FEB!D9+MAR!D9+ABR!D9+MAY!D9+JUN!D9+JUL!D9+AGO!D9),IF(Config!$C$6=9,SUM(+ENE!D9+FEB!D9+MAR!D9+ABR!D9+MAY!D9+JUN!D9+JUL!D9+AGO!D9+SET!D9),IF(Config!$C$6=10,SUM(+ENE!D9+FEB!D9+MAR!D9+ABR!D9+MAY!D9+JUN!D9+JUL!D9+AGO!D9+SET!D9+OCT!D9),IF(Config!$C$6=11,SUM(+ENE!D9+FEB!D9+MAR!D9+ABR!D9+MAY!D9+JUN!D9+JUL!D9+AGO!D9+SET!D9+OCT!D9+NOV!D9),IF(Config!$C$6=12,SUM(+ENE!D9+FEB!D9+MAR!D9+ABR!D9+MAY!D9+JUN!D9+JUL!D9+AGO!D9+SET!D9+OCT!D9+NOV!D9+DIC!D9)))))))))))))</f>
        <v>0</v>
      </c>
      <c r="E9" s="214">
        <f>IF(Config!$C$6=1,SUM(+ENE!E9),IF(Config!$C$6=2,SUM(+ENE!E9+FEB!E9),IF(Config!$C$6=3,SUM(+ENE!E9+FEB!E9+MAR!E9),IF(Config!$C$6=4,SUM(+ENE!E9+FEB!E9+MAR!E9+ABR!E9),IF(Config!$C$6=5,SUM(ENE!E9+FEB!E9+MAR!E9+ABR!E9+MAY!E9),IF(Config!$C$6=6,SUM(+ENE!E9+FEB!E9+MAR!E9+ABR!E9+MAY!E9+JUN!E9),IF(Config!$C$6=7,SUM(ENE!E9+FEB!E9+MAR!E9+ABR!E9+MAY!E9+JUN!E9+JUL!E9),IF(Config!$C$6=8,SUM(+ENE!E9+FEB!E9+MAR!E9+ABR!E9+MAY!E9+JUN!E9+JUL!E9+AGO!E9),IF(Config!$C$6=9,SUM(+ENE!E9+FEB!E9+MAR!E9+ABR!E9+MAY!E9+JUN!E9+JUL!E9+AGO!E9+SET!E9),IF(Config!$C$6=10,SUM(+ENE!E9+FEB!E9+MAR!E9+ABR!E9+MAY!E9+JUN!E9+JUL!E9+AGO!E9+SET!E9+OCT!E9),IF(Config!$C$6=11,SUM(+ENE!E9+FEB!E9+MAR!E9+ABR!E9+MAY!E9+JUN!E9+JUL!E9+AGO!E9+SET!E9+OCT!E9+NOV!E9),IF(Config!$C$6=12,SUM(+ENE!E9+FEB!E9+MAR!E9+ABR!E9+MAY!E9+JUN!E9+JUL!E9+AGO!E9+SET!E9+OCT!E9+NOV!E9+DIC!E9)))))))))))))</f>
        <v>0</v>
      </c>
      <c r="F9" s="214">
        <f>IF(Config!$C$6=1,SUM(+ENE!F9),IF(Config!$C$6=2,SUM(+ENE!F9+FEB!F9),IF(Config!$C$6=3,SUM(+ENE!F9+FEB!F9+MAR!F9),IF(Config!$C$6=4,SUM(+ENE!F9+FEB!F9+MAR!F9+ABR!F9),IF(Config!$C$6=5,SUM(ENE!F9+FEB!F9+MAR!F9+ABR!F9+MAY!F9),IF(Config!$C$6=6,SUM(+ENE!F9+FEB!F9+MAR!F9+ABR!F9+MAY!F9+JUN!F9),IF(Config!$C$6=7,SUM(ENE!F9+FEB!F9+MAR!F9+ABR!F9+MAY!F9+JUN!F9+JUL!F9),IF(Config!$C$6=8,SUM(+ENE!F9+FEB!F9+MAR!F9+ABR!F9+MAY!F9+JUN!F9+JUL!F9+AGO!F9),IF(Config!$C$6=9,SUM(+ENE!F9+FEB!F9+MAR!F9+ABR!F9+MAY!F9+JUN!F9+JUL!F9+AGO!F9+SET!F9),IF(Config!$C$6=10,SUM(+ENE!F9+FEB!F9+MAR!F9+ABR!F9+MAY!F9+JUN!F9+JUL!F9+AGO!F9+SET!F9+OCT!F9),IF(Config!$C$6=11,SUM(+ENE!F9+FEB!F9+MAR!F9+ABR!F9+MAY!F9+JUN!F9+JUL!F9+AGO!F9+SET!F9+OCT!F9+NOV!F9),IF(Config!$C$6=12,SUM(+ENE!F9+FEB!F9+MAR!F9+ABR!F9+MAY!F9+JUN!F9+JUL!F9+AGO!F9+SET!F9+OCT!F9+NOV!F9+DIC!F9)))))))))))))</f>
        <v>0</v>
      </c>
      <c r="G9" s="214">
        <f>IF(Config!$C$6=1,SUM(+ENE!G9),IF(Config!$C$6=2,SUM(+ENE!G9+FEB!G9),IF(Config!$C$6=3,SUM(+ENE!G9+FEB!G9+MAR!G9),IF(Config!$C$6=4,SUM(+ENE!G9+FEB!G9+MAR!G9+ABR!G9),IF(Config!$C$6=5,SUM(ENE!G9+FEB!G9+MAR!G9+ABR!G9+MAY!G9),IF(Config!$C$6=6,SUM(+ENE!G9+FEB!G9+MAR!G9+ABR!G9+MAY!G9+JUN!G9),IF(Config!$C$6=7,SUM(ENE!G9+FEB!G9+MAR!G9+ABR!G9+MAY!G9+JUN!G9+JUL!G9),IF(Config!$C$6=8,SUM(+ENE!G9+FEB!G9+MAR!G9+ABR!G9+MAY!G9+JUN!G9+JUL!G9+AGO!G9),IF(Config!$C$6=9,SUM(+ENE!G9+FEB!G9+MAR!G9+ABR!G9+MAY!G9+JUN!G9+JUL!G9+AGO!G9+SET!G9),IF(Config!$C$6=10,SUM(+ENE!G9+FEB!G9+MAR!G9+ABR!G9+MAY!G9+JUN!G9+JUL!G9+AGO!G9+SET!G9+OCT!G9),IF(Config!$C$6=11,SUM(+ENE!G9+FEB!G9+MAR!G9+ABR!G9+MAY!G9+JUN!G9+JUL!G9+AGO!G9+SET!G9+OCT!G9+NOV!G9),IF(Config!$C$6=12,SUM(+ENE!G9+FEB!G9+MAR!G9+ABR!G9+MAY!G9+JUN!G9+JUL!G9+AGO!G9+SET!G9+OCT!G9+NOV!G9+DIC!G9)))))))))))))</f>
        <v>0</v>
      </c>
      <c r="H9" s="214">
        <f>IF(Config!$C$6=1,SUM(+ENE!H9),IF(Config!$C$6=2,SUM(+ENE!H9+FEB!H9),IF(Config!$C$6=3,SUM(+ENE!H9+FEB!H9+MAR!H9),IF(Config!$C$6=4,SUM(+ENE!H9+FEB!H9+MAR!H9+ABR!H9),IF(Config!$C$6=5,SUM(ENE!H9+FEB!H9+MAR!H9+ABR!H9+MAY!H9),IF(Config!$C$6=6,SUM(+ENE!H9+FEB!H9+MAR!H9+ABR!H9+MAY!H9+JUN!H9),IF(Config!$C$6=7,SUM(ENE!H9+FEB!H9+MAR!H9+ABR!H9+MAY!H9+JUN!H9+JUL!H9),IF(Config!$C$6=8,SUM(+ENE!H9+FEB!H9+MAR!H9+ABR!H9+MAY!H9+JUN!H9+JUL!H9+AGO!H9),IF(Config!$C$6=9,SUM(+ENE!H9+FEB!H9+MAR!H9+ABR!H9+MAY!H9+JUN!H9+JUL!H9+AGO!H9+SET!H9),IF(Config!$C$6=10,SUM(+ENE!H9+FEB!H9+MAR!H9+ABR!H9+MAY!H9+JUN!H9+JUL!H9+AGO!H9+SET!H9+OCT!H9),IF(Config!$C$6=11,SUM(+ENE!H9+FEB!H9+MAR!H9+ABR!H9+MAY!H9+JUN!H9+JUL!H9+AGO!H9+SET!H9+OCT!H9+NOV!H9),IF(Config!$C$6=12,SUM(+ENE!H9+FEB!H9+MAR!H9+ABR!H9+MAY!H9+JUN!H9+JUL!H9+AGO!H9+SET!H9+OCT!H9+NOV!H9+DIC!H9)))))))))))))</f>
        <v>0</v>
      </c>
      <c r="I9" s="214">
        <f>IF(Config!$C$6=1,SUM(+ENE!I9),IF(Config!$C$6=2,SUM(+ENE!I9+FEB!I9),IF(Config!$C$6=3,SUM(+ENE!I9+FEB!I9+MAR!I9),IF(Config!$C$6=4,SUM(+ENE!I9+FEB!I9+MAR!I9+ABR!I9),IF(Config!$C$6=5,SUM(ENE!I9+FEB!I9+MAR!I9+ABR!I9+MAY!I9),IF(Config!$C$6=6,SUM(+ENE!I9+FEB!I9+MAR!I9+ABR!I9+MAY!I9+JUN!I9),IF(Config!$C$6=7,SUM(ENE!I9+FEB!I9+MAR!I9+ABR!I9+MAY!I9+JUN!I9+JUL!I9),IF(Config!$C$6=8,SUM(+ENE!I9+FEB!I9+MAR!I9+ABR!I9+MAY!I9+JUN!I9+JUL!I9+AGO!I9),IF(Config!$C$6=9,SUM(+ENE!I9+FEB!I9+MAR!I9+ABR!I9+MAY!I9+JUN!I9+JUL!I9+AGO!I9+SET!I9),IF(Config!$C$6=10,SUM(+ENE!I9+FEB!I9+MAR!I9+ABR!I9+MAY!I9+JUN!I9+JUL!I9+AGO!I9+SET!I9+OCT!I9),IF(Config!$C$6=11,SUM(+ENE!I9+FEB!I9+MAR!I9+ABR!I9+MAY!I9+JUN!I9+JUL!I9+AGO!I9+SET!I9+OCT!I9+NOV!I9),IF(Config!$C$6=12,SUM(+ENE!I9+FEB!I9+MAR!I9+ABR!I9+MAY!I9+JUN!I9+JUL!I9+AGO!I9+SET!I9+OCT!I9+NOV!I9+DIC!I9)))))))))))))</f>
        <v>0</v>
      </c>
      <c r="J9" s="214">
        <f>IF(Config!$C$6=1,SUM(+ENE!J9),IF(Config!$C$6=2,SUM(+ENE!J9+FEB!J9),IF(Config!$C$6=3,SUM(+ENE!J9+FEB!J9+MAR!J9),IF(Config!$C$6=4,SUM(+ENE!J9+FEB!J9+MAR!J9+ABR!J9),IF(Config!$C$6=5,SUM(ENE!J9+FEB!J9+MAR!J9+ABR!J9+MAY!J9),IF(Config!$C$6=6,SUM(+ENE!J9+FEB!J9+MAR!J9+ABR!J9+MAY!J9+JUN!J9),IF(Config!$C$6=7,SUM(ENE!J9+FEB!J9+MAR!J9+ABR!J9+MAY!J9+JUN!J9+JUL!J9),IF(Config!$C$6=8,SUM(+ENE!J9+FEB!J9+MAR!J9+ABR!J9+MAY!J9+JUN!J9+JUL!J9+AGO!J9),IF(Config!$C$6=9,SUM(+ENE!J9+FEB!J9+MAR!J9+ABR!J9+MAY!J9+JUN!J9+JUL!J9+AGO!J9+SET!J9),IF(Config!$C$6=10,SUM(+ENE!J9+FEB!J9+MAR!J9+ABR!J9+MAY!J9+JUN!J9+JUL!J9+AGO!J9+SET!J9+OCT!J9),IF(Config!$C$6=11,SUM(+ENE!J9+FEB!J9+MAR!J9+ABR!J9+MAY!J9+JUN!J9+JUL!J9+AGO!J9+SET!J9+OCT!J9+NOV!J9),IF(Config!$C$6=12,SUM(+ENE!J9+FEB!J9+MAR!J9+ABR!J9+MAY!J9+JUN!J9+JUL!J9+AGO!J9+SET!J9+OCT!J9+NOV!J9+DIC!J9)))))))))))))</f>
        <v>0</v>
      </c>
      <c r="K9" s="214">
        <f>IF(Config!$C$6=1,SUM(+ENE!K9),IF(Config!$C$6=2,SUM(+ENE!K9+FEB!K9),IF(Config!$C$6=3,SUM(+ENE!K9+FEB!K9+MAR!K9),IF(Config!$C$6=4,SUM(+ENE!K9+FEB!K9+MAR!K9+ABR!K9),IF(Config!$C$6=5,SUM(ENE!K9+FEB!K9+MAR!K9+ABR!K9+MAY!K9),IF(Config!$C$6=6,SUM(+ENE!K9+FEB!K9+MAR!K9+ABR!K9+MAY!K9+JUN!K9),IF(Config!$C$6=7,SUM(ENE!K9+FEB!K9+MAR!K9+ABR!K9+MAY!K9+JUN!K9+JUL!K9),IF(Config!$C$6=8,SUM(+ENE!K9+FEB!K9+MAR!K9+ABR!K9+MAY!K9+JUN!K9+JUL!K9+AGO!K9),IF(Config!$C$6=9,SUM(+ENE!K9+FEB!K9+MAR!K9+ABR!K9+MAY!K9+JUN!K9+JUL!K9+AGO!K9+SET!K9),IF(Config!$C$6=10,SUM(+ENE!K9+FEB!K9+MAR!K9+ABR!K9+MAY!K9+JUN!K9+JUL!K9+AGO!K9+SET!K9+OCT!K9),IF(Config!$C$6=11,SUM(+ENE!K9+FEB!K9+MAR!K9+ABR!K9+MAY!K9+JUN!K9+JUL!K9+AGO!K9+SET!K9+OCT!K9+NOV!K9),IF(Config!$C$6=12,SUM(+ENE!K9+FEB!K9+MAR!K9+ABR!K9+MAY!K9+JUN!K9+JUL!K9+AGO!K9+SET!K9+OCT!K9+NOV!K9+DIC!K9)))))))))))))</f>
        <v>0</v>
      </c>
      <c r="L9" s="214">
        <f>IF(Config!$C$6=1,SUM(+ENE!L9),IF(Config!$C$6=2,SUM(+ENE!L9+FEB!L9),IF(Config!$C$6=3,SUM(+ENE!L9+FEB!L9+MAR!L9),IF(Config!$C$6=4,SUM(+ENE!L9+FEB!L9+MAR!L9+ABR!L9),IF(Config!$C$6=5,SUM(ENE!L9+FEB!L9+MAR!L9+ABR!L9+MAY!L9),IF(Config!$C$6=6,SUM(+ENE!L9+FEB!L9+MAR!L9+ABR!L9+MAY!L9+JUN!L9),IF(Config!$C$6=7,SUM(ENE!L9+FEB!L9+MAR!L9+ABR!L9+MAY!L9+JUN!L9+JUL!L9),IF(Config!$C$6=8,SUM(+ENE!L9+FEB!L9+MAR!L9+ABR!L9+MAY!L9+JUN!L9+JUL!L9+AGO!L9),IF(Config!$C$6=9,SUM(+ENE!L9+FEB!L9+MAR!L9+ABR!L9+MAY!L9+JUN!L9+JUL!L9+AGO!L9+SET!L9),IF(Config!$C$6=10,SUM(+ENE!L9+FEB!L9+MAR!L9+ABR!L9+MAY!L9+JUN!L9+JUL!L9+AGO!L9+SET!L9+OCT!L9),IF(Config!$C$6=11,SUM(+ENE!L9+FEB!L9+MAR!L9+ABR!L9+MAY!L9+JUN!L9+JUL!L9+AGO!L9+SET!L9+OCT!L9+NOV!L9),IF(Config!$C$6=12,SUM(+ENE!L9+FEB!L9+MAR!L9+ABR!L9+MAY!L9+JUN!L9+JUL!L9+AGO!L9+SET!L9+OCT!L9+NOV!L9+DIC!L9)))))))))))))</f>
        <v>0</v>
      </c>
      <c r="M9" s="214">
        <f>IF(Config!$C$6=1,SUM(+ENE!M9),IF(Config!$C$6=2,SUM(+ENE!M9+FEB!M9),IF(Config!$C$6=3,SUM(+ENE!M9+FEB!M9+MAR!M9),IF(Config!$C$6=4,SUM(+ENE!M9+FEB!M9+MAR!M9+ABR!M9),IF(Config!$C$6=5,SUM(ENE!M9+FEB!M9+MAR!M9+ABR!M9+MAY!M9),IF(Config!$C$6=6,SUM(+ENE!M9+FEB!M9+MAR!M9+ABR!M9+MAY!M9+JUN!M9),IF(Config!$C$6=7,SUM(ENE!M9+FEB!M9+MAR!M9+ABR!M9+MAY!M9+JUN!M9+JUL!M9),IF(Config!$C$6=8,SUM(+ENE!M9+FEB!M9+MAR!M9+ABR!M9+MAY!M9+JUN!M9+JUL!M9+AGO!M9),IF(Config!$C$6=9,SUM(+ENE!M9+FEB!M9+MAR!M9+ABR!M9+MAY!M9+JUN!M9+JUL!M9+AGO!M9+SET!M9),IF(Config!$C$6=10,SUM(+ENE!M9+FEB!M9+MAR!M9+ABR!M9+MAY!M9+JUN!M9+JUL!M9+AGO!M9+SET!M9+OCT!M9),IF(Config!$C$6=11,SUM(+ENE!M9+FEB!M9+MAR!M9+ABR!M9+MAY!M9+JUN!M9+JUL!M9+AGO!M9+SET!M9+OCT!M9+NOV!M9),IF(Config!$C$6=12,SUM(+ENE!M9+FEB!M9+MAR!M9+ABR!M9+MAY!M9+JUN!M9+JUL!M9+AGO!M9+SET!M9+OCT!M9+NOV!M9+DIC!M9)))))))))))))</f>
        <v>0</v>
      </c>
      <c r="N9" s="214">
        <f>IF(Config!$C$6=1,SUM(+ENE!N9),IF(Config!$C$6=2,SUM(+ENE!N9+FEB!N9),IF(Config!$C$6=3,SUM(+ENE!N9+FEB!N9+MAR!N9),IF(Config!$C$6=4,SUM(+ENE!N9+FEB!N9+MAR!N9+ABR!N9),IF(Config!$C$6=5,SUM(ENE!N9+FEB!N9+MAR!N9+ABR!N9+MAY!N9),IF(Config!$C$6=6,SUM(+ENE!N9+FEB!N9+MAR!N9+ABR!N9+MAY!N9+JUN!N9),IF(Config!$C$6=7,SUM(ENE!N9+FEB!N9+MAR!N9+ABR!N9+MAY!N9+JUN!N9+JUL!N9),IF(Config!$C$6=8,SUM(+ENE!N9+FEB!N9+MAR!N9+ABR!N9+MAY!N9+JUN!N9+JUL!N9+AGO!N9),IF(Config!$C$6=9,SUM(+ENE!N9+FEB!N9+MAR!N9+ABR!N9+MAY!N9+JUN!N9+JUL!N9+AGO!N9+SET!N9),IF(Config!$C$6=10,SUM(+ENE!N9+FEB!N9+MAR!N9+ABR!N9+MAY!N9+JUN!N9+JUL!N9+AGO!N9+SET!N9+OCT!N9),IF(Config!$C$6=11,SUM(+ENE!N9+FEB!N9+MAR!N9+ABR!N9+MAY!N9+JUN!N9+JUL!N9+AGO!N9+SET!N9+OCT!N9+NOV!N9),IF(Config!$C$6=12,SUM(+ENE!N9+FEB!N9+MAR!N9+ABR!N9+MAY!N9+JUN!N9+JUL!N9+AGO!N9+SET!N9+OCT!N9+NOV!N9+DIC!N9)))))))))))))</f>
        <v>0</v>
      </c>
      <c r="O9" s="214">
        <f>IF(Config!$C$6=1,SUM(+ENE!O9),IF(Config!$C$6=2,SUM(+ENE!O9+FEB!O9),IF(Config!$C$6=3,SUM(+ENE!O9+FEB!O9+MAR!O9),IF(Config!$C$6=4,SUM(+ENE!O9+FEB!O9+MAR!O9+ABR!O9),IF(Config!$C$6=5,SUM(ENE!O9+FEB!O9+MAR!O9+ABR!O9+MAY!O9),IF(Config!$C$6=6,SUM(+ENE!O9+FEB!O9+MAR!O9+ABR!O9+MAY!O9+JUN!O9),IF(Config!$C$6=7,SUM(ENE!O9+FEB!O9+MAR!O9+ABR!O9+MAY!O9+JUN!O9+JUL!O9),IF(Config!$C$6=8,SUM(+ENE!O9+FEB!O9+MAR!O9+ABR!O9+MAY!O9+JUN!O9+JUL!O9+AGO!O9),IF(Config!$C$6=9,SUM(+ENE!O9+FEB!O9+MAR!O9+ABR!O9+MAY!O9+JUN!O9+JUL!O9+AGO!O9+SET!O9),IF(Config!$C$6=10,SUM(+ENE!O9+FEB!O9+MAR!O9+ABR!O9+MAY!O9+JUN!O9+JUL!O9+AGO!O9+SET!O9+OCT!O9),IF(Config!$C$6=11,SUM(+ENE!O9+FEB!O9+MAR!O9+ABR!O9+MAY!O9+JUN!O9+JUL!O9+AGO!O9+SET!O9+OCT!O9+NOV!O9),IF(Config!$C$6=12,SUM(+ENE!O9+FEB!O9+MAR!O9+ABR!O9+MAY!O9+JUN!O9+JUL!O9+AGO!O9+SET!O9+OCT!O9+NOV!O9+DIC!O9)))))))))))))</f>
        <v>0</v>
      </c>
      <c r="P9" s="214">
        <f>IF(Config!$C$6=1,SUM(+ENE!P9),IF(Config!$C$6=2,SUM(+ENE!P9+FEB!P9),IF(Config!$C$6=3,SUM(+ENE!P9+FEB!P9+MAR!P9),IF(Config!$C$6=4,SUM(+ENE!P9+FEB!P9+MAR!P9+ABR!P9),IF(Config!$C$6=5,SUM(ENE!P9+FEB!P9+MAR!P9+ABR!P9+MAY!P9),IF(Config!$C$6=6,SUM(+ENE!P9+FEB!P9+MAR!P9+ABR!P9+MAY!P9+JUN!P9),IF(Config!$C$6=7,SUM(ENE!P9+FEB!P9+MAR!P9+ABR!P9+MAY!P9+JUN!P9+JUL!P9),IF(Config!$C$6=8,SUM(+ENE!P9+FEB!P9+MAR!P9+ABR!P9+MAY!P9+JUN!P9+JUL!P9+AGO!P9),IF(Config!$C$6=9,SUM(+ENE!P9+FEB!P9+MAR!P9+ABR!P9+MAY!P9+JUN!P9+JUL!P9+AGO!P9+SET!P9),IF(Config!$C$6=10,SUM(+ENE!P9+FEB!P9+MAR!P9+ABR!P9+MAY!P9+JUN!P9+JUL!P9+AGO!P9+SET!P9+OCT!P9),IF(Config!$C$6=11,SUM(+ENE!P9+FEB!P9+MAR!P9+ABR!P9+MAY!P9+JUN!P9+JUL!P9+AGO!P9+SET!P9+OCT!P9+NOV!P9),IF(Config!$C$6=12,SUM(+ENE!P9+FEB!P9+MAR!P9+ABR!P9+MAY!P9+JUN!P9+JUL!P9+AGO!P9+SET!P9+OCT!P9+NOV!P9+DIC!P9)))))))))))))</f>
        <v>0</v>
      </c>
      <c r="Q9" s="214">
        <f>IF(Config!$C$6=1,SUM(+ENE!Q9),IF(Config!$C$6=2,SUM(+ENE!Q9+FEB!Q9),IF(Config!$C$6=3,SUM(+ENE!Q9+FEB!Q9+MAR!Q9),IF(Config!$C$6=4,SUM(+ENE!Q9+FEB!Q9+MAR!Q9+ABR!Q9),IF(Config!$C$6=5,SUM(ENE!Q9+FEB!Q9+MAR!Q9+ABR!Q9+MAY!Q9),IF(Config!$C$6=6,SUM(+ENE!Q9+FEB!Q9+MAR!Q9+ABR!Q9+MAY!Q9+JUN!Q9),IF(Config!$C$6=7,SUM(ENE!Q9+FEB!Q9+MAR!Q9+ABR!Q9+MAY!Q9+JUN!Q9+JUL!Q9),IF(Config!$C$6=8,SUM(+ENE!Q9+FEB!Q9+MAR!Q9+ABR!Q9+MAY!Q9+JUN!Q9+JUL!Q9+AGO!Q9),IF(Config!$C$6=9,SUM(+ENE!Q9+FEB!Q9+MAR!Q9+ABR!Q9+MAY!Q9+JUN!Q9+JUL!Q9+AGO!Q9+SET!Q9),IF(Config!$C$6=10,SUM(+ENE!Q9+FEB!Q9+MAR!Q9+ABR!Q9+MAY!Q9+JUN!Q9+JUL!Q9+AGO!Q9+SET!Q9+OCT!Q9),IF(Config!$C$6=11,SUM(+ENE!Q9+FEB!Q9+MAR!Q9+ABR!Q9+MAY!Q9+JUN!Q9+JUL!Q9+AGO!Q9+SET!Q9+OCT!Q9+NOV!Q9),IF(Config!$C$6=12,SUM(+ENE!Q9+FEB!Q9+MAR!Q9+ABR!Q9+MAY!Q9+JUN!Q9+JUL!Q9+AGO!Q9+SET!Q9+OCT!Q9+NOV!Q9+DIC!Q9)))))))))))))</f>
        <v>0</v>
      </c>
      <c r="R9" s="214">
        <f>IF(Config!$C$6=1,SUM(+ENE!R9),IF(Config!$C$6=2,SUM(+ENE!R9+FEB!R9),IF(Config!$C$6=3,SUM(+ENE!R9+FEB!R9+MAR!R9),IF(Config!$C$6=4,SUM(+ENE!R9+FEB!R9+MAR!R9+ABR!R9),IF(Config!$C$6=5,SUM(ENE!R9+FEB!R9+MAR!R9+ABR!R9+MAY!R9),IF(Config!$C$6=6,SUM(+ENE!R9+FEB!R9+MAR!R9+ABR!R9+MAY!R9+JUN!R9),IF(Config!$C$6=7,SUM(ENE!R9+FEB!R9+MAR!R9+ABR!R9+MAY!R9+JUN!R9+JUL!R9),IF(Config!$C$6=8,SUM(+ENE!R9+FEB!R9+MAR!R9+ABR!R9+MAY!R9+JUN!R9+JUL!R9+AGO!R9),IF(Config!$C$6=9,SUM(+ENE!R9+FEB!R9+MAR!R9+ABR!R9+MAY!R9+JUN!R9+JUL!R9+AGO!R9+SET!R9),IF(Config!$C$6=10,SUM(+ENE!R9+FEB!R9+MAR!R9+ABR!R9+MAY!R9+JUN!R9+JUL!R9+AGO!R9+SET!R9+OCT!R9),IF(Config!$C$6=11,SUM(+ENE!R9+FEB!R9+MAR!R9+ABR!R9+MAY!R9+JUN!R9+JUL!R9+AGO!R9+SET!R9+OCT!R9+NOV!R9),IF(Config!$C$6=12,SUM(+ENE!R9+FEB!R9+MAR!R9+ABR!R9+MAY!R9+JUN!R9+JUL!R9+AGO!R9+SET!R9+OCT!R9+NOV!R9+DIC!R9)))))))))))))</f>
        <v>0</v>
      </c>
      <c r="S9" s="214">
        <f>IF(Config!$C$6=1,SUM(+ENE!S9),IF(Config!$C$6=2,SUM(+ENE!S9+FEB!S9),IF(Config!$C$6=3,SUM(+ENE!S9+FEB!S9+MAR!S9),IF(Config!$C$6=4,SUM(+ENE!S9+FEB!S9+MAR!S9+ABR!S9),IF(Config!$C$6=5,SUM(ENE!S9+FEB!S9+MAR!S9+ABR!S9+MAY!S9),IF(Config!$C$6=6,SUM(+ENE!S9+FEB!S9+MAR!S9+ABR!S9+MAY!S9+JUN!S9),IF(Config!$C$6=7,SUM(ENE!S9+FEB!S9+MAR!S9+ABR!S9+MAY!S9+JUN!S9+JUL!S9),IF(Config!$C$6=8,SUM(+ENE!S9+FEB!S9+MAR!S9+ABR!S9+MAY!S9+JUN!S9+JUL!S9+AGO!S9),IF(Config!$C$6=9,SUM(+ENE!S9+FEB!S9+MAR!S9+ABR!S9+MAY!S9+JUN!S9+JUL!S9+AGO!S9+SET!S9),IF(Config!$C$6=10,SUM(+ENE!S9+FEB!S9+MAR!S9+ABR!S9+MAY!S9+JUN!S9+JUL!S9+AGO!S9+SET!S9+OCT!S9),IF(Config!$C$6=11,SUM(+ENE!S9+FEB!S9+MAR!S9+ABR!S9+MAY!S9+JUN!S9+JUL!S9+AGO!S9+SET!S9+OCT!S9+NOV!S9),IF(Config!$C$6=12,SUM(+ENE!S9+FEB!S9+MAR!S9+ABR!S9+MAY!S9+JUN!S9+JUL!S9+AGO!S9+SET!S9+OCT!S9+NOV!S9+DIC!S9)))))))))))))</f>
        <v>0</v>
      </c>
      <c r="T9" s="214">
        <f>IF(Config!$C$6=1,SUM(+ENE!T9),IF(Config!$C$6=2,SUM(+ENE!T9+FEB!T9),IF(Config!$C$6=3,SUM(+ENE!T9+FEB!T9+MAR!T9),IF(Config!$C$6=4,SUM(+ENE!T9+FEB!T9+MAR!T9+ABR!T9),IF(Config!$C$6=5,SUM(ENE!T9+FEB!T9+MAR!T9+ABR!T9+MAY!T9),IF(Config!$C$6=6,SUM(+ENE!T9+FEB!T9+MAR!T9+ABR!T9+MAY!T9+JUN!T9),IF(Config!$C$6=7,SUM(ENE!T9+FEB!T9+MAR!T9+ABR!T9+MAY!T9+JUN!T9+JUL!T9),IF(Config!$C$6=8,SUM(+ENE!T9+FEB!T9+MAR!T9+ABR!T9+MAY!T9+JUN!T9+JUL!T9+AGO!T9),IF(Config!$C$6=9,SUM(+ENE!T9+FEB!T9+MAR!T9+ABR!T9+MAY!T9+JUN!T9+JUL!T9+AGO!T9+SET!T9),IF(Config!$C$6=10,SUM(+ENE!T9+FEB!T9+MAR!T9+ABR!T9+MAY!T9+JUN!T9+JUL!T9+AGO!T9+SET!T9+OCT!T9),IF(Config!$C$6=11,SUM(+ENE!T9+FEB!T9+MAR!T9+ABR!T9+MAY!T9+JUN!T9+JUL!T9+AGO!T9+SET!T9+OCT!T9+NOV!T9),IF(Config!$C$6=12,SUM(+ENE!T9+FEB!T9+MAR!T9+ABR!T9+MAY!T9+JUN!T9+JUL!T9+AGO!T9+SET!T9+OCT!T9+NOV!T9+DIC!T9)))))))))))))</f>
        <v>0</v>
      </c>
      <c r="U9" s="214">
        <f>IF(Config!$C$6=1,SUM(+ENE!U9),IF(Config!$C$6=2,SUM(+ENE!U9+FEB!U9),IF(Config!$C$6=3,SUM(+ENE!U9+FEB!U9+MAR!U9),IF(Config!$C$6=4,SUM(+ENE!U9+FEB!U9+MAR!U9+ABR!U9),IF(Config!$C$6=5,SUM(ENE!U9+FEB!U9+MAR!U9+ABR!U9+MAY!U9),IF(Config!$C$6=6,SUM(+ENE!U9+FEB!U9+MAR!U9+ABR!U9+MAY!U9+JUN!U9),IF(Config!$C$6=7,SUM(ENE!U9+FEB!U9+MAR!U9+ABR!U9+MAY!U9+JUN!U9+JUL!U9),IF(Config!$C$6=8,SUM(+ENE!U9+FEB!U9+MAR!U9+ABR!U9+MAY!U9+JUN!U9+JUL!U9+AGO!U9),IF(Config!$C$6=9,SUM(+ENE!U9+FEB!U9+MAR!U9+ABR!U9+MAY!U9+JUN!U9+JUL!U9+AGO!U9+SET!U9),IF(Config!$C$6=10,SUM(+ENE!U9+FEB!U9+MAR!U9+ABR!U9+MAY!U9+JUN!U9+JUL!U9+AGO!U9+SET!U9+OCT!U9),IF(Config!$C$6=11,SUM(+ENE!U9+FEB!U9+MAR!U9+ABR!U9+MAY!U9+JUN!U9+JUL!U9+AGO!U9+SET!U9+OCT!U9+NOV!U9),IF(Config!$C$6=12,SUM(+ENE!U9+FEB!U9+MAR!U9+ABR!U9+MAY!U9+JUN!U9+JUL!U9+AGO!U9+SET!U9+OCT!U9+NOV!U9+DIC!U9)))))))))))))</f>
        <v>0</v>
      </c>
      <c r="V9" s="214">
        <f>IF(Config!$C$6=1,SUM(+ENE!V9),IF(Config!$C$6=2,SUM(+ENE!V9+FEB!V9),IF(Config!$C$6=3,SUM(+ENE!V9+FEB!V9+MAR!V9),IF(Config!$C$6=4,SUM(+ENE!V9+FEB!V9+MAR!V9+ABR!V9),IF(Config!$C$6=5,SUM(ENE!V9+FEB!V9+MAR!V9+ABR!V9+MAY!V9),IF(Config!$C$6=6,SUM(+ENE!V9+FEB!V9+MAR!V9+ABR!V9+MAY!V9+JUN!V9),IF(Config!$C$6=7,SUM(ENE!V9+FEB!V9+MAR!V9+ABR!V9+MAY!V9+JUN!V9+JUL!V9),IF(Config!$C$6=8,SUM(+ENE!V9+FEB!V9+MAR!V9+ABR!V9+MAY!V9+JUN!V9+JUL!V9+AGO!V9),IF(Config!$C$6=9,SUM(+ENE!V9+FEB!V9+MAR!V9+ABR!V9+MAY!V9+JUN!V9+JUL!V9+AGO!V9+SET!V9),IF(Config!$C$6=10,SUM(+ENE!V9+FEB!V9+MAR!V9+ABR!V9+MAY!V9+JUN!V9+JUL!V9+AGO!V9+SET!V9+OCT!V9),IF(Config!$C$6=11,SUM(+ENE!V9+FEB!V9+MAR!V9+ABR!V9+MAY!V9+JUN!V9+JUL!V9+AGO!V9+SET!V9+OCT!V9+NOV!V9),IF(Config!$C$6=12,SUM(+ENE!V9+FEB!V9+MAR!V9+ABR!V9+MAY!V9+JUN!V9+JUL!V9+AGO!V9+SET!V9+OCT!V9+NOV!V9+DIC!V9)))))))))))))</f>
        <v>0</v>
      </c>
      <c r="W9" s="214">
        <f>IF(Config!$C$6=1,SUM(+ENE!W9),IF(Config!$C$6=2,SUM(+ENE!W9+FEB!W9),IF(Config!$C$6=3,SUM(+ENE!W9+FEB!W9+MAR!W9),IF(Config!$C$6=4,SUM(+ENE!W9+FEB!W9+MAR!W9+ABR!W9),IF(Config!$C$6=5,SUM(ENE!W9+FEB!W9+MAR!W9+ABR!W9+MAY!W9),IF(Config!$C$6=6,SUM(+ENE!W9+FEB!W9+MAR!W9+ABR!W9+MAY!W9+JUN!W9),IF(Config!$C$6=7,SUM(ENE!W9+FEB!W9+MAR!W9+ABR!W9+MAY!W9+JUN!W9+JUL!W9),IF(Config!$C$6=8,SUM(+ENE!W9+FEB!W9+MAR!W9+ABR!W9+MAY!W9+JUN!W9+JUL!W9+AGO!W9),IF(Config!$C$6=9,SUM(+ENE!W9+FEB!W9+MAR!W9+ABR!W9+MAY!W9+JUN!W9+JUL!W9+AGO!W9+SET!W9),IF(Config!$C$6=10,SUM(+ENE!W9+FEB!W9+MAR!W9+ABR!W9+MAY!W9+JUN!W9+JUL!W9+AGO!W9+SET!W9+OCT!W9),IF(Config!$C$6=11,SUM(+ENE!W9+FEB!W9+MAR!W9+ABR!W9+MAY!W9+JUN!W9+JUL!W9+AGO!W9+SET!W9+OCT!W9+NOV!W9),IF(Config!$C$6=12,SUM(+ENE!W9+FEB!W9+MAR!W9+ABR!W9+MAY!W9+JUN!W9+JUL!W9+AGO!W9+SET!W9+OCT!W9+NOV!W9+DIC!W9)))))))))))))</f>
        <v>0</v>
      </c>
      <c r="X9" s="214">
        <f>IF(Config!$C$6=1,SUM(+ENE!X9),IF(Config!$C$6=2,SUM(+ENE!X9+FEB!X9),IF(Config!$C$6=3,SUM(+ENE!X9+FEB!X9+MAR!X9),IF(Config!$C$6=4,SUM(+ENE!X9+FEB!X9+MAR!X9+ABR!X9),IF(Config!$C$6=5,SUM(ENE!X9+FEB!X9+MAR!X9+ABR!X9+MAY!X9),IF(Config!$C$6=6,SUM(+ENE!X9+FEB!X9+MAR!X9+ABR!X9+MAY!X9+JUN!X9),IF(Config!$C$6=7,SUM(ENE!X9+FEB!X9+MAR!X9+ABR!X9+MAY!X9+JUN!X9+JUL!X9),IF(Config!$C$6=8,SUM(+ENE!X9+FEB!X9+MAR!X9+ABR!X9+MAY!X9+JUN!X9+JUL!X9+AGO!X9),IF(Config!$C$6=9,SUM(+ENE!X9+FEB!X9+MAR!X9+ABR!X9+MAY!X9+JUN!X9+JUL!X9+AGO!X9+SET!X9),IF(Config!$C$6=10,SUM(+ENE!X9+FEB!X9+MAR!X9+ABR!X9+MAY!X9+JUN!X9+JUL!X9+AGO!X9+SET!X9+OCT!X9),IF(Config!$C$6=11,SUM(+ENE!X9+FEB!X9+MAR!X9+ABR!X9+MAY!X9+JUN!X9+JUL!X9+AGO!X9+SET!X9+OCT!X9+NOV!X9),IF(Config!$C$6=12,SUM(+ENE!X9+FEB!X9+MAR!X9+ABR!X9+MAY!X9+JUN!X9+JUL!X9+AGO!X9+SET!X9+OCT!X9+NOV!X9+DIC!X9)))))))))))))</f>
        <v>0</v>
      </c>
      <c r="Y9" s="214">
        <f>IF(Config!$C$6=1,SUM(+ENE!Y9),IF(Config!$C$6=2,SUM(+ENE!Y9+FEB!Y9),IF(Config!$C$6=3,SUM(+ENE!Y9+FEB!Y9+MAR!Y9),IF(Config!$C$6=4,SUM(+ENE!Y9+FEB!Y9+MAR!Y9+ABR!Y9),IF(Config!$C$6=5,SUM(ENE!Y9+FEB!Y9+MAR!Y9+ABR!Y9+MAY!Y9),IF(Config!$C$6=6,SUM(+ENE!Y9+FEB!Y9+MAR!Y9+ABR!Y9+MAY!Y9+JUN!Y9),IF(Config!$C$6=7,SUM(ENE!Y9+FEB!Y9+MAR!Y9+ABR!Y9+MAY!Y9+JUN!Y9+JUL!Y9),IF(Config!$C$6=8,SUM(+ENE!Y9+FEB!Y9+MAR!Y9+ABR!Y9+MAY!Y9+JUN!Y9+JUL!Y9+AGO!Y9),IF(Config!$C$6=9,SUM(+ENE!Y9+FEB!Y9+MAR!Y9+ABR!Y9+MAY!Y9+JUN!Y9+JUL!Y9+AGO!Y9+SET!Y9),IF(Config!$C$6=10,SUM(+ENE!Y9+FEB!Y9+MAR!Y9+ABR!Y9+MAY!Y9+JUN!Y9+JUL!Y9+AGO!Y9+SET!Y9+OCT!Y9),IF(Config!$C$6=11,SUM(+ENE!Y9+FEB!Y9+MAR!Y9+ABR!Y9+MAY!Y9+JUN!Y9+JUL!Y9+AGO!Y9+SET!Y9+OCT!Y9+NOV!Y9),IF(Config!$C$6=12,SUM(+ENE!Y9+FEB!Y9+MAR!Y9+ABR!Y9+MAY!Y9+JUN!Y9+JUL!Y9+AGO!Y9+SET!Y9+OCT!Y9+NOV!Y9+DIC!Y9)))))))))))))</f>
        <v>0</v>
      </c>
      <c r="Z9" s="214">
        <f>IF(Config!$C$6=1,SUM(+ENE!Z9),IF(Config!$C$6=2,SUM(+ENE!Z9+FEB!Z9),IF(Config!$C$6=3,SUM(+ENE!Z9+FEB!Z9+MAR!Z9),IF(Config!$C$6=4,SUM(+ENE!Z9+FEB!Z9+MAR!Z9+ABR!Z9),IF(Config!$C$6=5,SUM(ENE!Z9+FEB!Z9+MAR!Z9+ABR!Z9+MAY!Z9),IF(Config!$C$6=6,SUM(+ENE!Z9+FEB!Z9+MAR!Z9+ABR!Z9+MAY!Z9+JUN!Z9),IF(Config!$C$6=7,SUM(ENE!Z9+FEB!Z9+MAR!Z9+ABR!Z9+MAY!Z9+JUN!Z9+JUL!Z9),IF(Config!$C$6=8,SUM(+ENE!Z9+FEB!Z9+MAR!Z9+ABR!Z9+MAY!Z9+JUN!Z9+JUL!Z9+AGO!Z9),IF(Config!$C$6=9,SUM(+ENE!Z9+FEB!Z9+MAR!Z9+ABR!Z9+MAY!Z9+JUN!Z9+JUL!Z9+AGO!Z9+SET!Z9),IF(Config!$C$6=10,SUM(+ENE!Z9+FEB!Z9+MAR!Z9+ABR!Z9+MAY!Z9+JUN!Z9+JUL!Z9+AGO!Z9+SET!Z9+OCT!Z9),IF(Config!$C$6=11,SUM(+ENE!Z9+FEB!Z9+MAR!Z9+ABR!Z9+MAY!Z9+JUN!Z9+JUL!Z9+AGO!Z9+SET!Z9+OCT!Z9+NOV!Z9),IF(Config!$C$6=12,SUM(+ENE!Z9+FEB!Z9+MAR!Z9+ABR!Z9+MAY!Z9+JUN!Z9+JUL!Z9+AGO!Z9+SET!Z9+OCT!Z9+NOV!Z9+DIC!Z9)))))))))))))</f>
        <v>0</v>
      </c>
      <c r="AA9" s="214">
        <f>IF(Config!$C$6=1,SUM(+ENE!AA9),IF(Config!$C$6=2,SUM(+ENE!AA9+FEB!AA9),IF(Config!$C$6=3,SUM(+ENE!AA9+FEB!AA9+MAR!AA9),IF(Config!$C$6=4,SUM(+ENE!AA9+FEB!AA9+MAR!AA9+ABR!AA9),IF(Config!$C$6=5,SUM(ENE!AA9+FEB!AA9+MAR!AA9+ABR!AA9+MAY!AA9),IF(Config!$C$6=6,SUM(+ENE!AA9+FEB!AA9+MAR!AA9+ABR!AA9+MAY!AA9+JUN!AA9),IF(Config!$C$6=7,SUM(ENE!AA9+FEB!AA9+MAR!AA9+ABR!AA9+MAY!AA9+JUN!AA9+JUL!AA9),IF(Config!$C$6=8,SUM(+ENE!AA9+FEB!AA9+MAR!AA9+ABR!AA9+MAY!AA9+JUN!AA9+JUL!AA9+AGO!AA9),IF(Config!$C$6=9,SUM(+ENE!AA9+FEB!AA9+MAR!AA9+ABR!AA9+MAY!AA9+JUN!AA9+JUL!AA9+AGO!AA9+SET!AA9),IF(Config!$C$6=10,SUM(+ENE!AA9+FEB!AA9+MAR!AA9+ABR!AA9+MAY!AA9+JUN!AA9+JUL!AA9+AGO!AA9+SET!AA9+OCT!AA9),IF(Config!$C$6=11,SUM(+ENE!AA9+FEB!AA9+MAR!AA9+ABR!AA9+MAY!AA9+JUN!AA9+JUL!AA9+AGO!AA9+SET!AA9+OCT!AA9+NOV!AA9),IF(Config!$C$6=12,SUM(+ENE!AA9+FEB!AA9+MAR!AA9+ABR!AA9+MAY!AA9+JUN!AA9+JUL!AA9+AGO!AA9+SET!AA9+OCT!AA9+NOV!AA9+DIC!AA9)))))))))))))</f>
        <v>0</v>
      </c>
      <c r="AB9" s="214">
        <f>IF(Config!$C$6=1,SUM(+ENE!AB9),IF(Config!$C$6=2,SUM(+ENE!AB9+FEB!AB9),IF(Config!$C$6=3,SUM(+ENE!AB9+FEB!AB9+MAR!AB9),IF(Config!$C$6=4,SUM(+ENE!AB9+FEB!AB9+MAR!AB9+ABR!AB9),IF(Config!$C$6=5,SUM(ENE!AB9+FEB!AB9+MAR!AB9+ABR!AB9+MAY!AB9),IF(Config!$C$6=6,SUM(+ENE!AB9+FEB!AB9+MAR!AB9+ABR!AB9+MAY!AB9+JUN!AB9),IF(Config!$C$6=7,SUM(ENE!AB9+FEB!AB9+MAR!AB9+ABR!AB9+MAY!AB9+JUN!AB9+JUL!AB9),IF(Config!$C$6=8,SUM(+ENE!AB9+FEB!AB9+MAR!AB9+ABR!AB9+MAY!AB9+JUN!AB9+JUL!AB9+AGO!AB9),IF(Config!$C$6=9,SUM(+ENE!AB9+FEB!AB9+MAR!AB9+ABR!AB9+MAY!AB9+JUN!AB9+JUL!AB9+AGO!AB9+SET!AB9),IF(Config!$C$6=10,SUM(+ENE!AB9+FEB!AB9+MAR!AB9+ABR!AB9+MAY!AB9+JUN!AB9+JUL!AB9+AGO!AB9+SET!AB9+OCT!AB9),IF(Config!$C$6=11,SUM(+ENE!AB9+FEB!AB9+MAR!AB9+ABR!AB9+MAY!AB9+JUN!AB9+JUL!AB9+AGO!AB9+SET!AB9+OCT!AB9+NOV!AB9),IF(Config!$C$6=12,SUM(+ENE!AB9+FEB!AB9+MAR!AB9+ABR!AB9+MAY!AB9+JUN!AB9+JUL!AB9+AGO!AB9+SET!AB9+OCT!AB9+NOV!AB9+DIC!AB9)))))))))))))</f>
        <v>0</v>
      </c>
      <c r="AC9" s="214">
        <f>IF(Config!$C$6=1,SUM(+ENE!AC9),IF(Config!$C$6=2,SUM(+ENE!AC9+FEB!AC9),IF(Config!$C$6=3,SUM(+ENE!AC9+FEB!AC9+MAR!AC9),IF(Config!$C$6=4,SUM(+ENE!AC9+FEB!AC9+MAR!AC9+ABR!AC9),IF(Config!$C$6=5,SUM(ENE!AC9+FEB!AC9+MAR!AC9+ABR!AC9+MAY!AC9),IF(Config!$C$6=6,SUM(+ENE!AC9+FEB!AC9+MAR!AC9+ABR!AC9+MAY!AC9+JUN!AC9),IF(Config!$C$6=7,SUM(ENE!AC9+FEB!AC9+MAR!AC9+ABR!AC9+MAY!AC9+JUN!AC9+JUL!AC9),IF(Config!$C$6=8,SUM(+ENE!AC9+FEB!AC9+MAR!AC9+ABR!AC9+MAY!AC9+JUN!AC9+JUL!AC9+AGO!AC9),IF(Config!$C$6=9,SUM(+ENE!AC9+FEB!AC9+MAR!AC9+ABR!AC9+MAY!AC9+JUN!AC9+JUL!AC9+AGO!AC9+SET!AC9),IF(Config!$C$6=10,SUM(+ENE!AC9+FEB!AC9+MAR!AC9+ABR!AC9+MAY!AC9+JUN!AC9+JUL!AC9+AGO!AC9+SET!AC9+OCT!AC9),IF(Config!$C$6=11,SUM(+ENE!AC9+FEB!AC9+MAR!AC9+ABR!AC9+MAY!AC9+JUN!AC9+JUL!AC9+AGO!AC9+SET!AC9+OCT!AC9+NOV!AC9),IF(Config!$C$6=12,SUM(+ENE!AC9+FEB!AC9+MAR!AC9+ABR!AC9+MAY!AC9+JUN!AC9+JUL!AC9+AGO!AC9+SET!AC9+OCT!AC9+NOV!AC9+DIC!AC9)))))))))))))</f>
        <v>0</v>
      </c>
      <c r="AD9" s="214">
        <f>IF(Config!$C$6=1,SUM(+ENE!AD9),IF(Config!$C$6=2,SUM(+ENE!AD9+FEB!AD9),IF(Config!$C$6=3,SUM(+ENE!AD9+FEB!AD9+MAR!AD9),IF(Config!$C$6=4,SUM(+ENE!AD9+FEB!AD9+MAR!AD9+ABR!AD9),IF(Config!$C$6=5,SUM(ENE!AD9+FEB!AD9+MAR!AD9+ABR!AD9+MAY!AD9),IF(Config!$C$6=6,SUM(+ENE!AD9+FEB!AD9+MAR!AD9+ABR!AD9+MAY!AD9+JUN!AD9),IF(Config!$C$6=7,SUM(ENE!AD9+FEB!AD9+MAR!AD9+ABR!AD9+MAY!AD9+JUN!AD9+JUL!AD9),IF(Config!$C$6=8,SUM(+ENE!AD9+FEB!AD9+MAR!AD9+ABR!AD9+MAY!AD9+JUN!AD9+JUL!AD9+AGO!AD9),IF(Config!$C$6=9,SUM(+ENE!AD9+FEB!AD9+MAR!AD9+ABR!AD9+MAY!AD9+JUN!AD9+JUL!AD9+AGO!AD9+SET!AD9),IF(Config!$C$6=10,SUM(+ENE!AD9+FEB!AD9+MAR!AD9+ABR!AD9+MAY!AD9+JUN!AD9+JUL!AD9+AGO!AD9+SET!AD9+OCT!AD9),IF(Config!$C$6=11,SUM(+ENE!AD9+FEB!AD9+MAR!AD9+ABR!AD9+MAY!AD9+JUN!AD9+JUL!AD9+AGO!AD9+SET!AD9+OCT!AD9+NOV!AD9),IF(Config!$C$6=12,SUM(+ENE!AD9+FEB!AD9+MAR!AD9+ABR!AD9+MAY!AD9+JUN!AD9+JUL!AD9+AGO!AD9+SET!AD9+OCT!AD9+NOV!AD9+DIC!AD9)))))))))))))</f>
        <v>0</v>
      </c>
      <c r="AE9" s="214">
        <f>IF(Config!$C$6=1,SUM(+ENE!AE9),IF(Config!$C$6=2,SUM(+ENE!AE9+FEB!AE9),IF(Config!$C$6=3,SUM(+ENE!AE9+FEB!AE9+MAR!AE9),IF(Config!$C$6=4,SUM(+ENE!AE9+FEB!AE9+MAR!AE9+ABR!AE9),IF(Config!$C$6=5,SUM(ENE!AE9+FEB!AE9+MAR!AE9+ABR!AE9+MAY!AE9),IF(Config!$C$6=6,SUM(+ENE!AE9+FEB!AE9+MAR!AE9+ABR!AE9+MAY!AE9+JUN!AE9),IF(Config!$C$6=7,SUM(ENE!AE9+FEB!AE9+MAR!AE9+ABR!AE9+MAY!AE9+JUN!AE9+JUL!AE9),IF(Config!$C$6=8,SUM(+ENE!AE9+FEB!AE9+MAR!AE9+ABR!AE9+MAY!AE9+JUN!AE9+JUL!AE9+AGO!AE9),IF(Config!$C$6=9,SUM(+ENE!AE9+FEB!AE9+MAR!AE9+ABR!AE9+MAY!AE9+JUN!AE9+JUL!AE9+AGO!AE9+SET!AE9),IF(Config!$C$6=10,SUM(+ENE!AE9+FEB!AE9+MAR!AE9+ABR!AE9+MAY!AE9+JUN!AE9+JUL!AE9+AGO!AE9+SET!AE9+OCT!AE9),IF(Config!$C$6=11,SUM(+ENE!AE9+FEB!AE9+MAR!AE9+ABR!AE9+MAY!AE9+JUN!AE9+JUL!AE9+AGO!AE9+SET!AE9+OCT!AE9+NOV!AE9),IF(Config!$C$6=12,SUM(+ENE!AE9+FEB!AE9+MAR!AE9+ABR!AE9+MAY!AE9+JUN!AE9+JUL!AE9+AGO!AE9+SET!AE9+OCT!AE9+NOV!AE9+DIC!AE9)))))))))))))</f>
        <v>0</v>
      </c>
      <c r="AF9" s="214">
        <f>IF(Config!$C$6=1,SUM(+ENE!AF9),IF(Config!$C$6=2,SUM(+ENE!AF9+FEB!AF9),IF(Config!$C$6=3,SUM(+ENE!AF9+FEB!AF9+MAR!AF9),IF(Config!$C$6=4,SUM(+ENE!AF9+FEB!AF9+MAR!AF9+ABR!AF9),IF(Config!$C$6=5,SUM(ENE!AF9+FEB!AF9+MAR!AF9+ABR!AF9+MAY!AF9),IF(Config!$C$6=6,SUM(+ENE!AF9+FEB!AF9+MAR!AF9+ABR!AF9+MAY!AF9+JUN!AF9),IF(Config!$C$6=7,SUM(ENE!AF9+FEB!AF9+MAR!AF9+ABR!AF9+MAY!AF9+JUN!AF9+JUL!AF9),IF(Config!$C$6=8,SUM(+ENE!AF9+FEB!AF9+MAR!AF9+ABR!AF9+MAY!AF9+JUN!AF9+JUL!AF9+AGO!AF9),IF(Config!$C$6=9,SUM(+ENE!AF9+FEB!AF9+MAR!AF9+ABR!AF9+MAY!AF9+JUN!AF9+JUL!AF9+AGO!AF9+SET!AF9),IF(Config!$C$6=10,SUM(+ENE!AF9+FEB!AF9+MAR!AF9+ABR!AF9+MAY!AF9+JUN!AF9+JUL!AF9+AGO!AF9+SET!AF9+OCT!AF9),IF(Config!$C$6=11,SUM(+ENE!AF9+FEB!AF9+MAR!AF9+ABR!AF9+MAY!AF9+JUN!AF9+JUL!AF9+AGO!AF9+SET!AF9+OCT!AF9+NOV!AF9),IF(Config!$C$6=12,SUM(+ENE!AF9+FEB!AF9+MAR!AF9+ABR!AF9+MAY!AF9+JUN!AF9+JUL!AF9+AGO!AF9+SET!AF9+OCT!AF9+NOV!AF9+DIC!AF9)))))))))))))</f>
        <v>0</v>
      </c>
      <c r="AG9" s="214">
        <f>IF(Config!$C$6=1,SUM(+ENE!AG9),IF(Config!$C$6=2,SUM(+ENE!AG9+FEB!AG9),IF(Config!$C$6=3,SUM(+ENE!AG9+FEB!AG9+MAR!AG9),IF(Config!$C$6=4,SUM(+ENE!AG9+FEB!AG9+MAR!AG9+ABR!AG9),IF(Config!$C$6=5,SUM(ENE!AG9+FEB!AG9+MAR!AG9+ABR!AG9+MAY!AG9),IF(Config!$C$6=6,SUM(+ENE!AG9+FEB!AG9+MAR!AG9+ABR!AG9+MAY!AG9+JUN!AG9),IF(Config!$C$6=7,SUM(ENE!AG9+FEB!AG9+MAR!AG9+ABR!AG9+MAY!AG9+JUN!AG9+JUL!AG9),IF(Config!$C$6=8,SUM(+ENE!AG9+FEB!AG9+MAR!AG9+ABR!AG9+MAY!AG9+JUN!AG9+JUL!AG9+AGO!AG9),IF(Config!$C$6=9,SUM(+ENE!AG9+FEB!AG9+MAR!AG9+ABR!AG9+MAY!AG9+JUN!AG9+JUL!AG9+AGO!AG9+SET!AG9),IF(Config!$C$6=10,SUM(+ENE!AG9+FEB!AG9+MAR!AG9+ABR!AG9+MAY!AG9+JUN!AG9+JUL!AG9+AGO!AG9+SET!AG9+OCT!AG9),IF(Config!$C$6=11,SUM(+ENE!AG9+FEB!AG9+MAR!AG9+ABR!AG9+MAY!AG9+JUN!AG9+JUL!AG9+AGO!AG9+SET!AG9+OCT!AG9+NOV!AG9),IF(Config!$C$6=12,SUM(+ENE!AG9+FEB!AG9+MAR!AG9+ABR!AG9+MAY!AG9+JUN!AG9+JUL!AG9+AGO!AG9+SET!AG9+OCT!AG9+NOV!AG9+DIC!AG9)))))))))))))</f>
        <v>0</v>
      </c>
      <c r="AH9" s="214">
        <f>IF(Config!$C$6=1,SUM(+ENE!AH9),IF(Config!$C$6=2,SUM(+ENE!AH9+FEB!AH9),IF(Config!$C$6=3,SUM(+ENE!AH9+FEB!AH9+MAR!AH9),IF(Config!$C$6=4,SUM(+ENE!AH9+FEB!AH9+MAR!AH9+ABR!AH9),IF(Config!$C$6=5,SUM(ENE!AH9+FEB!AH9+MAR!AH9+ABR!AH9+MAY!AH9),IF(Config!$C$6=6,SUM(+ENE!AH9+FEB!AH9+MAR!AH9+ABR!AH9+MAY!AH9+JUN!AH9),IF(Config!$C$6=7,SUM(ENE!AH9+FEB!AH9+MAR!AH9+ABR!AH9+MAY!AH9+JUN!AH9+JUL!AH9),IF(Config!$C$6=8,SUM(+ENE!AH9+FEB!AH9+MAR!AH9+ABR!AH9+MAY!AH9+JUN!AH9+JUL!AH9+AGO!AH9),IF(Config!$C$6=9,SUM(+ENE!AH9+FEB!AH9+MAR!AH9+ABR!AH9+MAY!AH9+JUN!AH9+JUL!AH9+AGO!AH9+SET!AH9),IF(Config!$C$6=10,SUM(+ENE!AH9+FEB!AH9+MAR!AH9+ABR!AH9+MAY!AH9+JUN!AH9+JUL!AH9+AGO!AH9+SET!AH9+OCT!AH9),IF(Config!$C$6=11,SUM(+ENE!AH9+FEB!AH9+MAR!AH9+ABR!AH9+MAY!AH9+JUN!AH9+JUL!AH9+AGO!AH9+SET!AH9+OCT!AH9+NOV!AH9),IF(Config!$C$6=12,SUM(+ENE!AH9+FEB!AH9+MAR!AH9+ABR!AH9+MAY!AH9+JUN!AH9+JUL!AH9+AGO!AH9+SET!AH9+OCT!AH9+NOV!AH9+DIC!AH9)))))))))))))</f>
        <v>0</v>
      </c>
      <c r="AI9" s="214">
        <f>IF(Config!$C$6=1,SUM(+ENE!AI9),IF(Config!$C$6=2,SUM(+ENE!AI9+FEB!AI9),IF(Config!$C$6=3,SUM(+ENE!AI9+FEB!AI9+MAR!AI9),IF(Config!$C$6=4,SUM(+ENE!AI9+FEB!AI9+MAR!AI9+ABR!AI9),IF(Config!$C$6=5,SUM(ENE!AI9+FEB!AI9+MAR!AI9+ABR!AI9+MAY!AI9),IF(Config!$C$6=6,SUM(+ENE!AI9+FEB!AI9+MAR!AI9+ABR!AI9+MAY!AI9+JUN!AI9),IF(Config!$C$6=7,SUM(ENE!AI9+FEB!AI9+MAR!AI9+ABR!AI9+MAY!AI9+JUN!AI9+JUL!AI9),IF(Config!$C$6=8,SUM(+ENE!AI9+FEB!AI9+MAR!AI9+ABR!AI9+MAY!AI9+JUN!AI9+JUL!AI9+AGO!AI9),IF(Config!$C$6=9,SUM(+ENE!AI9+FEB!AI9+MAR!AI9+ABR!AI9+MAY!AI9+JUN!AI9+JUL!AI9+AGO!AI9+SET!AI9),IF(Config!$C$6=10,SUM(+ENE!AI9+FEB!AI9+MAR!AI9+ABR!AI9+MAY!AI9+JUN!AI9+JUL!AI9+AGO!AI9+SET!AI9+OCT!AI9),IF(Config!$C$6=11,SUM(+ENE!AI9+FEB!AI9+MAR!AI9+ABR!AI9+MAY!AI9+JUN!AI9+JUL!AI9+AGO!AI9+SET!AI9+OCT!AI9+NOV!AI9),IF(Config!$C$6=12,SUM(+ENE!AI9+FEB!AI9+MAR!AI9+ABR!AI9+MAY!AI9+JUN!AI9+JUL!AI9+AGO!AI9+SET!AI9+OCT!AI9+NOV!AI9+DIC!AI9)))))))))))))</f>
        <v>0</v>
      </c>
      <c r="AJ9" s="214">
        <f>IF(Config!$C$6=1,SUM(+ENE!AJ9),IF(Config!$C$6=2,SUM(+ENE!AJ9+FEB!AJ9),IF(Config!$C$6=3,SUM(+ENE!AJ9+FEB!AJ9+MAR!AJ9),IF(Config!$C$6=4,SUM(+ENE!AJ9+FEB!AJ9+MAR!AJ9+ABR!AJ9),IF(Config!$C$6=5,SUM(ENE!AJ9+FEB!AJ9+MAR!AJ9+ABR!AJ9+MAY!AJ9),IF(Config!$C$6=6,SUM(+ENE!AJ9+FEB!AJ9+MAR!AJ9+ABR!AJ9+MAY!AJ9+JUN!AJ9),IF(Config!$C$6=7,SUM(ENE!AJ9+FEB!AJ9+MAR!AJ9+ABR!AJ9+MAY!AJ9+JUN!AJ9+JUL!AJ9),IF(Config!$C$6=8,SUM(+ENE!AJ9+FEB!AJ9+MAR!AJ9+ABR!AJ9+MAY!AJ9+JUN!AJ9+JUL!AJ9+AGO!AJ9),IF(Config!$C$6=9,SUM(+ENE!AJ9+FEB!AJ9+MAR!AJ9+ABR!AJ9+MAY!AJ9+JUN!AJ9+JUL!AJ9+AGO!AJ9+SET!AJ9),IF(Config!$C$6=10,SUM(+ENE!AJ9+FEB!AJ9+MAR!AJ9+ABR!AJ9+MAY!AJ9+JUN!AJ9+JUL!AJ9+AGO!AJ9+SET!AJ9+OCT!AJ9),IF(Config!$C$6=11,SUM(+ENE!AJ9+FEB!AJ9+MAR!AJ9+ABR!AJ9+MAY!AJ9+JUN!AJ9+JUL!AJ9+AGO!AJ9+SET!AJ9+OCT!AJ9+NOV!AJ9),IF(Config!$C$6=12,SUM(+ENE!AJ9+FEB!AJ9+MAR!AJ9+ABR!AJ9+MAY!AJ9+JUN!AJ9+JUL!AJ9+AGO!AJ9+SET!AJ9+OCT!AJ9+NOV!AJ9+DIC!AJ9)))))))))))))</f>
        <v>0</v>
      </c>
      <c r="AK9" s="214">
        <f>IF(Config!$C$6=1,SUM(+ENE!AK9),IF(Config!$C$6=2,SUM(+ENE!AK9+FEB!AK9),IF(Config!$C$6=3,SUM(+ENE!AK9+FEB!AK9+MAR!AK9),IF(Config!$C$6=4,SUM(+ENE!AK9+FEB!AK9+MAR!AK9+ABR!AK9),IF(Config!$C$6=5,SUM(ENE!AK9+FEB!AK9+MAR!AK9+ABR!AK9+MAY!AK9),IF(Config!$C$6=6,SUM(+ENE!AK9+FEB!AK9+MAR!AK9+ABR!AK9+MAY!AK9+JUN!AK9),IF(Config!$C$6=7,SUM(ENE!AK9+FEB!AK9+MAR!AK9+ABR!AK9+MAY!AK9+JUN!AK9+JUL!AK9),IF(Config!$C$6=8,SUM(+ENE!AK9+FEB!AK9+MAR!AK9+ABR!AK9+MAY!AK9+JUN!AK9+JUL!AK9+AGO!AK9),IF(Config!$C$6=9,SUM(+ENE!AK9+FEB!AK9+MAR!AK9+ABR!AK9+MAY!AK9+JUN!AK9+JUL!AK9+AGO!AK9+SET!AK9),IF(Config!$C$6=10,SUM(+ENE!AK9+FEB!AK9+MAR!AK9+ABR!AK9+MAY!AK9+JUN!AK9+JUL!AK9+AGO!AK9+SET!AK9+OCT!AK9),IF(Config!$C$6=11,SUM(+ENE!AK9+FEB!AK9+MAR!AK9+ABR!AK9+MAY!AK9+JUN!AK9+JUL!AK9+AGO!AK9+SET!AK9+OCT!AK9+NOV!AK9),IF(Config!$C$6=12,SUM(+ENE!AK9+FEB!AK9+MAR!AK9+ABR!AK9+MAY!AK9+JUN!AK9+JUL!AK9+AGO!AK9+SET!AK9+OCT!AK9+NOV!AK9+DIC!AK9)))))))))))))</f>
        <v>0</v>
      </c>
      <c r="AL9" s="214">
        <f>IF(Config!$C$6=1,SUM(+ENE!AL9),IF(Config!$C$6=2,SUM(+ENE!AL9+FEB!AL9),IF(Config!$C$6=3,SUM(+ENE!AL9+FEB!AL9+MAR!AL9),IF(Config!$C$6=4,SUM(+ENE!AL9+FEB!AL9+MAR!AL9+ABR!AL9),IF(Config!$C$6=5,SUM(ENE!AL9+FEB!AL9+MAR!AL9+ABR!AL9+MAY!AL9),IF(Config!$C$6=6,SUM(+ENE!AL9+FEB!AL9+MAR!AL9+ABR!AL9+MAY!AL9+JUN!AL9),IF(Config!$C$6=7,SUM(ENE!AL9+FEB!AL9+MAR!AL9+ABR!AL9+MAY!AL9+JUN!AL9+JUL!AL9),IF(Config!$C$6=8,SUM(+ENE!AL9+FEB!AL9+MAR!AL9+ABR!AL9+MAY!AL9+JUN!AL9+JUL!AL9+AGO!AL9),IF(Config!$C$6=9,SUM(+ENE!AL9+FEB!AL9+MAR!AL9+ABR!AL9+MAY!AL9+JUN!AL9+JUL!AL9+AGO!AL9+SET!AL9),IF(Config!$C$6=10,SUM(+ENE!AL9+FEB!AL9+MAR!AL9+ABR!AL9+MAY!AL9+JUN!AL9+JUL!AL9+AGO!AL9+SET!AL9+OCT!AL9),IF(Config!$C$6=11,SUM(+ENE!AL9+FEB!AL9+MAR!AL9+ABR!AL9+MAY!AL9+JUN!AL9+JUL!AL9+AGO!AL9+SET!AL9+OCT!AL9+NOV!AL9),IF(Config!$C$6=12,SUM(+ENE!AL9+FEB!AL9+MAR!AL9+ABR!AL9+MAY!AL9+JUN!AL9+JUL!AL9+AGO!AL9+SET!AL9+OCT!AL9+NOV!AL9+DIC!AL9)))))))))))))</f>
        <v>0</v>
      </c>
      <c r="AM9" s="214">
        <f>IF(Config!$C$6=1,SUM(+ENE!AM9),IF(Config!$C$6=2,SUM(+ENE!AM9+FEB!AM9),IF(Config!$C$6=3,SUM(+ENE!AM9+FEB!AM9+MAR!AM9),IF(Config!$C$6=4,SUM(+ENE!AM9+FEB!AM9+MAR!AM9+ABR!AM9),IF(Config!$C$6=5,SUM(ENE!AM9+FEB!AM9+MAR!AM9+ABR!AM9+MAY!AM9),IF(Config!$C$6=6,SUM(+ENE!AM9+FEB!AM9+MAR!AM9+ABR!AM9+MAY!AM9+JUN!AM9),IF(Config!$C$6=7,SUM(ENE!AM9+FEB!AM9+MAR!AM9+ABR!AM9+MAY!AM9+JUN!AM9+JUL!AM9),IF(Config!$C$6=8,SUM(+ENE!AM9+FEB!AM9+MAR!AM9+ABR!AM9+MAY!AM9+JUN!AM9+JUL!AM9+AGO!AM9),IF(Config!$C$6=9,SUM(+ENE!AM9+FEB!AM9+MAR!AM9+ABR!AM9+MAY!AM9+JUN!AM9+JUL!AM9+AGO!AM9+SET!AM9),IF(Config!$C$6=10,SUM(+ENE!AM9+FEB!AM9+MAR!AM9+ABR!AM9+MAY!AM9+JUN!AM9+JUL!AM9+AGO!AM9+SET!AM9+OCT!AM9),IF(Config!$C$6=11,SUM(+ENE!AM9+FEB!AM9+MAR!AM9+ABR!AM9+MAY!AM9+JUN!AM9+JUL!AM9+AGO!AM9+SET!AM9+OCT!AM9+NOV!AM9),IF(Config!$C$6=12,SUM(+ENE!AM9+FEB!AM9+MAR!AM9+ABR!AM9+MAY!AM9+JUN!AM9+JUL!AM9+AGO!AM9+SET!AM9+OCT!AM9+NOV!AM9+DIC!AM9)))))))))))))</f>
        <v>0</v>
      </c>
      <c r="AN9" s="214">
        <f>IF(Config!$C$6=1,SUM(+ENE!AN9),IF(Config!$C$6=2,SUM(+ENE!AN9+FEB!AN9),IF(Config!$C$6=3,SUM(+ENE!AN9+FEB!AN9+MAR!AN9),IF(Config!$C$6=4,SUM(+ENE!AN9+FEB!AN9+MAR!AN9+ABR!AN9),IF(Config!$C$6=5,SUM(ENE!AN9+FEB!AN9+MAR!AN9+ABR!AN9+MAY!AN9),IF(Config!$C$6=6,SUM(+ENE!AN9+FEB!AN9+MAR!AN9+ABR!AN9+MAY!AN9+JUN!AN9),IF(Config!$C$6=7,SUM(ENE!AN9+FEB!AN9+MAR!AN9+ABR!AN9+MAY!AN9+JUN!AN9+JUL!AN9),IF(Config!$C$6=8,SUM(+ENE!AN9+FEB!AN9+MAR!AN9+ABR!AN9+MAY!AN9+JUN!AN9+JUL!AN9+AGO!AN9),IF(Config!$C$6=9,SUM(+ENE!AN9+FEB!AN9+MAR!AN9+ABR!AN9+MAY!AN9+JUN!AN9+JUL!AN9+AGO!AN9+SET!AN9),IF(Config!$C$6=10,SUM(+ENE!AN9+FEB!AN9+MAR!AN9+ABR!AN9+MAY!AN9+JUN!AN9+JUL!AN9+AGO!AN9+SET!AN9+OCT!AN9),IF(Config!$C$6=11,SUM(+ENE!AN9+FEB!AN9+MAR!AN9+ABR!AN9+MAY!AN9+JUN!AN9+JUL!AN9+AGO!AN9+SET!AN9+OCT!AN9+NOV!AN9),IF(Config!$C$6=12,SUM(+ENE!AN9+FEB!AN9+MAR!AN9+ABR!AN9+MAY!AN9+JUN!AN9+JUL!AN9+AGO!AN9+SET!AN9+OCT!AN9+NOV!AN9+DIC!AN9)))))))))))))</f>
        <v>0</v>
      </c>
      <c r="AO9" s="214">
        <f>IF(Config!$C$6=1,SUM(+ENE!AO9),IF(Config!$C$6=2,SUM(+ENE!AO9+FEB!AO9),IF(Config!$C$6=3,SUM(+ENE!AO9+FEB!AO9+MAR!AO9),IF(Config!$C$6=4,SUM(+ENE!AO9+FEB!AO9+MAR!AO9+ABR!AO9),IF(Config!$C$6=5,SUM(ENE!AO9+FEB!AO9+MAR!AO9+ABR!AO9+MAY!AO9),IF(Config!$C$6=6,SUM(+ENE!AO9+FEB!AO9+MAR!AO9+ABR!AO9+MAY!AO9+JUN!AO9),IF(Config!$C$6=7,SUM(ENE!AO9+FEB!AO9+MAR!AO9+ABR!AO9+MAY!AO9+JUN!AO9+JUL!AO9),IF(Config!$C$6=8,SUM(+ENE!AO9+FEB!AO9+MAR!AO9+ABR!AO9+MAY!AO9+JUN!AO9+JUL!AO9+AGO!AO9),IF(Config!$C$6=9,SUM(+ENE!AO9+FEB!AO9+MAR!AO9+ABR!AO9+MAY!AO9+JUN!AO9+JUL!AO9+AGO!AO9+SET!AO9),IF(Config!$C$6=10,SUM(+ENE!AO9+FEB!AO9+MAR!AO9+ABR!AO9+MAY!AO9+JUN!AO9+JUL!AO9+AGO!AO9+SET!AO9+OCT!AO9),IF(Config!$C$6=11,SUM(+ENE!AO9+FEB!AO9+MAR!AO9+ABR!AO9+MAY!AO9+JUN!AO9+JUL!AO9+AGO!AO9+SET!AO9+OCT!AO9+NOV!AO9),IF(Config!$C$6=12,SUM(+ENE!AO9+FEB!AO9+MAR!AO9+ABR!AO9+MAY!AO9+JUN!AO9+JUL!AO9+AGO!AO9+SET!AO9+OCT!AO9+NOV!AO9+DIC!AO9)))))))))))))</f>
        <v>0</v>
      </c>
      <c r="AP9" s="214">
        <f>IF(Config!$C$6=1,SUM(+ENE!AP9),IF(Config!$C$6=2,SUM(+ENE!AP9+FEB!AP9),IF(Config!$C$6=3,SUM(+ENE!AP9+FEB!AP9+MAR!AP9),IF(Config!$C$6=4,SUM(+ENE!AP9+FEB!AP9+MAR!AP9+ABR!AP9),IF(Config!$C$6=5,SUM(ENE!AP9+FEB!AP9+MAR!AP9+ABR!AP9+MAY!AP9),IF(Config!$C$6=6,SUM(+ENE!AP9+FEB!AP9+MAR!AP9+ABR!AP9+MAY!AP9+JUN!AP9),IF(Config!$C$6=7,SUM(ENE!AP9+FEB!AP9+MAR!AP9+ABR!AP9+MAY!AP9+JUN!AP9+JUL!AP9),IF(Config!$C$6=8,SUM(+ENE!AP9+FEB!AP9+MAR!AP9+ABR!AP9+MAY!AP9+JUN!AP9+JUL!AP9+AGO!AP9),IF(Config!$C$6=9,SUM(+ENE!AP9+FEB!AP9+MAR!AP9+ABR!AP9+MAY!AP9+JUN!AP9+JUL!AP9+AGO!AP9+SET!AP9),IF(Config!$C$6=10,SUM(+ENE!AP9+FEB!AP9+MAR!AP9+ABR!AP9+MAY!AP9+JUN!AP9+JUL!AP9+AGO!AP9+SET!AP9+OCT!AP9),IF(Config!$C$6=11,SUM(+ENE!AP9+FEB!AP9+MAR!AP9+ABR!AP9+MAY!AP9+JUN!AP9+JUL!AP9+AGO!AP9+SET!AP9+OCT!AP9+NOV!AP9),IF(Config!$C$6=12,SUM(+ENE!AP9+FEB!AP9+MAR!AP9+ABR!AP9+MAY!AP9+JUN!AP9+JUL!AP9+AGO!AP9+SET!AP9+OCT!AP9+NOV!AP9+DIC!AP9)))))))))))))</f>
        <v>0</v>
      </c>
      <c r="AQ9" s="214">
        <f>IF(Config!$C$6=1,SUM(+ENE!AQ9),IF(Config!$C$6=2,SUM(+ENE!AQ9+FEB!AQ9),IF(Config!$C$6=3,SUM(+ENE!AQ9+FEB!AQ9+MAR!AQ9),IF(Config!$C$6=4,SUM(+ENE!AQ9+FEB!AQ9+MAR!AQ9+ABR!AQ9),IF(Config!$C$6=5,SUM(ENE!AQ9+FEB!AQ9+MAR!AQ9+ABR!AQ9+MAY!AQ9),IF(Config!$C$6=6,SUM(+ENE!AQ9+FEB!AQ9+MAR!AQ9+ABR!AQ9+MAY!AQ9+JUN!AQ9),IF(Config!$C$6=7,SUM(ENE!AQ9+FEB!AQ9+MAR!AQ9+ABR!AQ9+MAY!AQ9+JUN!AQ9+JUL!AQ9),IF(Config!$C$6=8,SUM(+ENE!AQ9+FEB!AQ9+MAR!AQ9+ABR!AQ9+MAY!AQ9+JUN!AQ9+JUL!AQ9+AGO!AQ9),IF(Config!$C$6=9,SUM(+ENE!AQ9+FEB!AQ9+MAR!AQ9+ABR!AQ9+MAY!AQ9+JUN!AQ9+JUL!AQ9+AGO!AQ9+SET!AQ9),IF(Config!$C$6=10,SUM(+ENE!AQ9+FEB!AQ9+MAR!AQ9+ABR!AQ9+MAY!AQ9+JUN!AQ9+JUL!AQ9+AGO!AQ9+SET!AQ9+OCT!AQ9),IF(Config!$C$6=11,SUM(+ENE!AQ9+FEB!AQ9+MAR!AQ9+ABR!AQ9+MAY!AQ9+JUN!AQ9+JUL!AQ9+AGO!AQ9+SET!AQ9+OCT!AQ9+NOV!AQ9),IF(Config!$C$6=12,SUM(+ENE!AQ9+FEB!AQ9+MAR!AQ9+ABR!AQ9+MAY!AQ9+JUN!AQ9+JUL!AQ9+AGO!AQ9+SET!AQ9+OCT!AQ9+NOV!AQ9+DIC!AQ9)))))))))))))</f>
        <v>0</v>
      </c>
      <c r="AR9" s="214">
        <f>IF(Config!$C$6=1,SUM(+ENE!AR9),IF(Config!$C$6=2,SUM(+ENE!AR9+FEB!AR9),IF(Config!$C$6=3,SUM(+ENE!AR9+FEB!AR9+MAR!AR9),IF(Config!$C$6=4,SUM(+ENE!AR9+FEB!AR9+MAR!AR9+ABR!AR9),IF(Config!$C$6=5,SUM(ENE!AR9+FEB!AR9+MAR!AR9+ABR!AR9+MAY!AR9),IF(Config!$C$6=6,SUM(+ENE!AR9+FEB!AR9+MAR!AR9+ABR!AR9+MAY!AR9+JUN!AR9),IF(Config!$C$6=7,SUM(ENE!AR9+FEB!AR9+MAR!AR9+ABR!AR9+MAY!AR9+JUN!AR9+JUL!AR9),IF(Config!$C$6=8,SUM(+ENE!AR9+FEB!AR9+MAR!AR9+ABR!AR9+MAY!AR9+JUN!AR9+JUL!AR9+AGO!AR9),IF(Config!$C$6=9,SUM(+ENE!AR9+FEB!AR9+MAR!AR9+ABR!AR9+MAY!AR9+JUN!AR9+JUL!AR9+AGO!AR9+SET!AR9),IF(Config!$C$6=10,SUM(+ENE!AR9+FEB!AR9+MAR!AR9+ABR!AR9+MAY!AR9+JUN!AR9+JUL!AR9+AGO!AR9+SET!AR9+OCT!AR9),IF(Config!$C$6=11,SUM(+ENE!AR9+FEB!AR9+MAR!AR9+ABR!AR9+MAY!AR9+JUN!AR9+JUL!AR9+AGO!AR9+SET!AR9+OCT!AR9+NOV!AR9),IF(Config!$C$6=12,SUM(+ENE!AR9+FEB!AR9+MAR!AR9+ABR!AR9+MAY!AR9+JUN!AR9+JUL!AR9+AGO!AR9+SET!AR9+OCT!AR9+NOV!AR9+DIC!AR9)))))))))))))</f>
        <v>0</v>
      </c>
      <c r="AS9" s="220">
        <f t="shared" si="3"/>
        <v>0</v>
      </c>
      <c r="AT9" s="82">
        <f>IF(Config!$C$6=1,SUM(+ENE!AT9),IF(Config!$C$6=2,SUM(+ENE!AT9+FEB!AT9),IF(Config!$C$6=3,SUM(+ENE!AT9+FEB!AT9+MAR!AT9),IF(Config!$C$6=4,SUM(+ENE!AT9+FEB!AT9+MAR!AT9+ABR!AT9),IF(Config!$C$6=5,SUM(ENE!AT9+FEB!AT9+MAR!AT9+ABR!AT9+MAY!AT9),IF(Config!$C$6=6,SUM(+ENE!AT9+FEB!AT9+MAR!AT9+ABR!AT9+MAY!AT9+JUN!AT9),IF(Config!$C$6=7,SUM(ENE!AT9+FEB!AT9+MAR!AT9+ABR!AT9+MAY!AT9+JUN!AT9+JUL!AT9),IF(Config!$C$6=8,SUM(+ENE!AT9+FEB!AT9+MAR!AT9+ABR!AT9+MAY!AT9+JUN!AT9+JUL!AT9+AGO!AT9),IF(Config!$C$6=9,SUM(+ENE!AT9+FEB!AT9+MAR!AT9+ABR!AT9+MAY!AT9+JUN!AT9+JUL!AT9+AGO!AT9+SET!AT9),IF(Config!$C$6=10,SUM(+ENE!AT9+FEB!AT9+MAR!AT9+ABR!AT9+MAY!AT9+JUN!AT9+JUL!AT9+AGO!AT9+SET!AT9+OCT!AT9),IF(Config!$C$6=11,SUM(+ENE!AT9+FEB!AT9+MAR!AT9+ABR!AT9+MAY!AT9+JUN!AT9+JUL!AT9+AGO!AT9+SET!AT9+OCT!AT9+NOV!AT9),IF(Config!$C$6=12,SUM(+ENE!AT9+FEB!AT9+MAR!AT9+ABR!AT9+MAY!AT9+JUN!AT9+JUL!AT9+AGO!AT9+SET!AT9+OCT!AT9+NOV!AT9+DIC!AT9)))))))))))))</f>
        <v>0</v>
      </c>
      <c r="AU9" s="82">
        <f>IF(Config!$C$6=1,SUM(+ENE!AU9),IF(Config!$C$6=2,SUM(+ENE!AU9+FEB!AU9),IF(Config!$C$6=3,SUM(+ENE!AU9+FEB!AU9+MAR!AU9),IF(Config!$C$6=4,SUM(+ENE!AU9+FEB!AU9+MAR!AU9+ABR!AU9),IF(Config!$C$6=5,SUM(ENE!AU9+FEB!AU9+MAR!AU9+ABR!AU9+MAY!AU9),IF(Config!$C$6=6,SUM(+ENE!AU9+FEB!AU9+MAR!AU9+ABR!AU9+MAY!AU9+JUN!AU9),IF(Config!$C$6=7,SUM(ENE!AU9+FEB!AU9+MAR!AU9+ABR!AU9+MAY!AU9+JUN!AU9+JUL!AU9),IF(Config!$C$6=8,SUM(+ENE!AU9+FEB!AU9+MAR!AU9+ABR!AU9+MAY!AU9+JUN!AU9+JUL!AU9+AGO!AU9),IF(Config!$C$6=9,SUM(+ENE!AU9+FEB!AU9+MAR!AU9+ABR!AU9+MAY!AU9+JUN!AU9+JUL!AU9+AGO!AU9+SET!AU9),IF(Config!$C$6=10,SUM(+ENE!AU9+FEB!AU9+MAR!AU9+ABR!AU9+MAY!AU9+JUN!AU9+JUL!AU9+AGO!AU9+SET!AU9+OCT!AU9),IF(Config!$C$6=11,SUM(+ENE!AU9+FEB!AU9+MAR!AU9+ABR!AU9+MAY!AU9+JUN!AU9+JUL!AU9+AGO!AU9+SET!AU9+OCT!AU9+NOV!AU9),IF(Config!$C$6=12,SUM(+ENE!AU9+FEB!AU9+MAR!AU9+ABR!AU9+MAY!AU9+JUN!AU9+JUL!AU9+AGO!AU9+SET!AU9+OCT!AU9+NOV!AU9+DIC!AU9)))))))))))))</f>
        <v>0</v>
      </c>
      <c r="AV9" s="82">
        <f>IF(Config!$C$6=1,SUM(+ENE!AV9),IF(Config!$C$6=2,SUM(+ENE!AV9+FEB!AV9),IF(Config!$C$6=3,SUM(+ENE!AV9+FEB!AV9+MAR!AV9),IF(Config!$C$6=4,SUM(+ENE!AV9+FEB!AV9+MAR!AV9+ABR!AV9),IF(Config!$C$6=5,SUM(ENE!AV9+FEB!AV9+MAR!AV9+ABR!AV9+MAY!AV9),IF(Config!$C$6=6,SUM(+ENE!AV9+FEB!AV9+MAR!AV9+ABR!AV9+MAY!AV9+JUN!AV9),IF(Config!$C$6=7,SUM(ENE!AV9+FEB!AV9+MAR!AV9+ABR!AV9+MAY!AV9+JUN!AV9+JUL!AV9),IF(Config!$C$6=8,SUM(+ENE!AV9+FEB!AV9+MAR!AV9+ABR!AV9+MAY!AV9+JUN!AV9+JUL!AV9+AGO!AV9),IF(Config!$C$6=9,SUM(+ENE!AV9+FEB!AV9+MAR!AV9+ABR!AV9+MAY!AV9+JUN!AV9+JUL!AV9+AGO!AV9+SET!AV9),IF(Config!$C$6=10,SUM(+ENE!AV9+FEB!AV9+MAR!AV9+ABR!AV9+MAY!AV9+JUN!AV9+JUL!AV9+AGO!AV9+SET!AV9+OCT!AV9),IF(Config!$C$6=11,SUM(+ENE!AV9+FEB!AV9+MAR!AV9+ABR!AV9+MAY!AV9+JUN!AV9+JUL!AV9+AGO!AV9+SET!AV9+OCT!AV9+NOV!AV9),IF(Config!$C$6=12,SUM(+ENE!AV9+FEB!AV9+MAR!AV9+ABR!AV9+MAY!AV9+JUN!AV9+JUL!AV9+AGO!AV9+SET!AV9+OCT!AV9+NOV!AV9+DIC!AV9)))))))))))))</f>
        <v>0</v>
      </c>
      <c r="AW9" s="82">
        <f>IF(Config!$C$6=1,SUM(+ENE!AW9),IF(Config!$C$6=2,SUM(+ENE!AW9+FEB!AW9),IF(Config!$C$6=3,SUM(+ENE!AW9+FEB!AW9+MAR!AW9),IF(Config!$C$6=4,SUM(+ENE!AW9+FEB!AW9+MAR!AW9+ABR!AW9),IF(Config!$C$6=5,SUM(ENE!AW9+FEB!AW9+MAR!AW9+ABR!AW9+MAY!AW9),IF(Config!$C$6=6,SUM(+ENE!AW9+FEB!AW9+MAR!AW9+ABR!AW9+MAY!AW9+JUN!AW9),IF(Config!$C$6=7,SUM(ENE!AW9+FEB!AW9+MAR!AW9+ABR!AW9+MAY!AW9+JUN!AW9+JUL!AW9),IF(Config!$C$6=8,SUM(+ENE!AW9+FEB!AW9+MAR!AW9+ABR!AW9+MAY!AW9+JUN!AW9+JUL!AW9+AGO!AW9),IF(Config!$C$6=9,SUM(+ENE!AW9+FEB!AW9+MAR!AW9+ABR!AW9+MAY!AW9+JUN!AW9+JUL!AW9+AGO!AW9+SET!AW9),IF(Config!$C$6=10,SUM(+ENE!AW9+FEB!AW9+MAR!AW9+ABR!AW9+MAY!AW9+JUN!AW9+JUL!AW9+AGO!AW9+SET!AW9+OCT!AW9),IF(Config!$C$6=11,SUM(+ENE!AW9+FEB!AW9+MAR!AW9+ABR!AW9+MAY!AW9+JUN!AW9+JUL!AW9+AGO!AW9+SET!AW9+OCT!AW9+NOV!AW9),IF(Config!$C$6=12,SUM(+ENE!AW9+FEB!AW9+MAR!AW9+ABR!AW9+MAY!AW9+JUN!AW9+JUL!AW9+AGO!AW9+SET!AW9+OCT!AW9+NOV!AW9+DIC!AW9)))))))))))))</f>
        <v>0</v>
      </c>
      <c r="AX9" s="82">
        <f>IF(Config!$C$6=1,SUM(+ENE!AX9),IF(Config!$C$6=2,SUM(+ENE!AX9+FEB!AX9),IF(Config!$C$6=3,SUM(+ENE!AX9+FEB!AX9+MAR!AX9),IF(Config!$C$6=4,SUM(+ENE!AX9+FEB!AX9+MAR!AX9+ABR!AX9),IF(Config!$C$6=5,SUM(ENE!AX9+FEB!AX9+MAR!AX9+ABR!AX9+MAY!AX9),IF(Config!$C$6=6,SUM(+ENE!AX9+FEB!AX9+MAR!AX9+ABR!AX9+MAY!AX9+JUN!AX9),IF(Config!$C$6=7,SUM(ENE!AX9+FEB!AX9+MAR!AX9+ABR!AX9+MAY!AX9+JUN!AX9+JUL!AX9),IF(Config!$C$6=8,SUM(+ENE!AX9+FEB!AX9+MAR!AX9+ABR!AX9+MAY!AX9+JUN!AX9+JUL!AX9+AGO!AX9),IF(Config!$C$6=9,SUM(+ENE!AX9+FEB!AX9+MAR!AX9+ABR!AX9+MAY!AX9+JUN!AX9+JUL!AX9+AGO!AX9+SET!AX9),IF(Config!$C$6=10,SUM(+ENE!AX9+FEB!AX9+MAR!AX9+ABR!AX9+MAY!AX9+JUN!AX9+JUL!AX9+AGO!AX9+SET!AX9+OCT!AX9),IF(Config!$C$6=11,SUM(+ENE!AX9+FEB!AX9+MAR!AX9+ABR!AX9+MAY!AX9+JUN!AX9+JUL!AX9+AGO!AX9+SET!AX9+OCT!AX9+NOV!AX9),IF(Config!$C$6=12,SUM(+ENE!AX9+FEB!AX9+MAR!AX9+ABR!AX9+MAY!AX9+JUN!AX9+JUL!AX9+AGO!AX9+SET!AX9+OCT!AX9+NOV!AX9+DIC!AX9)))))))))))))</f>
        <v>0</v>
      </c>
      <c r="AY9" s="82">
        <f>IF(Config!$C$6=1,SUM(+ENE!AY9),IF(Config!$C$6=2,SUM(+ENE!AY9+FEB!AY9),IF(Config!$C$6=3,SUM(+ENE!AY9+FEB!AY9+MAR!AY9),IF(Config!$C$6=4,SUM(+ENE!AY9+FEB!AY9+MAR!AY9+ABR!AY9),IF(Config!$C$6=5,SUM(ENE!AY9+FEB!AY9+MAR!AY9+ABR!AY9+MAY!AY9),IF(Config!$C$6=6,SUM(+ENE!AY9+FEB!AY9+MAR!AY9+ABR!AY9+MAY!AY9+JUN!AY9),IF(Config!$C$6=7,SUM(ENE!AY9+FEB!AY9+MAR!AY9+ABR!AY9+MAY!AY9+JUN!AY9+JUL!AY9),IF(Config!$C$6=8,SUM(+ENE!AY9+FEB!AY9+MAR!AY9+ABR!AY9+MAY!AY9+JUN!AY9+JUL!AY9+AGO!AY9),IF(Config!$C$6=9,SUM(+ENE!AY9+FEB!AY9+MAR!AY9+ABR!AY9+MAY!AY9+JUN!AY9+JUL!AY9+AGO!AY9+SET!AY9),IF(Config!$C$6=10,SUM(+ENE!AY9+FEB!AY9+MAR!AY9+ABR!AY9+MAY!AY9+JUN!AY9+JUL!AY9+AGO!AY9+SET!AY9+OCT!AY9),IF(Config!$C$6=11,SUM(+ENE!AY9+FEB!AY9+MAR!AY9+ABR!AY9+MAY!AY9+JUN!AY9+JUL!AY9+AGO!AY9+SET!AY9+OCT!AY9+NOV!AY9),IF(Config!$C$6=12,SUM(+ENE!AY9+FEB!AY9+MAR!AY9+ABR!AY9+MAY!AY9+JUN!AY9+JUL!AY9+AGO!AY9+SET!AY9+OCT!AY9+NOV!AY9+DIC!AY9)))))))))))))</f>
        <v>0</v>
      </c>
      <c r="AZ9" s="82">
        <f>IF(Config!$C$6=1,SUM(+ENE!AZ9),IF(Config!$C$6=2,SUM(+ENE!AZ9+FEB!AZ9),IF(Config!$C$6=3,SUM(+ENE!AZ9+FEB!AZ9+MAR!AZ9),IF(Config!$C$6=4,SUM(+ENE!AZ9+FEB!AZ9+MAR!AZ9+ABR!AZ9),IF(Config!$C$6=5,SUM(ENE!AZ9+FEB!AZ9+MAR!AZ9+ABR!AZ9+MAY!AZ9),IF(Config!$C$6=6,SUM(+ENE!AZ9+FEB!AZ9+MAR!AZ9+ABR!AZ9+MAY!AZ9+JUN!AZ9),IF(Config!$C$6=7,SUM(ENE!AZ9+FEB!AZ9+MAR!AZ9+ABR!AZ9+MAY!AZ9+JUN!AZ9+JUL!AZ9),IF(Config!$C$6=8,SUM(+ENE!AZ9+FEB!AZ9+MAR!AZ9+ABR!AZ9+MAY!AZ9+JUN!AZ9+JUL!AZ9+AGO!AZ9),IF(Config!$C$6=9,SUM(+ENE!AZ9+FEB!AZ9+MAR!AZ9+ABR!AZ9+MAY!AZ9+JUN!AZ9+JUL!AZ9+AGO!AZ9+SET!AZ9),IF(Config!$C$6=10,SUM(+ENE!AZ9+FEB!AZ9+MAR!AZ9+ABR!AZ9+MAY!AZ9+JUN!AZ9+JUL!AZ9+AGO!AZ9+SET!AZ9+OCT!AZ9),IF(Config!$C$6=11,SUM(+ENE!AZ9+FEB!AZ9+MAR!AZ9+ABR!AZ9+MAY!AZ9+JUN!AZ9+JUL!AZ9+AGO!AZ9+SET!AZ9+OCT!AZ9+NOV!AZ9),IF(Config!$C$6=12,SUM(+ENE!AZ9+FEB!AZ9+MAR!AZ9+ABR!AZ9+MAY!AZ9+JUN!AZ9+JUL!AZ9+AGO!AZ9+SET!AZ9+OCT!AZ9+NOV!AZ9+DIC!AZ9)))))))))))))</f>
        <v>0</v>
      </c>
      <c r="BA9" s="82">
        <f>IF(Config!$C$6=1,SUM(+ENE!BA9),IF(Config!$C$6=2,SUM(+ENE!BA9+FEB!BA9),IF(Config!$C$6=3,SUM(+ENE!BA9+FEB!BA9+MAR!BA9),IF(Config!$C$6=4,SUM(+ENE!BA9+FEB!BA9+MAR!BA9+ABR!BA9),IF(Config!$C$6=5,SUM(ENE!BA9+FEB!BA9+MAR!BA9+ABR!BA9+MAY!BA9),IF(Config!$C$6=6,SUM(+ENE!BA9+FEB!BA9+MAR!BA9+ABR!BA9+MAY!BA9+JUN!BA9),IF(Config!$C$6=7,SUM(ENE!BA9+FEB!BA9+MAR!BA9+ABR!BA9+MAY!BA9+JUN!BA9+JUL!BA9),IF(Config!$C$6=8,SUM(+ENE!BA9+FEB!BA9+MAR!BA9+ABR!BA9+MAY!BA9+JUN!BA9+JUL!BA9+AGO!BA9),IF(Config!$C$6=9,SUM(+ENE!BA9+FEB!BA9+MAR!BA9+ABR!BA9+MAY!BA9+JUN!BA9+JUL!BA9+AGO!BA9+SET!BA9),IF(Config!$C$6=10,SUM(+ENE!BA9+FEB!BA9+MAR!BA9+ABR!BA9+MAY!BA9+JUN!BA9+JUL!BA9+AGO!BA9+SET!BA9+OCT!BA9),IF(Config!$C$6=11,SUM(+ENE!BA9+FEB!BA9+MAR!BA9+ABR!BA9+MAY!BA9+JUN!BA9+JUL!BA9+AGO!BA9+SET!BA9+OCT!BA9+NOV!BA9),IF(Config!$C$6=12,SUM(+ENE!BA9+FEB!BA9+MAR!BA9+ABR!BA9+MAY!BA9+JUN!BA9+JUL!BA9+AGO!BA9+SET!BA9+OCT!BA9+NOV!BA9+DIC!BA9)))))))))))))</f>
        <v>0</v>
      </c>
      <c r="BB9" s="82">
        <f>IF(Config!$C$6=1,SUM(+ENE!BB9),IF(Config!$C$6=2,SUM(+ENE!BB9+FEB!BB9),IF(Config!$C$6=3,SUM(+ENE!BB9+FEB!BB9+MAR!BB9),IF(Config!$C$6=4,SUM(+ENE!BB9+FEB!BB9+MAR!BB9+ABR!BB9),IF(Config!$C$6=5,SUM(ENE!BB9+FEB!BB9+MAR!BB9+ABR!BB9+MAY!BB9),IF(Config!$C$6=6,SUM(+ENE!BB9+FEB!BB9+MAR!BB9+ABR!BB9+MAY!BB9+JUN!BB9),IF(Config!$C$6=7,SUM(ENE!BB9+FEB!BB9+MAR!BB9+ABR!BB9+MAY!BB9+JUN!BB9+JUL!BB9),IF(Config!$C$6=8,SUM(+ENE!BB9+FEB!BB9+MAR!BB9+ABR!BB9+MAY!BB9+JUN!BB9+JUL!BB9+AGO!BB9),IF(Config!$C$6=9,SUM(+ENE!BB9+FEB!BB9+MAR!BB9+ABR!BB9+MAY!BB9+JUN!BB9+JUL!BB9+AGO!BB9+SET!BB9),IF(Config!$C$6=10,SUM(+ENE!BB9+FEB!BB9+MAR!BB9+ABR!BB9+MAY!BB9+JUN!BB9+JUL!BB9+AGO!BB9+SET!BB9+OCT!BB9),IF(Config!$C$6=11,SUM(+ENE!BB9+FEB!BB9+MAR!BB9+ABR!BB9+MAY!BB9+JUN!BB9+JUL!BB9+AGO!BB9+SET!BB9+OCT!BB9+NOV!BB9),IF(Config!$C$6=12,SUM(+ENE!BB9+FEB!BB9+MAR!BB9+ABR!BB9+MAY!BB9+JUN!BB9+JUL!BB9+AGO!BB9+SET!BB9+OCT!BB9+NOV!BB9+DIC!BB9)))))))))))))</f>
        <v>0</v>
      </c>
      <c r="BC9" s="82">
        <f>IF(Config!$C$6=1,SUM(+ENE!BC9),IF(Config!$C$6=2,SUM(+ENE!BC9+FEB!BC9),IF(Config!$C$6=3,SUM(+ENE!BC9+FEB!BC9+MAR!BC9),IF(Config!$C$6=4,SUM(+ENE!BC9+FEB!BC9+MAR!BC9+ABR!BC9),IF(Config!$C$6=5,SUM(ENE!BC9+FEB!BC9+MAR!BC9+ABR!BC9+MAY!BC9),IF(Config!$C$6=6,SUM(+ENE!BC9+FEB!BC9+MAR!BC9+ABR!BC9+MAY!BC9+JUN!BC9),IF(Config!$C$6=7,SUM(ENE!BC9+FEB!BC9+MAR!BC9+ABR!BC9+MAY!BC9+JUN!BC9+JUL!BC9),IF(Config!$C$6=8,SUM(+ENE!BC9+FEB!BC9+MAR!BC9+ABR!BC9+MAY!BC9+JUN!BC9+JUL!BC9+AGO!BC9),IF(Config!$C$6=9,SUM(+ENE!BC9+FEB!BC9+MAR!BC9+ABR!BC9+MAY!BC9+JUN!BC9+JUL!BC9+AGO!BC9+SET!BC9),IF(Config!$C$6=10,SUM(+ENE!BC9+FEB!BC9+MAR!BC9+ABR!BC9+MAY!BC9+JUN!BC9+JUL!BC9+AGO!BC9+SET!BC9+OCT!BC9),IF(Config!$C$6=11,SUM(+ENE!BC9+FEB!BC9+MAR!BC9+ABR!BC9+MAY!BC9+JUN!BC9+JUL!BC9+AGO!BC9+SET!BC9+OCT!BC9+NOV!BC9),IF(Config!$C$6=12,SUM(+ENE!BC9+FEB!BC9+MAR!BC9+ABR!BC9+MAY!BC9+JUN!BC9+JUL!BC9+AGO!BC9+SET!BC9+OCT!BC9+NOV!BC9+DIC!BC9)))))))))))))</f>
        <v>0</v>
      </c>
      <c r="BD9" s="109">
        <f t="shared" si="1"/>
        <v>0</v>
      </c>
      <c r="BE9" t="str">
        <f t="shared" si="2"/>
        <v>OK</v>
      </c>
    </row>
    <row r="10" spans="1:69" ht="20.25" customHeight="1" x14ac:dyDescent="0.25">
      <c r="A10" s="213">
        <f>+METAS!A10</f>
        <v>7</v>
      </c>
      <c r="B10" s="213" t="str">
        <f>+METAS!B10</f>
        <v xml:space="preserve">7-Tratamiento ambulatorio de personas con conducta suicida </v>
      </c>
      <c r="C10" s="217" t="str">
        <f>+METAS!D10</f>
        <v>SALUD MENTAL CSMC</v>
      </c>
      <c r="D10" s="214">
        <f>IF(Config!$C$6=1,SUM(+ENE!D10),IF(Config!$C$6=2,SUM(+ENE!D10+FEB!D10),IF(Config!$C$6=3,SUM(+ENE!D10+FEB!D10+MAR!D10),IF(Config!$C$6=4,SUM(+ENE!D10+FEB!D10+MAR!D10+ABR!D10),IF(Config!$C$6=5,SUM(ENE!D10+FEB!D10+MAR!D10+ABR!D10+MAY!D10),IF(Config!$C$6=6,SUM(+ENE!D10+FEB!D10+MAR!D10+ABR!D10+MAY!D10+JUN!D10),IF(Config!$C$6=7,SUM(ENE!D10+FEB!D10+MAR!D10+ABR!D10+MAY!D10+JUN!D10+JUL!D10),IF(Config!$C$6=8,SUM(+ENE!D10+FEB!D10+MAR!D10+ABR!D10+MAY!D10+JUN!D10+JUL!D10+AGO!D10),IF(Config!$C$6=9,SUM(+ENE!D10+FEB!D10+MAR!D10+ABR!D10+MAY!D10+JUN!D10+JUL!D10+AGO!D10+SET!D10),IF(Config!$C$6=10,SUM(+ENE!D10+FEB!D10+MAR!D10+ABR!D10+MAY!D10+JUN!D10+JUL!D10+AGO!D10+SET!D10+OCT!D10),IF(Config!$C$6=11,SUM(+ENE!D10+FEB!D10+MAR!D10+ABR!D10+MAY!D10+JUN!D10+JUL!D10+AGO!D10+SET!D10+OCT!D10+NOV!D10),IF(Config!$C$6=12,SUM(+ENE!D10+FEB!D10+MAR!D10+ABR!D10+MAY!D10+JUN!D10+JUL!D10+AGO!D10+SET!D10+OCT!D10+NOV!D10+DIC!D10)))))))))))))</f>
        <v>0</v>
      </c>
      <c r="E10" s="214">
        <f>IF(Config!$C$6=1,SUM(+ENE!E10),IF(Config!$C$6=2,SUM(+ENE!E10+FEB!E10),IF(Config!$C$6=3,SUM(+ENE!E10+FEB!E10+MAR!E10),IF(Config!$C$6=4,SUM(+ENE!E10+FEB!E10+MAR!E10+ABR!E10),IF(Config!$C$6=5,SUM(ENE!E10+FEB!E10+MAR!E10+ABR!E10+MAY!E10),IF(Config!$C$6=6,SUM(+ENE!E10+FEB!E10+MAR!E10+ABR!E10+MAY!E10+JUN!E10),IF(Config!$C$6=7,SUM(ENE!E10+FEB!E10+MAR!E10+ABR!E10+MAY!E10+JUN!E10+JUL!E10),IF(Config!$C$6=8,SUM(+ENE!E10+FEB!E10+MAR!E10+ABR!E10+MAY!E10+JUN!E10+JUL!E10+AGO!E10),IF(Config!$C$6=9,SUM(+ENE!E10+FEB!E10+MAR!E10+ABR!E10+MAY!E10+JUN!E10+JUL!E10+AGO!E10+SET!E10),IF(Config!$C$6=10,SUM(+ENE!E10+FEB!E10+MAR!E10+ABR!E10+MAY!E10+JUN!E10+JUL!E10+AGO!E10+SET!E10+OCT!E10),IF(Config!$C$6=11,SUM(+ENE!E10+FEB!E10+MAR!E10+ABR!E10+MAY!E10+JUN!E10+JUL!E10+AGO!E10+SET!E10+OCT!E10+NOV!E10),IF(Config!$C$6=12,SUM(+ENE!E10+FEB!E10+MAR!E10+ABR!E10+MAY!E10+JUN!E10+JUL!E10+AGO!E10+SET!E10+OCT!E10+NOV!E10+DIC!E10)))))))))))))</f>
        <v>0</v>
      </c>
      <c r="F10" s="214">
        <f>IF(Config!$C$6=1,SUM(+ENE!F10),IF(Config!$C$6=2,SUM(+ENE!F10+FEB!F10),IF(Config!$C$6=3,SUM(+ENE!F10+FEB!F10+MAR!F10),IF(Config!$C$6=4,SUM(+ENE!F10+FEB!F10+MAR!F10+ABR!F10),IF(Config!$C$6=5,SUM(ENE!F10+FEB!F10+MAR!F10+ABR!F10+MAY!F10),IF(Config!$C$6=6,SUM(+ENE!F10+FEB!F10+MAR!F10+ABR!F10+MAY!F10+JUN!F10),IF(Config!$C$6=7,SUM(ENE!F10+FEB!F10+MAR!F10+ABR!F10+MAY!F10+JUN!F10+JUL!F10),IF(Config!$C$6=8,SUM(+ENE!F10+FEB!F10+MAR!F10+ABR!F10+MAY!F10+JUN!F10+JUL!F10+AGO!F10),IF(Config!$C$6=9,SUM(+ENE!F10+FEB!F10+MAR!F10+ABR!F10+MAY!F10+JUN!F10+JUL!F10+AGO!F10+SET!F10),IF(Config!$C$6=10,SUM(+ENE!F10+FEB!F10+MAR!F10+ABR!F10+MAY!F10+JUN!F10+JUL!F10+AGO!F10+SET!F10+OCT!F10),IF(Config!$C$6=11,SUM(+ENE!F10+FEB!F10+MAR!F10+ABR!F10+MAY!F10+JUN!F10+JUL!F10+AGO!F10+SET!F10+OCT!F10+NOV!F10),IF(Config!$C$6=12,SUM(+ENE!F10+FEB!F10+MAR!F10+ABR!F10+MAY!F10+JUN!F10+JUL!F10+AGO!F10+SET!F10+OCT!F10+NOV!F10+DIC!F10)))))))))))))</f>
        <v>0</v>
      </c>
      <c r="G10" s="214">
        <f>IF(Config!$C$6=1,SUM(+ENE!G10),IF(Config!$C$6=2,SUM(+ENE!G10+FEB!G10),IF(Config!$C$6=3,SUM(+ENE!G10+FEB!G10+MAR!G10),IF(Config!$C$6=4,SUM(+ENE!G10+FEB!G10+MAR!G10+ABR!G10),IF(Config!$C$6=5,SUM(ENE!G10+FEB!G10+MAR!G10+ABR!G10+MAY!G10),IF(Config!$C$6=6,SUM(+ENE!G10+FEB!G10+MAR!G10+ABR!G10+MAY!G10+JUN!G10),IF(Config!$C$6=7,SUM(ENE!G10+FEB!G10+MAR!G10+ABR!G10+MAY!G10+JUN!G10+JUL!G10),IF(Config!$C$6=8,SUM(+ENE!G10+FEB!G10+MAR!G10+ABR!G10+MAY!G10+JUN!G10+JUL!G10+AGO!G10),IF(Config!$C$6=9,SUM(+ENE!G10+FEB!G10+MAR!G10+ABR!G10+MAY!G10+JUN!G10+JUL!G10+AGO!G10+SET!G10),IF(Config!$C$6=10,SUM(+ENE!G10+FEB!G10+MAR!G10+ABR!G10+MAY!G10+JUN!G10+JUL!G10+AGO!G10+SET!G10+OCT!G10),IF(Config!$C$6=11,SUM(+ENE!G10+FEB!G10+MAR!G10+ABR!G10+MAY!G10+JUN!G10+JUL!G10+AGO!G10+SET!G10+OCT!G10+NOV!G10),IF(Config!$C$6=12,SUM(+ENE!G10+FEB!G10+MAR!G10+ABR!G10+MAY!G10+JUN!G10+JUL!G10+AGO!G10+SET!G10+OCT!G10+NOV!G10+DIC!G10)))))))))))))</f>
        <v>0</v>
      </c>
      <c r="H10" s="214">
        <f>IF(Config!$C$6=1,SUM(+ENE!H10),IF(Config!$C$6=2,SUM(+ENE!H10+FEB!H10),IF(Config!$C$6=3,SUM(+ENE!H10+FEB!H10+MAR!H10),IF(Config!$C$6=4,SUM(+ENE!H10+FEB!H10+MAR!H10+ABR!H10),IF(Config!$C$6=5,SUM(ENE!H10+FEB!H10+MAR!H10+ABR!H10+MAY!H10),IF(Config!$C$6=6,SUM(+ENE!H10+FEB!H10+MAR!H10+ABR!H10+MAY!H10+JUN!H10),IF(Config!$C$6=7,SUM(ENE!H10+FEB!H10+MAR!H10+ABR!H10+MAY!H10+JUN!H10+JUL!H10),IF(Config!$C$6=8,SUM(+ENE!H10+FEB!H10+MAR!H10+ABR!H10+MAY!H10+JUN!H10+JUL!H10+AGO!H10),IF(Config!$C$6=9,SUM(+ENE!H10+FEB!H10+MAR!H10+ABR!H10+MAY!H10+JUN!H10+JUL!H10+AGO!H10+SET!H10),IF(Config!$C$6=10,SUM(+ENE!H10+FEB!H10+MAR!H10+ABR!H10+MAY!H10+JUN!H10+JUL!H10+AGO!H10+SET!H10+OCT!H10),IF(Config!$C$6=11,SUM(+ENE!H10+FEB!H10+MAR!H10+ABR!H10+MAY!H10+JUN!H10+JUL!H10+AGO!H10+SET!H10+OCT!H10+NOV!H10),IF(Config!$C$6=12,SUM(+ENE!H10+FEB!H10+MAR!H10+ABR!H10+MAY!H10+JUN!H10+JUL!H10+AGO!H10+SET!H10+OCT!H10+NOV!H10+DIC!H10)))))))))))))</f>
        <v>0</v>
      </c>
      <c r="I10" s="214">
        <f>IF(Config!$C$6=1,SUM(+ENE!I10),IF(Config!$C$6=2,SUM(+ENE!I10+FEB!I10),IF(Config!$C$6=3,SUM(+ENE!I10+FEB!I10+MAR!I10),IF(Config!$C$6=4,SUM(+ENE!I10+FEB!I10+MAR!I10+ABR!I10),IF(Config!$C$6=5,SUM(ENE!I10+FEB!I10+MAR!I10+ABR!I10+MAY!I10),IF(Config!$C$6=6,SUM(+ENE!I10+FEB!I10+MAR!I10+ABR!I10+MAY!I10+JUN!I10),IF(Config!$C$6=7,SUM(ENE!I10+FEB!I10+MAR!I10+ABR!I10+MAY!I10+JUN!I10+JUL!I10),IF(Config!$C$6=8,SUM(+ENE!I10+FEB!I10+MAR!I10+ABR!I10+MAY!I10+JUN!I10+JUL!I10+AGO!I10),IF(Config!$C$6=9,SUM(+ENE!I10+FEB!I10+MAR!I10+ABR!I10+MAY!I10+JUN!I10+JUL!I10+AGO!I10+SET!I10),IF(Config!$C$6=10,SUM(+ENE!I10+FEB!I10+MAR!I10+ABR!I10+MAY!I10+JUN!I10+JUL!I10+AGO!I10+SET!I10+OCT!I10),IF(Config!$C$6=11,SUM(+ENE!I10+FEB!I10+MAR!I10+ABR!I10+MAY!I10+JUN!I10+JUL!I10+AGO!I10+SET!I10+OCT!I10+NOV!I10),IF(Config!$C$6=12,SUM(+ENE!I10+FEB!I10+MAR!I10+ABR!I10+MAY!I10+JUN!I10+JUL!I10+AGO!I10+SET!I10+OCT!I10+NOV!I10+DIC!I10)))))))))))))</f>
        <v>0</v>
      </c>
      <c r="J10" s="214">
        <f>IF(Config!$C$6=1,SUM(+ENE!J10),IF(Config!$C$6=2,SUM(+ENE!J10+FEB!J10),IF(Config!$C$6=3,SUM(+ENE!J10+FEB!J10+MAR!J10),IF(Config!$C$6=4,SUM(+ENE!J10+FEB!J10+MAR!J10+ABR!J10),IF(Config!$C$6=5,SUM(ENE!J10+FEB!J10+MAR!J10+ABR!J10+MAY!J10),IF(Config!$C$6=6,SUM(+ENE!J10+FEB!J10+MAR!J10+ABR!J10+MAY!J10+JUN!J10),IF(Config!$C$6=7,SUM(ENE!J10+FEB!J10+MAR!J10+ABR!J10+MAY!J10+JUN!J10+JUL!J10),IF(Config!$C$6=8,SUM(+ENE!J10+FEB!J10+MAR!J10+ABR!J10+MAY!J10+JUN!J10+JUL!J10+AGO!J10),IF(Config!$C$6=9,SUM(+ENE!J10+FEB!J10+MAR!J10+ABR!J10+MAY!J10+JUN!J10+JUL!J10+AGO!J10+SET!J10),IF(Config!$C$6=10,SUM(+ENE!J10+FEB!J10+MAR!J10+ABR!J10+MAY!J10+JUN!J10+JUL!J10+AGO!J10+SET!J10+OCT!J10),IF(Config!$C$6=11,SUM(+ENE!J10+FEB!J10+MAR!J10+ABR!J10+MAY!J10+JUN!J10+JUL!J10+AGO!J10+SET!J10+OCT!J10+NOV!J10),IF(Config!$C$6=12,SUM(+ENE!J10+FEB!J10+MAR!J10+ABR!J10+MAY!J10+JUN!J10+JUL!J10+AGO!J10+SET!J10+OCT!J10+NOV!J10+DIC!J10)))))))))))))</f>
        <v>0</v>
      </c>
      <c r="K10" s="214">
        <f>IF(Config!$C$6=1,SUM(+ENE!K10),IF(Config!$C$6=2,SUM(+ENE!K10+FEB!K10),IF(Config!$C$6=3,SUM(+ENE!K10+FEB!K10+MAR!K10),IF(Config!$C$6=4,SUM(+ENE!K10+FEB!K10+MAR!K10+ABR!K10),IF(Config!$C$6=5,SUM(ENE!K10+FEB!K10+MAR!K10+ABR!K10+MAY!K10),IF(Config!$C$6=6,SUM(+ENE!K10+FEB!K10+MAR!K10+ABR!K10+MAY!K10+JUN!K10),IF(Config!$C$6=7,SUM(ENE!K10+FEB!K10+MAR!K10+ABR!K10+MAY!K10+JUN!K10+JUL!K10),IF(Config!$C$6=8,SUM(+ENE!K10+FEB!K10+MAR!K10+ABR!K10+MAY!K10+JUN!K10+JUL!K10+AGO!K10),IF(Config!$C$6=9,SUM(+ENE!K10+FEB!K10+MAR!K10+ABR!K10+MAY!K10+JUN!K10+JUL!K10+AGO!K10+SET!K10),IF(Config!$C$6=10,SUM(+ENE!K10+FEB!K10+MAR!K10+ABR!K10+MAY!K10+JUN!K10+JUL!K10+AGO!K10+SET!K10+OCT!K10),IF(Config!$C$6=11,SUM(+ENE!K10+FEB!K10+MAR!K10+ABR!K10+MAY!K10+JUN!K10+JUL!K10+AGO!K10+SET!K10+OCT!K10+NOV!K10),IF(Config!$C$6=12,SUM(+ENE!K10+FEB!K10+MAR!K10+ABR!K10+MAY!K10+JUN!K10+JUL!K10+AGO!K10+SET!K10+OCT!K10+NOV!K10+DIC!K10)))))))))))))</f>
        <v>0</v>
      </c>
      <c r="L10" s="214">
        <f>IF(Config!$C$6=1,SUM(+ENE!L10),IF(Config!$C$6=2,SUM(+ENE!L10+FEB!L10),IF(Config!$C$6=3,SUM(+ENE!L10+FEB!L10+MAR!L10),IF(Config!$C$6=4,SUM(+ENE!L10+FEB!L10+MAR!L10+ABR!L10),IF(Config!$C$6=5,SUM(ENE!L10+FEB!L10+MAR!L10+ABR!L10+MAY!L10),IF(Config!$C$6=6,SUM(+ENE!L10+FEB!L10+MAR!L10+ABR!L10+MAY!L10+JUN!L10),IF(Config!$C$6=7,SUM(ENE!L10+FEB!L10+MAR!L10+ABR!L10+MAY!L10+JUN!L10+JUL!L10),IF(Config!$C$6=8,SUM(+ENE!L10+FEB!L10+MAR!L10+ABR!L10+MAY!L10+JUN!L10+JUL!L10+AGO!L10),IF(Config!$C$6=9,SUM(+ENE!L10+FEB!L10+MAR!L10+ABR!L10+MAY!L10+JUN!L10+JUL!L10+AGO!L10+SET!L10),IF(Config!$C$6=10,SUM(+ENE!L10+FEB!L10+MAR!L10+ABR!L10+MAY!L10+JUN!L10+JUL!L10+AGO!L10+SET!L10+OCT!L10),IF(Config!$C$6=11,SUM(+ENE!L10+FEB!L10+MAR!L10+ABR!L10+MAY!L10+JUN!L10+JUL!L10+AGO!L10+SET!L10+OCT!L10+NOV!L10),IF(Config!$C$6=12,SUM(+ENE!L10+FEB!L10+MAR!L10+ABR!L10+MAY!L10+JUN!L10+JUL!L10+AGO!L10+SET!L10+OCT!L10+NOV!L10+DIC!L10)))))))))))))</f>
        <v>0</v>
      </c>
      <c r="M10" s="214">
        <f>IF(Config!$C$6=1,SUM(+ENE!M10),IF(Config!$C$6=2,SUM(+ENE!M10+FEB!M10),IF(Config!$C$6=3,SUM(+ENE!M10+FEB!M10+MAR!M10),IF(Config!$C$6=4,SUM(+ENE!M10+FEB!M10+MAR!M10+ABR!M10),IF(Config!$C$6=5,SUM(ENE!M10+FEB!M10+MAR!M10+ABR!M10+MAY!M10),IF(Config!$C$6=6,SUM(+ENE!M10+FEB!M10+MAR!M10+ABR!M10+MAY!M10+JUN!M10),IF(Config!$C$6=7,SUM(ENE!M10+FEB!M10+MAR!M10+ABR!M10+MAY!M10+JUN!M10+JUL!M10),IF(Config!$C$6=8,SUM(+ENE!M10+FEB!M10+MAR!M10+ABR!M10+MAY!M10+JUN!M10+JUL!M10+AGO!M10),IF(Config!$C$6=9,SUM(+ENE!M10+FEB!M10+MAR!M10+ABR!M10+MAY!M10+JUN!M10+JUL!M10+AGO!M10+SET!M10),IF(Config!$C$6=10,SUM(+ENE!M10+FEB!M10+MAR!M10+ABR!M10+MAY!M10+JUN!M10+JUL!M10+AGO!M10+SET!M10+OCT!M10),IF(Config!$C$6=11,SUM(+ENE!M10+FEB!M10+MAR!M10+ABR!M10+MAY!M10+JUN!M10+JUL!M10+AGO!M10+SET!M10+OCT!M10+NOV!M10),IF(Config!$C$6=12,SUM(+ENE!M10+FEB!M10+MAR!M10+ABR!M10+MAY!M10+JUN!M10+JUL!M10+AGO!M10+SET!M10+OCT!M10+NOV!M10+DIC!M10)))))))))))))</f>
        <v>0</v>
      </c>
      <c r="N10" s="214">
        <f>IF(Config!$C$6=1,SUM(+ENE!N10),IF(Config!$C$6=2,SUM(+ENE!N10+FEB!N10),IF(Config!$C$6=3,SUM(+ENE!N10+FEB!N10+MAR!N10),IF(Config!$C$6=4,SUM(+ENE!N10+FEB!N10+MAR!N10+ABR!N10),IF(Config!$C$6=5,SUM(ENE!N10+FEB!N10+MAR!N10+ABR!N10+MAY!N10),IF(Config!$C$6=6,SUM(+ENE!N10+FEB!N10+MAR!N10+ABR!N10+MAY!N10+JUN!N10),IF(Config!$C$6=7,SUM(ENE!N10+FEB!N10+MAR!N10+ABR!N10+MAY!N10+JUN!N10+JUL!N10),IF(Config!$C$6=8,SUM(+ENE!N10+FEB!N10+MAR!N10+ABR!N10+MAY!N10+JUN!N10+JUL!N10+AGO!N10),IF(Config!$C$6=9,SUM(+ENE!N10+FEB!N10+MAR!N10+ABR!N10+MAY!N10+JUN!N10+JUL!N10+AGO!N10+SET!N10),IF(Config!$C$6=10,SUM(+ENE!N10+FEB!N10+MAR!N10+ABR!N10+MAY!N10+JUN!N10+JUL!N10+AGO!N10+SET!N10+OCT!N10),IF(Config!$C$6=11,SUM(+ENE!N10+FEB!N10+MAR!N10+ABR!N10+MAY!N10+JUN!N10+JUL!N10+AGO!N10+SET!N10+OCT!N10+NOV!N10),IF(Config!$C$6=12,SUM(+ENE!N10+FEB!N10+MAR!N10+ABR!N10+MAY!N10+JUN!N10+JUL!N10+AGO!N10+SET!N10+OCT!N10+NOV!N10+DIC!N10)))))))))))))</f>
        <v>0</v>
      </c>
      <c r="O10" s="214">
        <f>IF(Config!$C$6=1,SUM(+ENE!O10),IF(Config!$C$6=2,SUM(+ENE!O10+FEB!O10),IF(Config!$C$6=3,SUM(+ENE!O10+FEB!O10+MAR!O10),IF(Config!$C$6=4,SUM(+ENE!O10+FEB!O10+MAR!O10+ABR!O10),IF(Config!$C$6=5,SUM(ENE!O10+FEB!O10+MAR!O10+ABR!O10+MAY!O10),IF(Config!$C$6=6,SUM(+ENE!O10+FEB!O10+MAR!O10+ABR!O10+MAY!O10+JUN!O10),IF(Config!$C$6=7,SUM(ENE!O10+FEB!O10+MAR!O10+ABR!O10+MAY!O10+JUN!O10+JUL!O10),IF(Config!$C$6=8,SUM(+ENE!O10+FEB!O10+MAR!O10+ABR!O10+MAY!O10+JUN!O10+JUL!O10+AGO!O10),IF(Config!$C$6=9,SUM(+ENE!O10+FEB!O10+MAR!O10+ABR!O10+MAY!O10+JUN!O10+JUL!O10+AGO!O10+SET!O10),IF(Config!$C$6=10,SUM(+ENE!O10+FEB!O10+MAR!O10+ABR!O10+MAY!O10+JUN!O10+JUL!O10+AGO!O10+SET!O10+OCT!O10),IF(Config!$C$6=11,SUM(+ENE!O10+FEB!O10+MAR!O10+ABR!O10+MAY!O10+JUN!O10+JUL!O10+AGO!O10+SET!O10+OCT!O10+NOV!O10),IF(Config!$C$6=12,SUM(+ENE!O10+FEB!O10+MAR!O10+ABR!O10+MAY!O10+JUN!O10+JUL!O10+AGO!O10+SET!O10+OCT!O10+NOV!O10+DIC!O10)))))))))))))</f>
        <v>0</v>
      </c>
      <c r="P10" s="214">
        <f>IF(Config!$C$6=1,SUM(+ENE!P10),IF(Config!$C$6=2,SUM(+ENE!P10+FEB!P10),IF(Config!$C$6=3,SUM(+ENE!P10+FEB!P10+MAR!P10),IF(Config!$C$6=4,SUM(+ENE!P10+FEB!P10+MAR!P10+ABR!P10),IF(Config!$C$6=5,SUM(ENE!P10+FEB!P10+MAR!P10+ABR!P10+MAY!P10),IF(Config!$C$6=6,SUM(+ENE!P10+FEB!P10+MAR!P10+ABR!P10+MAY!P10+JUN!P10),IF(Config!$C$6=7,SUM(ENE!P10+FEB!P10+MAR!P10+ABR!P10+MAY!P10+JUN!P10+JUL!P10),IF(Config!$C$6=8,SUM(+ENE!P10+FEB!P10+MAR!P10+ABR!P10+MAY!P10+JUN!P10+JUL!P10+AGO!P10),IF(Config!$C$6=9,SUM(+ENE!P10+FEB!P10+MAR!P10+ABR!P10+MAY!P10+JUN!P10+JUL!P10+AGO!P10+SET!P10),IF(Config!$C$6=10,SUM(+ENE!P10+FEB!P10+MAR!P10+ABR!P10+MAY!P10+JUN!P10+JUL!P10+AGO!P10+SET!P10+OCT!P10),IF(Config!$C$6=11,SUM(+ENE!P10+FEB!P10+MAR!P10+ABR!P10+MAY!P10+JUN!P10+JUL!P10+AGO!P10+SET!P10+OCT!P10+NOV!P10),IF(Config!$C$6=12,SUM(+ENE!P10+FEB!P10+MAR!P10+ABR!P10+MAY!P10+JUN!P10+JUL!P10+AGO!P10+SET!P10+OCT!P10+NOV!P10+DIC!P10)))))))))))))</f>
        <v>0</v>
      </c>
      <c r="Q10" s="214">
        <f>IF(Config!$C$6=1,SUM(+ENE!Q10),IF(Config!$C$6=2,SUM(+ENE!Q10+FEB!Q10),IF(Config!$C$6=3,SUM(+ENE!Q10+FEB!Q10+MAR!Q10),IF(Config!$C$6=4,SUM(+ENE!Q10+FEB!Q10+MAR!Q10+ABR!Q10),IF(Config!$C$6=5,SUM(ENE!Q10+FEB!Q10+MAR!Q10+ABR!Q10+MAY!Q10),IF(Config!$C$6=6,SUM(+ENE!Q10+FEB!Q10+MAR!Q10+ABR!Q10+MAY!Q10+JUN!Q10),IF(Config!$C$6=7,SUM(ENE!Q10+FEB!Q10+MAR!Q10+ABR!Q10+MAY!Q10+JUN!Q10+JUL!Q10),IF(Config!$C$6=8,SUM(+ENE!Q10+FEB!Q10+MAR!Q10+ABR!Q10+MAY!Q10+JUN!Q10+JUL!Q10+AGO!Q10),IF(Config!$C$6=9,SUM(+ENE!Q10+FEB!Q10+MAR!Q10+ABR!Q10+MAY!Q10+JUN!Q10+JUL!Q10+AGO!Q10+SET!Q10),IF(Config!$C$6=10,SUM(+ENE!Q10+FEB!Q10+MAR!Q10+ABR!Q10+MAY!Q10+JUN!Q10+JUL!Q10+AGO!Q10+SET!Q10+OCT!Q10),IF(Config!$C$6=11,SUM(+ENE!Q10+FEB!Q10+MAR!Q10+ABR!Q10+MAY!Q10+JUN!Q10+JUL!Q10+AGO!Q10+SET!Q10+OCT!Q10+NOV!Q10),IF(Config!$C$6=12,SUM(+ENE!Q10+FEB!Q10+MAR!Q10+ABR!Q10+MAY!Q10+JUN!Q10+JUL!Q10+AGO!Q10+SET!Q10+OCT!Q10+NOV!Q10+DIC!Q10)))))))))))))</f>
        <v>0</v>
      </c>
      <c r="R10" s="214">
        <f>IF(Config!$C$6=1,SUM(+ENE!R10),IF(Config!$C$6=2,SUM(+ENE!R10+FEB!R10),IF(Config!$C$6=3,SUM(+ENE!R10+FEB!R10+MAR!R10),IF(Config!$C$6=4,SUM(+ENE!R10+FEB!R10+MAR!R10+ABR!R10),IF(Config!$C$6=5,SUM(ENE!R10+FEB!R10+MAR!R10+ABR!R10+MAY!R10),IF(Config!$C$6=6,SUM(+ENE!R10+FEB!R10+MAR!R10+ABR!R10+MAY!R10+JUN!R10),IF(Config!$C$6=7,SUM(ENE!R10+FEB!R10+MAR!R10+ABR!R10+MAY!R10+JUN!R10+JUL!R10),IF(Config!$C$6=8,SUM(+ENE!R10+FEB!R10+MAR!R10+ABR!R10+MAY!R10+JUN!R10+JUL!R10+AGO!R10),IF(Config!$C$6=9,SUM(+ENE!R10+FEB!R10+MAR!R10+ABR!R10+MAY!R10+JUN!R10+JUL!R10+AGO!R10+SET!R10),IF(Config!$C$6=10,SUM(+ENE!R10+FEB!R10+MAR!R10+ABR!R10+MAY!R10+JUN!R10+JUL!R10+AGO!R10+SET!R10+OCT!R10),IF(Config!$C$6=11,SUM(+ENE!R10+FEB!R10+MAR!R10+ABR!R10+MAY!R10+JUN!R10+JUL!R10+AGO!R10+SET!R10+OCT!R10+NOV!R10),IF(Config!$C$6=12,SUM(+ENE!R10+FEB!R10+MAR!R10+ABR!R10+MAY!R10+JUN!R10+JUL!R10+AGO!R10+SET!R10+OCT!R10+NOV!R10+DIC!R10)))))))))))))</f>
        <v>0</v>
      </c>
      <c r="S10" s="214">
        <f>IF(Config!$C$6=1,SUM(+ENE!S10),IF(Config!$C$6=2,SUM(+ENE!S10+FEB!S10),IF(Config!$C$6=3,SUM(+ENE!S10+FEB!S10+MAR!S10),IF(Config!$C$6=4,SUM(+ENE!S10+FEB!S10+MAR!S10+ABR!S10),IF(Config!$C$6=5,SUM(ENE!S10+FEB!S10+MAR!S10+ABR!S10+MAY!S10),IF(Config!$C$6=6,SUM(+ENE!S10+FEB!S10+MAR!S10+ABR!S10+MAY!S10+JUN!S10),IF(Config!$C$6=7,SUM(ENE!S10+FEB!S10+MAR!S10+ABR!S10+MAY!S10+JUN!S10+JUL!S10),IF(Config!$C$6=8,SUM(+ENE!S10+FEB!S10+MAR!S10+ABR!S10+MAY!S10+JUN!S10+JUL!S10+AGO!S10),IF(Config!$C$6=9,SUM(+ENE!S10+FEB!S10+MAR!S10+ABR!S10+MAY!S10+JUN!S10+JUL!S10+AGO!S10+SET!S10),IF(Config!$C$6=10,SUM(+ENE!S10+FEB!S10+MAR!S10+ABR!S10+MAY!S10+JUN!S10+JUL!S10+AGO!S10+SET!S10+OCT!S10),IF(Config!$C$6=11,SUM(+ENE!S10+FEB!S10+MAR!S10+ABR!S10+MAY!S10+JUN!S10+JUL!S10+AGO!S10+SET!S10+OCT!S10+NOV!S10),IF(Config!$C$6=12,SUM(+ENE!S10+FEB!S10+MAR!S10+ABR!S10+MAY!S10+JUN!S10+JUL!S10+AGO!S10+SET!S10+OCT!S10+NOV!S10+DIC!S10)))))))))))))</f>
        <v>0</v>
      </c>
      <c r="T10" s="214">
        <f>IF(Config!$C$6=1,SUM(+ENE!T10),IF(Config!$C$6=2,SUM(+ENE!T10+FEB!T10),IF(Config!$C$6=3,SUM(+ENE!T10+FEB!T10+MAR!T10),IF(Config!$C$6=4,SUM(+ENE!T10+FEB!T10+MAR!T10+ABR!T10),IF(Config!$C$6=5,SUM(ENE!T10+FEB!T10+MAR!T10+ABR!T10+MAY!T10),IF(Config!$C$6=6,SUM(+ENE!T10+FEB!T10+MAR!T10+ABR!T10+MAY!T10+JUN!T10),IF(Config!$C$6=7,SUM(ENE!T10+FEB!T10+MAR!T10+ABR!T10+MAY!T10+JUN!T10+JUL!T10),IF(Config!$C$6=8,SUM(+ENE!T10+FEB!T10+MAR!T10+ABR!T10+MAY!T10+JUN!T10+JUL!T10+AGO!T10),IF(Config!$C$6=9,SUM(+ENE!T10+FEB!T10+MAR!T10+ABR!T10+MAY!T10+JUN!T10+JUL!T10+AGO!T10+SET!T10),IF(Config!$C$6=10,SUM(+ENE!T10+FEB!T10+MAR!T10+ABR!T10+MAY!T10+JUN!T10+JUL!T10+AGO!T10+SET!T10+OCT!T10),IF(Config!$C$6=11,SUM(+ENE!T10+FEB!T10+MAR!T10+ABR!T10+MAY!T10+JUN!T10+JUL!T10+AGO!T10+SET!T10+OCT!T10+NOV!T10),IF(Config!$C$6=12,SUM(+ENE!T10+FEB!T10+MAR!T10+ABR!T10+MAY!T10+JUN!T10+JUL!T10+AGO!T10+SET!T10+OCT!T10+NOV!T10+DIC!T10)))))))))))))</f>
        <v>0</v>
      </c>
      <c r="U10" s="214">
        <f>IF(Config!$C$6=1,SUM(+ENE!U10),IF(Config!$C$6=2,SUM(+ENE!U10+FEB!U10),IF(Config!$C$6=3,SUM(+ENE!U10+FEB!U10+MAR!U10),IF(Config!$C$6=4,SUM(+ENE!U10+FEB!U10+MAR!U10+ABR!U10),IF(Config!$C$6=5,SUM(ENE!U10+FEB!U10+MAR!U10+ABR!U10+MAY!U10),IF(Config!$C$6=6,SUM(+ENE!U10+FEB!U10+MAR!U10+ABR!U10+MAY!U10+JUN!U10),IF(Config!$C$6=7,SUM(ENE!U10+FEB!U10+MAR!U10+ABR!U10+MAY!U10+JUN!U10+JUL!U10),IF(Config!$C$6=8,SUM(+ENE!U10+FEB!U10+MAR!U10+ABR!U10+MAY!U10+JUN!U10+JUL!U10+AGO!U10),IF(Config!$C$6=9,SUM(+ENE!U10+FEB!U10+MAR!U10+ABR!U10+MAY!U10+JUN!U10+JUL!U10+AGO!U10+SET!U10),IF(Config!$C$6=10,SUM(+ENE!U10+FEB!U10+MAR!U10+ABR!U10+MAY!U10+JUN!U10+JUL!U10+AGO!U10+SET!U10+OCT!U10),IF(Config!$C$6=11,SUM(+ENE!U10+FEB!U10+MAR!U10+ABR!U10+MAY!U10+JUN!U10+JUL!U10+AGO!U10+SET!U10+OCT!U10+NOV!U10),IF(Config!$C$6=12,SUM(+ENE!U10+FEB!U10+MAR!U10+ABR!U10+MAY!U10+JUN!U10+JUL!U10+AGO!U10+SET!U10+OCT!U10+NOV!U10+DIC!U10)))))))))))))</f>
        <v>0</v>
      </c>
      <c r="V10" s="214">
        <f>IF(Config!$C$6=1,SUM(+ENE!V10),IF(Config!$C$6=2,SUM(+ENE!V10+FEB!V10),IF(Config!$C$6=3,SUM(+ENE!V10+FEB!V10+MAR!V10),IF(Config!$C$6=4,SUM(+ENE!V10+FEB!V10+MAR!V10+ABR!V10),IF(Config!$C$6=5,SUM(ENE!V10+FEB!V10+MAR!V10+ABR!V10+MAY!V10),IF(Config!$C$6=6,SUM(+ENE!V10+FEB!V10+MAR!V10+ABR!V10+MAY!V10+JUN!V10),IF(Config!$C$6=7,SUM(ENE!V10+FEB!V10+MAR!V10+ABR!V10+MAY!V10+JUN!V10+JUL!V10),IF(Config!$C$6=8,SUM(+ENE!V10+FEB!V10+MAR!V10+ABR!V10+MAY!V10+JUN!V10+JUL!V10+AGO!V10),IF(Config!$C$6=9,SUM(+ENE!V10+FEB!V10+MAR!V10+ABR!V10+MAY!V10+JUN!V10+JUL!V10+AGO!V10+SET!V10),IF(Config!$C$6=10,SUM(+ENE!V10+FEB!V10+MAR!V10+ABR!V10+MAY!V10+JUN!V10+JUL!V10+AGO!V10+SET!V10+OCT!V10),IF(Config!$C$6=11,SUM(+ENE!V10+FEB!V10+MAR!V10+ABR!V10+MAY!V10+JUN!V10+JUL!V10+AGO!V10+SET!V10+OCT!V10+NOV!V10),IF(Config!$C$6=12,SUM(+ENE!V10+FEB!V10+MAR!V10+ABR!V10+MAY!V10+JUN!V10+JUL!V10+AGO!V10+SET!V10+OCT!V10+NOV!V10+DIC!V10)))))))))))))</f>
        <v>0</v>
      </c>
      <c r="W10" s="214">
        <f>IF(Config!$C$6=1,SUM(+ENE!W10),IF(Config!$C$6=2,SUM(+ENE!W10+FEB!W10),IF(Config!$C$6=3,SUM(+ENE!W10+FEB!W10+MAR!W10),IF(Config!$C$6=4,SUM(+ENE!W10+FEB!W10+MAR!W10+ABR!W10),IF(Config!$C$6=5,SUM(ENE!W10+FEB!W10+MAR!W10+ABR!W10+MAY!W10),IF(Config!$C$6=6,SUM(+ENE!W10+FEB!W10+MAR!W10+ABR!W10+MAY!W10+JUN!W10),IF(Config!$C$6=7,SUM(ENE!W10+FEB!W10+MAR!W10+ABR!W10+MAY!W10+JUN!W10+JUL!W10),IF(Config!$C$6=8,SUM(+ENE!W10+FEB!W10+MAR!W10+ABR!W10+MAY!W10+JUN!W10+JUL!W10+AGO!W10),IF(Config!$C$6=9,SUM(+ENE!W10+FEB!W10+MAR!W10+ABR!W10+MAY!W10+JUN!W10+JUL!W10+AGO!W10+SET!W10),IF(Config!$C$6=10,SUM(+ENE!W10+FEB!W10+MAR!W10+ABR!W10+MAY!W10+JUN!W10+JUL!W10+AGO!W10+SET!W10+OCT!W10),IF(Config!$C$6=11,SUM(+ENE!W10+FEB!W10+MAR!W10+ABR!W10+MAY!W10+JUN!W10+JUL!W10+AGO!W10+SET!W10+OCT!W10+NOV!W10),IF(Config!$C$6=12,SUM(+ENE!W10+FEB!W10+MAR!W10+ABR!W10+MAY!W10+JUN!W10+JUL!W10+AGO!W10+SET!W10+OCT!W10+NOV!W10+DIC!W10)))))))))))))</f>
        <v>0</v>
      </c>
      <c r="X10" s="214">
        <f>IF(Config!$C$6=1,SUM(+ENE!X10),IF(Config!$C$6=2,SUM(+ENE!X10+FEB!X10),IF(Config!$C$6=3,SUM(+ENE!X10+FEB!X10+MAR!X10),IF(Config!$C$6=4,SUM(+ENE!X10+FEB!X10+MAR!X10+ABR!X10),IF(Config!$C$6=5,SUM(ENE!X10+FEB!X10+MAR!X10+ABR!X10+MAY!X10),IF(Config!$C$6=6,SUM(+ENE!X10+FEB!X10+MAR!X10+ABR!X10+MAY!X10+JUN!X10),IF(Config!$C$6=7,SUM(ENE!X10+FEB!X10+MAR!X10+ABR!X10+MAY!X10+JUN!X10+JUL!X10),IF(Config!$C$6=8,SUM(+ENE!X10+FEB!X10+MAR!X10+ABR!X10+MAY!X10+JUN!X10+JUL!X10+AGO!X10),IF(Config!$C$6=9,SUM(+ENE!X10+FEB!X10+MAR!X10+ABR!X10+MAY!X10+JUN!X10+JUL!X10+AGO!X10+SET!X10),IF(Config!$C$6=10,SUM(+ENE!X10+FEB!X10+MAR!X10+ABR!X10+MAY!X10+JUN!X10+JUL!X10+AGO!X10+SET!X10+OCT!X10),IF(Config!$C$6=11,SUM(+ENE!X10+FEB!X10+MAR!X10+ABR!X10+MAY!X10+JUN!X10+JUL!X10+AGO!X10+SET!X10+OCT!X10+NOV!X10),IF(Config!$C$6=12,SUM(+ENE!X10+FEB!X10+MAR!X10+ABR!X10+MAY!X10+JUN!X10+JUL!X10+AGO!X10+SET!X10+OCT!X10+NOV!X10+DIC!X10)))))))))))))</f>
        <v>0</v>
      </c>
      <c r="Y10" s="214">
        <f>IF(Config!$C$6=1,SUM(+ENE!Y10),IF(Config!$C$6=2,SUM(+ENE!Y10+FEB!Y10),IF(Config!$C$6=3,SUM(+ENE!Y10+FEB!Y10+MAR!Y10),IF(Config!$C$6=4,SUM(+ENE!Y10+FEB!Y10+MAR!Y10+ABR!Y10),IF(Config!$C$6=5,SUM(ENE!Y10+FEB!Y10+MAR!Y10+ABR!Y10+MAY!Y10),IF(Config!$C$6=6,SUM(+ENE!Y10+FEB!Y10+MAR!Y10+ABR!Y10+MAY!Y10+JUN!Y10),IF(Config!$C$6=7,SUM(ENE!Y10+FEB!Y10+MAR!Y10+ABR!Y10+MAY!Y10+JUN!Y10+JUL!Y10),IF(Config!$C$6=8,SUM(+ENE!Y10+FEB!Y10+MAR!Y10+ABR!Y10+MAY!Y10+JUN!Y10+JUL!Y10+AGO!Y10),IF(Config!$C$6=9,SUM(+ENE!Y10+FEB!Y10+MAR!Y10+ABR!Y10+MAY!Y10+JUN!Y10+JUL!Y10+AGO!Y10+SET!Y10),IF(Config!$C$6=10,SUM(+ENE!Y10+FEB!Y10+MAR!Y10+ABR!Y10+MAY!Y10+JUN!Y10+JUL!Y10+AGO!Y10+SET!Y10+OCT!Y10),IF(Config!$C$6=11,SUM(+ENE!Y10+FEB!Y10+MAR!Y10+ABR!Y10+MAY!Y10+JUN!Y10+JUL!Y10+AGO!Y10+SET!Y10+OCT!Y10+NOV!Y10),IF(Config!$C$6=12,SUM(+ENE!Y10+FEB!Y10+MAR!Y10+ABR!Y10+MAY!Y10+JUN!Y10+JUL!Y10+AGO!Y10+SET!Y10+OCT!Y10+NOV!Y10+DIC!Y10)))))))))))))</f>
        <v>0</v>
      </c>
      <c r="Z10" s="214">
        <f>IF(Config!$C$6=1,SUM(+ENE!Z10),IF(Config!$C$6=2,SUM(+ENE!Z10+FEB!Z10),IF(Config!$C$6=3,SUM(+ENE!Z10+FEB!Z10+MAR!Z10),IF(Config!$C$6=4,SUM(+ENE!Z10+FEB!Z10+MAR!Z10+ABR!Z10),IF(Config!$C$6=5,SUM(ENE!Z10+FEB!Z10+MAR!Z10+ABR!Z10+MAY!Z10),IF(Config!$C$6=6,SUM(+ENE!Z10+FEB!Z10+MAR!Z10+ABR!Z10+MAY!Z10+JUN!Z10),IF(Config!$C$6=7,SUM(ENE!Z10+FEB!Z10+MAR!Z10+ABR!Z10+MAY!Z10+JUN!Z10+JUL!Z10),IF(Config!$C$6=8,SUM(+ENE!Z10+FEB!Z10+MAR!Z10+ABR!Z10+MAY!Z10+JUN!Z10+JUL!Z10+AGO!Z10),IF(Config!$C$6=9,SUM(+ENE!Z10+FEB!Z10+MAR!Z10+ABR!Z10+MAY!Z10+JUN!Z10+JUL!Z10+AGO!Z10+SET!Z10),IF(Config!$C$6=10,SUM(+ENE!Z10+FEB!Z10+MAR!Z10+ABR!Z10+MAY!Z10+JUN!Z10+JUL!Z10+AGO!Z10+SET!Z10+OCT!Z10),IF(Config!$C$6=11,SUM(+ENE!Z10+FEB!Z10+MAR!Z10+ABR!Z10+MAY!Z10+JUN!Z10+JUL!Z10+AGO!Z10+SET!Z10+OCT!Z10+NOV!Z10),IF(Config!$C$6=12,SUM(+ENE!Z10+FEB!Z10+MAR!Z10+ABR!Z10+MAY!Z10+JUN!Z10+JUL!Z10+AGO!Z10+SET!Z10+OCT!Z10+NOV!Z10+DIC!Z10)))))))))))))</f>
        <v>0</v>
      </c>
      <c r="AA10" s="214">
        <f>IF(Config!$C$6=1,SUM(+ENE!AA10),IF(Config!$C$6=2,SUM(+ENE!AA10+FEB!AA10),IF(Config!$C$6=3,SUM(+ENE!AA10+FEB!AA10+MAR!AA10),IF(Config!$C$6=4,SUM(+ENE!AA10+FEB!AA10+MAR!AA10+ABR!AA10),IF(Config!$C$6=5,SUM(ENE!AA10+FEB!AA10+MAR!AA10+ABR!AA10+MAY!AA10),IF(Config!$C$6=6,SUM(+ENE!AA10+FEB!AA10+MAR!AA10+ABR!AA10+MAY!AA10+JUN!AA10),IF(Config!$C$6=7,SUM(ENE!AA10+FEB!AA10+MAR!AA10+ABR!AA10+MAY!AA10+JUN!AA10+JUL!AA10),IF(Config!$C$6=8,SUM(+ENE!AA10+FEB!AA10+MAR!AA10+ABR!AA10+MAY!AA10+JUN!AA10+JUL!AA10+AGO!AA10),IF(Config!$C$6=9,SUM(+ENE!AA10+FEB!AA10+MAR!AA10+ABR!AA10+MAY!AA10+JUN!AA10+JUL!AA10+AGO!AA10+SET!AA10),IF(Config!$C$6=10,SUM(+ENE!AA10+FEB!AA10+MAR!AA10+ABR!AA10+MAY!AA10+JUN!AA10+JUL!AA10+AGO!AA10+SET!AA10+OCT!AA10),IF(Config!$C$6=11,SUM(+ENE!AA10+FEB!AA10+MAR!AA10+ABR!AA10+MAY!AA10+JUN!AA10+JUL!AA10+AGO!AA10+SET!AA10+OCT!AA10+NOV!AA10),IF(Config!$C$6=12,SUM(+ENE!AA10+FEB!AA10+MAR!AA10+ABR!AA10+MAY!AA10+JUN!AA10+JUL!AA10+AGO!AA10+SET!AA10+OCT!AA10+NOV!AA10+DIC!AA10)))))))))))))</f>
        <v>0</v>
      </c>
      <c r="AB10" s="214">
        <f>IF(Config!$C$6=1,SUM(+ENE!AB10),IF(Config!$C$6=2,SUM(+ENE!AB10+FEB!AB10),IF(Config!$C$6=3,SUM(+ENE!AB10+FEB!AB10+MAR!AB10),IF(Config!$C$6=4,SUM(+ENE!AB10+FEB!AB10+MAR!AB10+ABR!AB10),IF(Config!$C$6=5,SUM(ENE!AB10+FEB!AB10+MAR!AB10+ABR!AB10+MAY!AB10),IF(Config!$C$6=6,SUM(+ENE!AB10+FEB!AB10+MAR!AB10+ABR!AB10+MAY!AB10+JUN!AB10),IF(Config!$C$6=7,SUM(ENE!AB10+FEB!AB10+MAR!AB10+ABR!AB10+MAY!AB10+JUN!AB10+JUL!AB10),IF(Config!$C$6=8,SUM(+ENE!AB10+FEB!AB10+MAR!AB10+ABR!AB10+MAY!AB10+JUN!AB10+JUL!AB10+AGO!AB10),IF(Config!$C$6=9,SUM(+ENE!AB10+FEB!AB10+MAR!AB10+ABR!AB10+MAY!AB10+JUN!AB10+JUL!AB10+AGO!AB10+SET!AB10),IF(Config!$C$6=10,SUM(+ENE!AB10+FEB!AB10+MAR!AB10+ABR!AB10+MAY!AB10+JUN!AB10+JUL!AB10+AGO!AB10+SET!AB10+OCT!AB10),IF(Config!$C$6=11,SUM(+ENE!AB10+FEB!AB10+MAR!AB10+ABR!AB10+MAY!AB10+JUN!AB10+JUL!AB10+AGO!AB10+SET!AB10+OCT!AB10+NOV!AB10),IF(Config!$C$6=12,SUM(+ENE!AB10+FEB!AB10+MAR!AB10+ABR!AB10+MAY!AB10+JUN!AB10+JUL!AB10+AGO!AB10+SET!AB10+OCT!AB10+NOV!AB10+DIC!AB10)))))))))))))</f>
        <v>0</v>
      </c>
      <c r="AC10" s="214">
        <f>IF(Config!$C$6=1,SUM(+ENE!AC10),IF(Config!$C$6=2,SUM(+ENE!AC10+FEB!AC10),IF(Config!$C$6=3,SUM(+ENE!AC10+FEB!AC10+MAR!AC10),IF(Config!$C$6=4,SUM(+ENE!AC10+FEB!AC10+MAR!AC10+ABR!AC10),IF(Config!$C$6=5,SUM(ENE!AC10+FEB!AC10+MAR!AC10+ABR!AC10+MAY!AC10),IF(Config!$C$6=6,SUM(+ENE!AC10+FEB!AC10+MAR!AC10+ABR!AC10+MAY!AC10+JUN!AC10),IF(Config!$C$6=7,SUM(ENE!AC10+FEB!AC10+MAR!AC10+ABR!AC10+MAY!AC10+JUN!AC10+JUL!AC10),IF(Config!$C$6=8,SUM(+ENE!AC10+FEB!AC10+MAR!AC10+ABR!AC10+MAY!AC10+JUN!AC10+JUL!AC10+AGO!AC10),IF(Config!$C$6=9,SUM(+ENE!AC10+FEB!AC10+MAR!AC10+ABR!AC10+MAY!AC10+JUN!AC10+JUL!AC10+AGO!AC10+SET!AC10),IF(Config!$C$6=10,SUM(+ENE!AC10+FEB!AC10+MAR!AC10+ABR!AC10+MAY!AC10+JUN!AC10+JUL!AC10+AGO!AC10+SET!AC10+OCT!AC10),IF(Config!$C$6=11,SUM(+ENE!AC10+FEB!AC10+MAR!AC10+ABR!AC10+MAY!AC10+JUN!AC10+JUL!AC10+AGO!AC10+SET!AC10+OCT!AC10+NOV!AC10),IF(Config!$C$6=12,SUM(+ENE!AC10+FEB!AC10+MAR!AC10+ABR!AC10+MAY!AC10+JUN!AC10+JUL!AC10+AGO!AC10+SET!AC10+OCT!AC10+NOV!AC10+DIC!AC10)))))))))))))</f>
        <v>0</v>
      </c>
      <c r="AD10" s="214">
        <f>IF(Config!$C$6=1,SUM(+ENE!AD10),IF(Config!$C$6=2,SUM(+ENE!AD10+FEB!AD10),IF(Config!$C$6=3,SUM(+ENE!AD10+FEB!AD10+MAR!AD10),IF(Config!$C$6=4,SUM(+ENE!AD10+FEB!AD10+MAR!AD10+ABR!AD10),IF(Config!$C$6=5,SUM(ENE!AD10+FEB!AD10+MAR!AD10+ABR!AD10+MAY!AD10),IF(Config!$C$6=6,SUM(+ENE!AD10+FEB!AD10+MAR!AD10+ABR!AD10+MAY!AD10+JUN!AD10),IF(Config!$C$6=7,SUM(ENE!AD10+FEB!AD10+MAR!AD10+ABR!AD10+MAY!AD10+JUN!AD10+JUL!AD10),IF(Config!$C$6=8,SUM(+ENE!AD10+FEB!AD10+MAR!AD10+ABR!AD10+MAY!AD10+JUN!AD10+JUL!AD10+AGO!AD10),IF(Config!$C$6=9,SUM(+ENE!AD10+FEB!AD10+MAR!AD10+ABR!AD10+MAY!AD10+JUN!AD10+JUL!AD10+AGO!AD10+SET!AD10),IF(Config!$C$6=10,SUM(+ENE!AD10+FEB!AD10+MAR!AD10+ABR!AD10+MAY!AD10+JUN!AD10+JUL!AD10+AGO!AD10+SET!AD10+OCT!AD10),IF(Config!$C$6=11,SUM(+ENE!AD10+FEB!AD10+MAR!AD10+ABR!AD10+MAY!AD10+JUN!AD10+JUL!AD10+AGO!AD10+SET!AD10+OCT!AD10+NOV!AD10),IF(Config!$C$6=12,SUM(+ENE!AD10+FEB!AD10+MAR!AD10+ABR!AD10+MAY!AD10+JUN!AD10+JUL!AD10+AGO!AD10+SET!AD10+OCT!AD10+NOV!AD10+DIC!AD10)))))))))))))</f>
        <v>0</v>
      </c>
      <c r="AE10" s="214">
        <f>IF(Config!$C$6=1,SUM(+ENE!AE10),IF(Config!$C$6=2,SUM(+ENE!AE10+FEB!AE10),IF(Config!$C$6=3,SUM(+ENE!AE10+FEB!AE10+MAR!AE10),IF(Config!$C$6=4,SUM(+ENE!AE10+FEB!AE10+MAR!AE10+ABR!AE10),IF(Config!$C$6=5,SUM(ENE!AE10+FEB!AE10+MAR!AE10+ABR!AE10+MAY!AE10),IF(Config!$C$6=6,SUM(+ENE!AE10+FEB!AE10+MAR!AE10+ABR!AE10+MAY!AE10+JUN!AE10),IF(Config!$C$6=7,SUM(ENE!AE10+FEB!AE10+MAR!AE10+ABR!AE10+MAY!AE10+JUN!AE10+JUL!AE10),IF(Config!$C$6=8,SUM(+ENE!AE10+FEB!AE10+MAR!AE10+ABR!AE10+MAY!AE10+JUN!AE10+JUL!AE10+AGO!AE10),IF(Config!$C$6=9,SUM(+ENE!AE10+FEB!AE10+MAR!AE10+ABR!AE10+MAY!AE10+JUN!AE10+JUL!AE10+AGO!AE10+SET!AE10),IF(Config!$C$6=10,SUM(+ENE!AE10+FEB!AE10+MAR!AE10+ABR!AE10+MAY!AE10+JUN!AE10+JUL!AE10+AGO!AE10+SET!AE10+OCT!AE10),IF(Config!$C$6=11,SUM(+ENE!AE10+FEB!AE10+MAR!AE10+ABR!AE10+MAY!AE10+JUN!AE10+JUL!AE10+AGO!AE10+SET!AE10+OCT!AE10+NOV!AE10),IF(Config!$C$6=12,SUM(+ENE!AE10+FEB!AE10+MAR!AE10+ABR!AE10+MAY!AE10+JUN!AE10+JUL!AE10+AGO!AE10+SET!AE10+OCT!AE10+NOV!AE10+DIC!AE10)))))))))))))</f>
        <v>0</v>
      </c>
      <c r="AF10" s="214">
        <f>IF(Config!$C$6=1,SUM(+ENE!AF10),IF(Config!$C$6=2,SUM(+ENE!AF10+FEB!AF10),IF(Config!$C$6=3,SUM(+ENE!AF10+FEB!AF10+MAR!AF10),IF(Config!$C$6=4,SUM(+ENE!AF10+FEB!AF10+MAR!AF10+ABR!AF10),IF(Config!$C$6=5,SUM(ENE!AF10+FEB!AF10+MAR!AF10+ABR!AF10+MAY!AF10),IF(Config!$C$6=6,SUM(+ENE!AF10+FEB!AF10+MAR!AF10+ABR!AF10+MAY!AF10+JUN!AF10),IF(Config!$C$6=7,SUM(ENE!AF10+FEB!AF10+MAR!AF10+ABR!AF10+MAY!AF10+JUN!AF10+JUL!AF10),IF(Config!$C$6=8,SUM(+ENE!AF10+FEB!AF10+MAR!AF10+ABR!AF10+MAY!AF10+JUN!AF10+JUL!AF10+AGO!AF10),IF(Config!$C$6=9,SUM(+ENE!AF10+FEB!AF10+MAR!AF10+ABR!AF10+MAY!AF10+JUN!AF10+JUL!AF10+AGO!AF10+SET!AF10),IF(Config!$C$6=10,SUM(+ENE!AF10+FEB!AF10+MAR!AF10+ABR!AF10+MAY!AF10+JUN!AF10+JUL!AF10+AGO!AF10+SET!AF10+OCT!AF10),IF(Config!$C$6=11,SUM(+ENE!AF10+FEB!AF10+MAR!AF10+ABR!AF10+MAY!AF10+JUN!AF10+JUL!AF10+AGO!AF10+SET!AF10+OCT!AF10+NOV!AF10),IF(Config!$C$6=12,SUM(+ENE!AF10+FEB!AF10+MAR!AF10+ABR!AF10+MAY!AF10+JUN!AF10+JUL!AF10+AGO!AF10+SET!AF10+OCT!AF10+NOV!AF10+DIC!AF10)))))))))))))</f>
        <v>0</v>
      </c>
      <c r="AG10" s="214">
        <f>IF(Config!$C$6=1,SUM(+ENE!AG10),IF(Config!$C$6=2,SUM(+ENE!AG10+FEB!AG10),IF(Config!$C$6=3,SUM(+ENE!AG10+FEB!AG10+MAR!AG10),IF(Config!$C$6=4,SUM(+ENE!AG10+FEB!AG10+MAR!AG10+ABR!AG10),IF(Config!$C$6=5,SUM(ENE!AG10+FEB!AG10+MAR!AG10+ABR!AG10+MAY!AG10),IF(Config!$C$6=6,SUM(+ENE!AG10+FEB!AG10+MAR!AG10+ABR!AG10+MAY!AG10+JUN!AG10),IF(Config!$C$6=7,SUM(ENE!AG10+FEB!AG10+MAR!AG10+ABR!AG10+MAY!AG10+JUN!AG10+JUL!AG10),IF(Config!$C$6=8,SUM(+ENE!AG10+FEB!AG10+MAR!AG10+ABR!AG10+MAY!AG10+JUN!AG10+JUL!AG10+AGO!AG10),IF(Config!$C$6=9,SUM(+ENE!AG10+FEB!AG10+MAR!AG10+ABR!AG10+MAY!AG10+JUN!AG10+JUL!AG10+AGO!AG10+SET!AG10),IF(Config!$C$6=10,SUM(+ENE!AG10+FEB!AG10+MAR!AG10+ABR!AG10+MAY!AG10+JUN!AG10+JUL!AG10+AGO!AG10+SET!AG10+OCT!AG10),IF(Config!$C$6=11,SUM(+ENE!AG10+FEB!AG10+MAR!AG10+ABR!AG10+MAY!AG10+JUN!AG10+JUL!AG10+AGO!AG10+SET!AG10+OCT!AG10+NOV!AG10),IF(Config!$C$6=12,SUM(+ENE!AG10+FEB!AG10+MAR!AG10+ABR!AG10+MAY!AG10+JUN!AG10+JUL!AG10+AGO!AG10+SET!AG10+OCT!AG10+NOV!AG10+DIC!AG10)))))))))))))</f>
        <v>0</v>
      </c>
      <c r="AH10" s="214">
        <f>IF(Config!$C$6=1,SUM(+ENE!AH10),IF(Config!$C$6=2,SUM(+ENE!AH10+FEB!AH10),IF(Config!$C$6=3,SUM(+ENE!AH10+FEB!AH10+MAR!AH10),IF(Config!$C$6=4,SUM(+ENE!AH10+FEB!AH10+MAR!AH10+ABR!AH10),IF(Config!$C$6=5,SUM(ENE!AH10+FEB!AH10+MAR!AH10+ABR!AH10+MAY!AH10),IF(Config!$C$6=6,SUM(+ENE!AH10+FEB!AH10+MAR!AH10+ABR!AH10+MAY!AH10+JUN!AH10),IF(Config!$C$6=7,SUM(ENE!AH10+FEB!AH10+MAR!AH10+ABR!AH10+MAY!AH10+JUN!AH10+JUL!AH10),IF(Config!$C$6=8,SUM(+ENE!AH10+FEB!AH10+MAR!AH10+ABR!AH10+MAY!AH10+JUN!AH10+JUL!AH10+AGO!AH10),IF(Config!$C$6=9,SUM(+ENE!AH10+FEB!AH10+MAR!AH10+ABR!AH10+MAY!AH10+JUN!AH10+JUL!AH10+AGO!AH10+SET!AH10),IF(Config!$C$6=10,SUM(+ENE!AH10+FEB!AH10+MAR!AH10+ABR!AH10+MAY!AH10+JUN!AH10+JUL!AH10+AGO!AH10+SET!AH10+OCT!AH10),IF(Config!$C$6=11,SUM(+ENE!AH10+FEB!AH10+MAR!AH10+ABR!AH10+MAY!AH10+JUN!AH10+JUL!AH10+AGO!AH10+SET!AH10+OCT!AH10+NOV!AH10),IF(Config!$C$6=12,SUM(+ENE!AH10+FEB!AH10+MAR!AH10+ABR!AH10+MAY!AH10+JUN!AH10+JUL!AH10+AGO!AH10+SET!AH10+OCT!AH10+NOV!AH10+DIC!AH10)))))))))))))</f>
        <v>0</v>
      </c>
      <c r="AI10" s="214">
        <f>IF(Config!$C$6=1,SUM(+ENE!AI10),IF(Config!$C$6=2,SUM(+ENE!AI10+FEB!AI10),IF(Config!$C$6=3,SUM(+ENE!AI10+FEB!AI10+MAR!AI10),IF(Config!$C$6=4,SUM(+ENE!AI10+FEB!AI10+MAR!AI10+ABR!AI10),IF(Config!$C$6=5,SUM(ENE!AI10+FEB!AI10+MAR!AI10+ABR!AI10+MAY!AI10),IF(Config!$C$6=6,SUM(+ENE!AI10+FEB!AI10+MAR!AI10+ABR!AI10+MAY!AI10+JUN!AI10),IF(Config!$C$6=7,SUM(ENE!AI10+FEB!AI10+MAR!AI10+ABR!AI10+MAY!AI10+JUN!AI10+JUL!AI10),IF(Config!$C$6=8,SUM(+ENE!AI10+FEB!AI10+MAR!AI10+ABR!AI10+MAY!AI10+JUN!AI10+JUL!AI10+AGO!AI10),IF(Config!$C$6=9,SUM(+ENE!AI10+FEB!AI10+MAR!AI10+ABR!AI10+MAY!AI10+JUN!AI10+JUL!AI10+AGO!AI10+SET!AI10),IF(Config!$C$6=10,SUM(+ENE!AI10+FEB!AI10+MAR!AI10+ABR!AI10+MAY!AI10+JUN!AI10+JUL!AI10+AGO!AI10+SET!AI10+OCT!AI10),IF(Config!$C$6=11,SUM(+ENE!AI10+FEB!AI10+MAR!AI10+ABR!AI10+MAY!AI10+JUN!AI10+JUL!AI10+AGO!AI10+SET!AI10+OCT!AI10+NOV!AI10),IF(Config!$C$6=12,SUM(+ENE!AI10+FEB!AI10+MAR!AI10+ABR!AI10+MAY!AI10+JUN!AI10+JUL!AI10+AGO!AI10+SET!AI10+OCT!AI10+NOV!AI10+DIC!AI10)))))))))))))</f>
        <v>0</v>
      </c>
      <c r="AJ10" s="214">
        <f>IF(Config!$C$6=1,SUM(+ENE!AJ10),IF(Config!$C$6=2,SUM(+ENE!AJ10+FEB!AJ10),IF(Config!$C$6=3,SUM(+ENE!AJ10+FEB!AJ10+MAR!AJ10),IF(Config!$C$6=4,SUM(+ENE!AJ10+FEB!AJ10+MAR!AJ10+ABR!AJ10),IF(Config!$C$6=5,SUM(ENE!AJ10+FEB!AJ10+MAR!AJ10+ABR!AJ10+MAY!AJ10),IF(Config!$C$6=6,SUM(+ENE!AJ10+FEB!AJ10+MAR!AJ10+ABR!AJ10+MAY!AJ10+JUN!AJ10),IF(Config!$C$6=7,SUM(ENE!AJ10+FEB!AJ10+MAR!AJ10+ABR!AJ10+MAY!AJ10+JUN!AJ10+JUL!AJ10),IF(Config!$C$6=8,SUM(+ENE!AJ10+FEB!AJ10+MAR!AJ10+ABR!AJ10+MAY!AJ10+JUN!AJ10+JUL!AJ10+AGO!AJ10),IF(Config!$C$6=9,SUM(+ENE!AJ10+FEB!AJ10+MAR!AJ10+ABR!AJ10+MAY!AJ10+JUN!AJ10+JUL!AJ10+AGO!AJ10+SET!AJ10),IF(Config!$C$6=10,SUM(+ENE!AJ10+FEB!AJ10+MAR!AJ10+ABR!AJ10+MAY!AJ10+JUN!AJ10+JUL!AJ10+AGO!AJ10+SET!AJ10+OCT!AJ10),IF(Config!$C$6=11,SUM(+ENE!AJ10+FEB!AJ10+MAR!AJ10+ABR!AJ10+MAY!AJ10+JUN!AJ10+JUL!AJ10+AGO!AJ10+SET!AJ10+OCT!AJ10+NOV!AJ10),IF(Config!$C$6=12,SUM(+ENE!AJ10+FEB!AJ10+MAR!AJ10+ABR!AJ10+MAY!AJ10+JUN!AJ10+JUL!AJ10+AGO!AJ10+SET!AJ10+OCT!AJ10+NOV!AJ10+DIC!AJ10)))))))))))))</f>
        <v>0</v>
      </c>
      <c r="AK10" s="214">
        <f>IF(Config!$C$6=1,SUM(+ENE!AK10),IF(Config!$C$6=2,SUM(+ENE!AK10+FEB!AK10),IF(Config!$C$6=3,SUM(+ENE!AK10+FEB!AK10+MAR!AK10),IF(Config!$C$6=4,SUM(+ENE!AK10+FEB!AK10+MAR!AK10+ABR!AK10),IF(Config!$C$6=5,SUM(ENE!AK10+FEB!AK10+MAR!AK10+ABR!AK10+MAY!AK10),IF(Config!$C$6=6,SUM(+ENE!AK10+FEB!AK10+MAR!AK10+ABR!AK10+MAY!AK10+JUN!AK10),IF(Config!$C$6=7,SUM(ENE!AK10+FEB!AK10+MAR!AK10+ABR!AK10+MAY!AK10+JUN!AK10+JUL!AK10),IF(Config!$C$6=8,SUM(+ENE!AK10+FEB!AK10+MAR!AK10+ABR!AK10+MAY!AK10+JUN!AK10+JUL!AK10+AGO!AK10),IF(Config!$C$6=9,SUM(+ENE!AK10+FEB!AK10+MAR!AK10+ABR!AK10+MAY!AK10+JUN!AK10+JUL!AK10+AGO!AK10+SET!AK10),IF(Config!$C$6=10,SUM(+ENE!AK10+FEB!AK10+MAR!AK10+ABR!AK10+MAY!AK10+JUN!AK10+JUL!AK10+AGO!AK10+SET!AK10+OCT!AK10),IF(Config!$C$6=11,SUM(+ENE!AK10+FEB!AK10+MAR!AK10+ABR!AK10+MAY!AK10+JUN!AK10+JUL!AK10+AGO!AK10+SET!AK10+OCT!AK10+NOV!AK10),IF(Config!$C$6=12,SUM(+ENE!AK10+FEB!AK10+MAR!AK10+ABR!AK10+MAY!AK10+JUN!AK10+JUL!AK10+AGO!AK10+SET!AK10+OCT!AK10+NOV!AK10+DIC!AK10)))))))))))))</f>
        <v>0</v>
      </c>
      <c r="AL10" s="214">
        <f>IF(Config!$C$6=1,SUM(+ENE!AL10),IF(Config!$C$6=2,SUM(+ENE!AL10+FEB!AL10),IF(Config!$C$6=3,SUM(+ENE!AL10+FEB!AL10+MAR!AL10),IF(Config!$C$6=4,SUM(+ENE!AL10+FEB!AL10+MAR!AL10+ABR!AL10),IF(Config!$C$6=5,SUM(ENE!AL10+FEB!AL10+MAR!AL10+ABR!AL10+MAY!AL10),IF(Config!$C$6=6,SUM(+ENE!AL10+FEB!AL10+MAR!AL10+ABR!AL10+MAY!AL10+JUN!AL10),IF(Config!$C$6=7,SUM(ENE!AL10+FEB!AL10+MAR!AL10+ABR!AL10+MAY!AL10+JUN!AL10+JUL!AL10),IF(Config!$C$6=8,SUM(+ENE!AL10+FEB!AL10+MAR!AL10+ABR!AL10+MAY!AL10+JUN!AL10+JUL!AL10+AGO!AL10),IF(Config!$C$6=9,SUM(+ENE!AL10+FEB!AL10+MAR!AL10+ABR!AL10+MAY!AL10+JUN!AL10+JUL!AL10+AGO!AL10+SET!AL10),IF(Config!$C$6=10,SUM(+ENE!AL10+FEB!AL10+MAR!AL10+ABR!AL10+MAY!AL10+JUN!AL10+JUL!AL10+AGO!AL10+SET!AL10+OCT!AL10),IF(Config!$C$6=11,SUM(+ENE!AL10+FEB!AL10+MAR!AL10+ABR!AL10+MAY!AL10+JUN!AL10+JUL!AL10+AGO!AL10+SET!AL10+OCT!AL10+NOV!AL10),IF(Config!$C$6=12,SUM(+ENE!AL10+FEB!AL10+MAR!AL10+ABR!AL10+MAY!AL10+JUN!AL10+JUL!AL10+AGO!AL10+SET!AL10+OCT!AL10+NOV!AL10+DIC!AL10)))))))))))))</f>
        <v>0</v>
      </c>
      <c r="AM10" s="214">
        <f>IF(Config!$C$6=1,SUM(+ENE!AM10),IF(Config!$C$6=2,SUM(+ENE!AM10+FEB!AM10),IF(Config!$C$6=3,SUM(+ENE!AM10+FEB!AM10+MAR!AM10),IF(Config!$C$6=4,SUM(+ENE!AM10+FEB!AM10+MAR!AM10+ABR!AM10),IF(Config!$C$6=5,SUM(ENE!AM10+FEB!AM10+MAR!AM10+ABR!AM10+MAY!AM10),IF(Config!$C$6=6,SUM(+ENE!AM10+FEB!AM10+MAR!AM10+ABR!AM10+MAY!AM10+JUN!AM10),IF(Config!$C$6=7,SUM(ENE!AM10+FEB!AM10+MAR!AM10+ABR!AM10+MAY!AM10+JUN!AM10+JUL!AM10),IF(Config!$C$6=8,SUM(+ENE!AM10+FEB!AM10+MAR!AM10+ABR!AM10+MAY!AM10+JUN!AM10+JUL!AM10+AGO!AM10),IF(Config!$C$6=9,SUM(+ENE!AM10+FEB!AM10+MAR!AM10+ABR!AM10+MAY!AM10+JUN!AM10+JUL!AM10+AGO!AM10+SET!AM10),IF(Config!$C$6=10,SUM(+ENE!AM10+FEB!AM10+MAR!AM10+ABR!AM10+MAY!AM10+JUN!AM10+JUL!AM10+AGO!AM10+SET!AM10+OCT!AM10),IF(Config!$C$6=11,SUM(+ENE!AM10+FEB!AM10+MAR!AM10+ABR!AM10+MAY!AM10+JUN!AM10+JUL!AM10+AGO!AM10+SET!AM10+OCT!AM10+NOV!AM10),IF(Config!$C$6=12,SUM(+ENE!AM10+FEB!AM10+MAR!AM10+ABR!AM10+MAY!AM10+JUN!AM10+JUL!AM10+AGO!AM10+SET!AM10+OCT!AM10+NOV!AM10+DIC!AM10)))))))))))))</f>
        <v>0</v>
      </c>
      <c r="AN10" s="214">
        <f>IF(Config!$C$6=1,SUM(+ENE!AN10),IF(Config!$C$6=2,SUM(+ENE!AN10+FEB!AN10),IF(Config!$C$6=3,SUM(+ENE!AN10+FEB!AN10+MAR!AN10),IF(Config!$C$6=4,SUM(+ENE!AN10+FEB!AN10+MAR!AN10+ABR!AN10),IF(Config!$C$6=5,SUM(ENE!AN10+FEB!AN10+MAR!AN10+ABR!AN10+MAY!AN10),IF(Config!$C$6=6,SUM(+ENE!AN10+FEB!AN10+MAR!AN10+ABR!AN10+MAY!AN10+JUN!AN10),IF(Config!$C$6=7,SUM(ENE!AN10+FEB!AN10+MAR!AN10+ABR!AN10+MAY!AN10+JUN!AN10+JUL!AN10),IF(Config!$C$6=8,SUM(+ENE!AN10+FEB!AN10+MAR!AN10+ABR!AN10+MAY!AN10+JUN!AN10+JUL!AN10+AGO!AN10),IF(Config!$C$6=9,SUM(+ENE!AN10+FEB!AN10+MAR!AN10+ABR!AN10+MAY!AN10+JUN!AN10+JUL!AN10+AGO!AN10+SET!AN10),IF(Config!$C$6=10,SUM(+ENE!AN10+FEB!AN10+MAR!AN10+ABR!AN10+MAY!AN10+JUN!AN10+JUL!AN10+AGO!AN10+SET!AN10+OCT!AN10),IF(Config!$C$6=11,SUM(+ENE!AN10+FEB!AN10+MAR!AN10+ABR!AN10+MAY!AN10+JUN!AN10+JUL!AN10+AGO!AN10+SET!AN10+OCT!AN10+NOV!AN10),IF(Config!$C$6=12,SUM(+ENE!AN10+FEB!AN10+MAR!AN10+ABR!AN10+MAY!AN10+JUN!AN10+JUL!AN10+AGO!AN10+SET!AN10+OCT!AN10+NOV!AN10+DIC!AN10)))))))))))))</f>
        <v>0</v>
      </c>
      <c r="AO10" s="214">
        <f>IF(Config!$C$6=1,SUM(+ENE!AO10),IF(Config!$C$6=2,SUM(+ENE!AO10+FEB!AO10),IF(Config!$C$6=3,SUM(+ENE!AO10+FEB!AO10+MAR!AO10),IF(Config!$C$6=4,SUM(+ENE!AO10+FEB!AO10+MAR!AO10+ABR!AO10),IF(Config!$C$6=5,SUM(ENE!AO10+FEB!AO10+MAR!AO10+ABR!AO10+MAY!AO10),IF(Config!$C$6=6,SUM(+ENE!AO10+FEB!AO10+MAR!AO10+ABR!AO10+MAY!AO10+JUN!AO10),IF(Config!$C$6=7,SUM(ENE!AO10+FEB!AO10+MAR!AO10+ABR!AO10+MAY!AO10+JUN!AO10+JUL!AO10),IF(Config!$C$6=8,SUM(+ENE!AO10+FEB!AO10+MAR!AO10+ABR!AO10+MAY!AO10+JUN!AO10+JUL!AO10+AGO!AO10),IF(Config!$C$6=9,SUM(+ENE!AO10+FEB!AO10+MAR!AO10+ABR!AO10+MAY!AO10+JUN!AO10+JUL!AO10+AGO!AO10+SET!AO10),IF(Config!$C$6=10,SUM(+ENE!AO10+FEB!AO10+MAR!AO10+ABR!AO10+MAY!AO10+JUN!AO10+JUL!AO10+AGO!AO10+SET!AO10+OCT!AO10),IF(Config!$C$6=11,SUM(+ENE!AO10+FEB!AO10+MAR!AO10+ABR!AO10+MAY!AO10+JUN!AO10+JUL!AO10+AGO!AO10+SET!AO10+OCT!AO10+NOV!AO10),IF(Config!$C$6=12,SUM(+ENE!AO10+FEB!AO10+MAR!AO10+ABR!AO10+MAY!AO10+JUN!AO10+JUL!AO10+AGO!AO10+SET!AO10+OCT!AO10+NOV!AO10+DIC!AO10)))))))))))))</f>
        <v>0</v>
      </c>
      <c r="AP10" s="214">
        <f>IF(Config!$C$6=1,SUM(+ENE!AP10),IF(Config!$C$6=2,SUM(+ENE!AP10+FEB!AP10),IF(Config!$C$6=3,SUM(+ENE!AP10+FEB!AP10+MAR!AP10),IF(Config!$C$6=4,SUM(+ENE!AP10+FEB!AP10+MAR!AP10+ABR!AP10),IF(Config!$C$6=5,SUM(ENE!AP10+FEB!AP10+MAR!AP10+ABR!AP10+MAY!AP10),IF(Config!$C$6=6,SUM(+ENE!AP10+FEB!AP10+MAR!AP10+ABR!AP10+MAY!AP10+JUN!AP10),IF(Config!$C$6=7,SUM(ENE!AP10+FEB!AP10+MAR!AP10+ABR!AP10+MAY!AP10+JUN!AP10+JUL!AP10),IF(Config!$C$6=8,SUM(+ENE!AP10+FEB!AP10+MAR!AP10+ABR!AP10+MAY!AP10+JUN!AP10+JUL!AP10+AGO!AP10),IF(Config!$C$6=9,SUM(+ENE!AP10+FEB!AP10+MAR!AP10+ABR!AP10+MAY!AP10+JUN!AP10+JUL!AP10+AGO!AP10+SET!AP10),IF(Config!$C$6=10,SUM(+ENE!AP10+FEB!AP10+MAR!AP10+ABR!AP10+MAY!AP10+JUN!AP10+JUL!AP10+AGO!AP10+SET!AP10+OCT!AP10),IF(Config!$C$6=11,SUM(+ENE!AP10+FEB!AP10+MAR!AP10+ABR!AP10+MAY!AP10+JUN!AP10+JUL!AP10+AGO!AP10+SET!AP10+OCT!AP10+NOV!AP10),IF(Config!$C$6=12,SUM(+ENE!AP10+FEB!AP10+MAR!AP10+ABR!AP10+MAY!AP10+JUN!AP10+JUL!AP10+AGO!AP10+SET!AP10+OCT!AP10+NOV!AP10+DIC!AP10)))))))))))))</f>
        <v>0</v>
      </c>
      <c r="AQ10" s="214">
        <f>IF(Config!$C$6=1,SUM(+ENE!AQ10),IF(Config!$C$6=2,SUM(+ENE!AQ10+FEB!AQ10),IF(Config!$C$6=3,SUM(+ENE!AQ10+FEB!AQ10+MAR!AQ10),IF(Config!$C$6=4,SUM(+ENE!AQ10+FEB!AQ10+MAR!AQ10+ABR!AQ10),IF(Config!$C$6=5,SUM(ENE!AQ10+FEB!AQ10+MAR!AQ10+ABR!AQ10+MAY!AQ10),IF(Config!$C$6=6,SUM(+ENE!AQ10+FEB!AQ10+MAR!AQ10+ABR!AQ10+MAY!AQ10+JUN!AQ10),IF(Config!$C$6=7,SUM(ENE!AQ10+FEB!AQ10+MAR!AQ10+ABR!AQ10+MAY!AQ10+JUN!AQ10+JUL!AQ10),IF(Config!$C$6=8,SUM(+ENE!AQ10+FEB!AQ10+MAR!AQ10+ABR!AQ10+MAY!AQ10+JUN!AQ10+JUL!AQ10+AGO!AQ10),IF(Config!$C$6=9,SUM(+ENE!AQ10+FEB!AQ10+MAR!AQ10+ABR!AQ10+MAY!AQ10+JUN!AQ10+JUL!AQ10+AGO!AQ10+SET!AQ10),IF(Config!$C$6=10,SUM(+ENE!AQ10+FEB!AQ10+MAR!AQ10+ABR!AQ10+MAY!AQ10+JUN!AQ10+JUL!AQ10+AGO!AQ10+SET!AQ10+OCT!AQ10),IF(Config!$C$6=11,SUM(+ENE!AQ10+FEB!AQ10+MAR!AQ10+ABR!AQ10+MAY!AQ10+JUN!AQ10+JUL!AQ10+AGO!AQ10+SET!AQ10+OCT!AQ10+NOV!AQ10),IF(Config!$C$6=12,SUM(+ENE!AQ10+FEB!AQ10+MAR!AQ10+ABR!AQ10+MAY!AQ10+JUN!AQ10+JUL!AQ10+AGO!AQ10+SET!AQ10+OCT!AQ10+NOV!AQ10+DIC!AQ10)))))))))))))</f>
        <v>0</v>
      </c>
      <c r="AR10" s="214">
        <f>IF(Config!$C$6=1,SUM(+ENE!AR10),IF(Config!$C$6=2,SUM(+ENE!AR10+FEB!AR10),IF(Config!$C$6=3,SUM(+ENE!AR10+FEB!AR10+MAR!AR10),IF(Config!$C$6=4,SUM(+ENE!AR10+FEB!AR10+MAR!AR10+ABR!AR10),IF(Config!$C$6=5,SUM(ENE!AR10+FEB!AR10+MAR!AR10+ABR!AR10+MAY!AR10),IF(Config!$C$6=6,SUM(+ENE!AR10+FEB!AR10+MAR!AR10+ABR!AR10+MAY!AR10+JUN!AR10),IF(Config!$C$6=7,SUM(ENE!AR10+FEB!AR10+MAR!AR10+ABR!AR10+MAY!AR10+JUN!AR10+JUL!AR10),IF(Config!$C$6=8,SUM(+ENE!AR10+FEB!AR10+MAR!AR10+ABR!AR10+MAY!AR10+JUN!AR10+JUL!AR10+AGO!AR10),IF(Config!$C$6=9,SUM(+ENE!AR10+FEB!AR10+MAR!AR10+ABR!AR10+MAY!AR10+JUN!AR10+JUL!AR10+AGO!AR10+SET!AR10),IF(Config!$C$6=10,SUM(+ENE!AR10+FEB!AR10+MAR!AR10+ABR!AR10+MAY!AR10+JUN!AR10+JUL!AR10+AGO!AR10+SET!AR10+OCT!AR10),IF(Config!$C$6=11,SUM(+ENE!AR10+FEB!AR10+MAR!AR10+ABR!AR10+MAY!AR10+JUN!AR10+JUL!AR10+AGO!AR10+SET!AR10+OCT!AR10+NOV!AR10),IF(Config!$C$6=12,SUM(+ENE!AR10+FEB!AR10+MAR!AR10+ABR!AR10+MAY!AR10+JUN!AR10+JUL!AR10+AGO!AR10+SET!AR10+OCT!AR10+NOV!AR10+DIC!AR10)))))))))))))</f>
        <v>0</v>
      </c>
      <c r="AS10" s="220">
        <f t="shared" si="3"/>
        <v>0</v>
      </c>
      <c r="AT10" s="82">
        <f>IF(Config!$C$6=1,SUM(+ENE!AT10),IF(Config!$C$6=2,SUM(+ENE!AT10+FEB!AT10),IF(Config!$C$6=3,SUM(+ENE!AT10+FEB!AT10+MAR!AT10),IF(Config!$C$6=4,SUM(+ENE!AT10+FEB!AT10+MAR!AT10+ABR!AT10),IF(Config!$C$6=5,SUM(ENE!AT10+FEB!AT10+MAR!AT10+ABR!AT10+MAY!AT10),IF(Config!$C$6=6,SUM(+ENE!AT10+FEB!AT10+MAR!AT10+ABR!AT10+MAY!AT10+JUN!AT10),IF(Config!$C$6=7,SUM(ENE!AT10+FEB!AT10+MAR!AT10+ABR!AT10+MAY!AT10+JUN!AT10+JUL!AT10),IF(Config!$C$6=8,SUM(+ENE!AT10+FEB!AT10+MAR!AT10+ABR!AT10+MAY!AT10+JUN!AT10+JUL!AT10+AGO!AT10),IF(Config!$C$6=9,SUM(+ENE!AT10+FEB!AT10+MAR!AT10+ABR!AT10+MAY!AT10+JUN!AT10+JUL!AT10+AGO!AT10+SET!AT10),IF(Config!$C$6=10,SUM(+ENE!AT10+FEB!AT10+MAR!AT10+ABR!AT10+MAY!AT10+JUN!AT10+JUL!AT10+AGO!AT10+SET!AT10+OCT!AT10),IF(Config!$C$6=11,SUM(+ENE!AT10+FEB!AT10+MAR!AT10+ABR!AT10+MAY!AT10+JUN!AT10+JUL!AT10+AGO!AT10+SET!AT10+OCT!AT10+NOV!AT10),IF(Config!$C$6=12,SUM(+ENE!AT10+FEB!AT10+MAR!AT10+ABR!AT10+MAY!AT10+JUN!AT10+JUL!AT10+AGO!AT10+SET!AT10+OCT!AT10+NOV!AT10+DIC!AT10)))))))))))))</f>
        <v>0</v>
      </c>
      <c r="AU10" s="82">
        <f>IF(Config!$C$6=1,SUM(+ENE!AU10),IF(Config!$C$6=2,SUM(+ENE!AU10+FEB!AU10),IF(Config!$C$6=3,SUM(+ENE!AU10+FEB!AU10+MAR!AU10),IF(Config!$C$6=4,SUM(+ENE!AU10+FEB!AU10+MAR!AU10+ABR!AU10),IF(Config!$C$6=5,SUM(ENE!AU10+FEB!AU10+MAR!AU10+ABR!AU10+MAY!AU10),IF(Config!$C$6=6,SUM(+ENE!AU10+FEB!AU10+MAR!AU10+ABR!AU10+MAY!AU10+JUN!AU10),IF(Config!$C$6=7,SUM(ENE!AU10+FEB!AU10+MAR!AU10+ABR!AU10+MAY!AU10+JUN!AU10+JUL!AU10),IF(Config!$C$6=8,SUM(+ENE!AU10+FEB!AU10+MAR!AU10+ABR!AU10+MAY!AU10+JUN!AU10+JUL!AU10+AGO!AU10),IF(Config!$C$6=9,SUM(+ENE!AU10+FEB!AU10+MAR!AU10+ABR!AU10+MAY!AU10+JUN!AU10+JUL!AU10+AGO!AU10+SET!AU10),IF(Config!$C$6=10,SUM(+ENE!AU10+FEB!AU10+MAR!AU10+ABR!AU10+MAY!AU10+JUN!AU10+JUL!AU10+AGO!AU10+SET!AU10+OCT!AU10),IF(Config!$C$6=11,SUM(+ENE!AU10+FEB!AU10+MAR!AU10+ABR!AU10+MAY!AU10+JUN!AU10+JUL!AU10+AGO!AU10+SET!AU10+OCT!AU10+NOV!AU10),IF(Config!$C$6=12,SUM(+ENE!AU10+FEB!AU10+MAR!AU10+ABR!AU10+MAY!AU10+JUN!AU10+JUL!AU10+AGO!AU10+SET!AU10+OCT!AU10+NOV!AU10+DIC!AU10)))))))))))))</f>
        <v>0</v>
      </c>
      <c r="AV10" s="82">
        <f>IF(Config!$C$6=1,SUM(+ENE!AV10),IF(Config!$C$6=2,SUM(+ENE!AV10+FEB!AV10),IF(Config!$C$6=3,SUM(+ENE!AV10+FEB!AV10+MAR!AV10),IF(Config!$C$6=4,SUM(+ENE!AV10+FEB!AV10+MAR!AV10+ABR!AV10),IF(Config!$C$6=5,SUM(ENE!AV10+FEB!AV10+MAR!AV10+ABR!AV10+MAY!AV10),IF(Config!$C$6=6,SUM(+ENE!AV10+FEB!AV10+MAR!AV10+ABR!AV10+MAY!AV10+JUN!AV10),IF(Config!$C$6=7,SUM(ENE!AV10+FEB!AV10+MAR!AV10+ABR!AV10+MAY!AV10+JUN!AV10+JUL!AV10),IF(Config!$C$6=8,SUM(+ENE!AV10+FEB!AV10+MAR!AV10+ABR!AV10+MAY!AV10+JUN!AV10+JUL!AV10+AGO!AV10),IF(Config!$C$6=9,SUM(+ENE!AV10+FEB!AV10+MAR!AV10+ABR!AV10+MAY!AV10+JUN!AV10+JUL!AV10+AGO!AV10+SET!AV10),IF(Config!$C$6=10,SUM(+ENE!AV10+FEB!AV10+MAR!AV10+ABR!AV10+MAY!AV10+JUN!AV10+JUL!AV10+AGO!AV10+SET!AV10+OCT!AV10),IF(Config!$C$6=11,SUM(+ENE!AV10+FEB!AV10+MAR!AV10+ABR!AV10+MAY!AV10+JUN!AV10+JUL!AV10+AGO!AV10+SET!AV10+OCT!AV10+NOV!AV10),IF(Config!$C$6=12,SUM(+ENE!AV10+FEB!AV10+MAR!AV10+ABR!AV10+MAY!AV10+JUN!AV10+JUL!AV10+AGO!AV10+SET!AV10+OCT!AV10+NOV!AV10+DIC!AV10)))))))))))))</f>
        <v>0</v>
      </c>
      <c r="AW10" s="82">
        <f>IF(Config!$C$6=1,SUM(+ENE!AW10),IF(Config!$C$6=2,SUM(+ENE!AW10+FEB!AW10),IF(Config!$C$6=3,SUM(+ENE!AW10+FEB!AW10+MAR!AW10),IF(Config!$C$6=4,SUM(+ENE!AW10+FEB!AW10+MAR!AW10+ABR!AW10),IF(Config!$C$6=5,SUM(ENE!AW10+FEB!AW10+MAR!AW10+ABR!AW10+MAY!AW10),IF(Config!$C$6=6,SUM(+ENE!AW10+FEB!AW10+MAR!AW10+ABR!AW10+MAY!AW10+JUN!AW10),IF(Config!$C$6=7,SUM(ENE!AW10+FEB!AW10+MAR!AW10+ABR!AW10+MAY!AW10+JUN!AW10+JUL!AW10),IF(Config!$C$6=8,SUM(+ENE!AW10+FEB!AW10+MAR!AW10+ABR!AW10+MAY!AW10+JUN!AW10+JUL!AW10+AGO!AW10),IF(Config!$C$6=9,SUM(+ENE!AW10+FEB!AW10+MAR!AW10+ABR!AW10+MAY!AW10+JUN!AW10+JUL!AW10+AGO!AW10+SET!AW10),IF(Config!$C$6=10,SUM(+ENE!AW10+FEB!AW10+MAR!AW10+ABR!AW10+MAY!AW10+JUN!AW10+JUL!AW10+AGO!AW10+SET!AW10+OCT!AW10),IF(Config!$C$6=11,SUM(+ENE!AW10+FEB!AW10+MAR!AW10+ABR!AW10+MAY!AW10+JUN!AW10+JUL!AW10+AGO!AW10+SET!AW10+OCT!AW10+NOV!AW10),IF(Config!$C$6=12,SUM(+ENE!AW10+FEB!AW10+MAR!AW10+ABR!AW10+MAY!AW10+JUN!AW10+JUL!AW10+AGO!AW10+SET!AW10+OCT!AW10+NOV!AW10+DIC!AW10)))))))))))))</f>
        <v>0</v>
      </c>
      <c r="AX10" s="82">
        <f>IF(Config!$C$6=1,SUM(+ENE!AX10),IF(Config!$C$6=2,SUM(+ENE!AX10+FEB!AX10),IF(Config!$C$6=3,SUM(+ENE!AX10+FEB!AX10+MAR!AX10),IF(Config!$C$6=4,SUM(+ENE!AX10+FEB!AX10+MAR!AX10+ABR!AX10),IF(Config!$C$6=5,SUM(ENE!AX10+FEB!AX10+MAR!AX10+ABR!AX10+MAY!AX10),IF(Config!$C$6=6,SUM(+ENE!AX10+FEB!AX10+MAR!AX10+ABR!AX10+MAY!AX10+JUN!AX10),IF(Config!$C$6=7,SUM(ENE!AX10+FEB!AX10+MAR!AX10+ABR!AX10+MAY!AX10+JUN!AX10+JUL!AX10),IF(Config!$C$6=8,SUM(+ENE!AX10+FEB!AX10+MAR!AX10+ABR!AX10+MAY!AX10+JUN!AX10+JUL!AX10+AGO!AX10),IF(Config!$C$6=9,SUM(+ENE!AX10+FEB!AX10+MAR!AX10+ABR!AX10+MAY!AX10+JUN!AX10+JUL!AX10+AGO!AX10+SET!AX10),IF(Config!$C$6=10,SUM(+ENE!AX10+FEB!AX10+MAR!AX10+ABR!AX10+MAY!AX10+JUN!AX10+JUL!AX10+AGO!AX10+SET!AX10+OCT!AX10),IF(Config!$C$6=11,SUM(+ENE!AX10+FEB!AX10+MAR!AX10+ABR!AX10+MAY!AX10+JUN!AX10+JUL!AX10+AGO!AX10+SET!AX10+OCT!AX10+NOV!AX10),IF(Config!$C$6=12,SUM(+ENE!AX10+FEB!AX10+MAR!AX10+ABR!AX10+MAY!AX10+JUN!AX10+JUL!AX10+AGO!AX10+SET!AX10+OCT!AX10+NOV!AX10+DIC!AX10)))))))))))))</f>
        <v>0</v>
      </c>
      <c r="AY10" s="82">
        <f>IF(Config!$C$6=1,SUM(+ENE!AY10),IF(Config!$C$6=2,SUM(+ENE!AY10+FEB!AY10),IF(Config!$C$6=3,SUM(+ENE!AY10+FEB!AY10+MAR!AY10),IF(Config!$C$6=4,SUM(+ENE!AY10+FEB!AY10+MAR!AY10+ABR!AY10),IF(Config!$C$6=5,SUM(ENE!AY10+FEB!AY10+MAR!AY10+ABR!AY10+MAY!AY10),IF(Config!$C$6=6,SUM(+ENE!AY10+FEB!AY10+MAR!AY10+ABR!AY10+MAY!AY10+JUN!AY10),IF(Config!$C$6=7,SUM(ENE!AY10+FEB!AY10+MAR!AY10+ABR!AY10+MAY!AY10+JUN!AY10+JUL!AY10),IF(Config!$C$6=8,SUM(+ENE!AY10+FEB!AY10+MAR!AY10+ABR!AY10+MAY!AY10+JUN!AY10+JUL!AY10+AGO!AY10),IF(Config!$C$6=9,SUM(+ENE!AY10+FEB!AY10+MAR!AY10+ABR!AY10+MAY!AY10+JUN!AY10+JUL!AY10+AGO!AY10+SET!AY10),IF(Config!$C$6=10,SUM(+ENE!AY10+FEB!AY10+MAR!AY10+ABR!AY10+MAY!AY10+JUN!AY10+JUL!AY10+AGO!AY10+SET!AY10+OCT!AY10),IF(Config!$C$6=11,SUM(+ENE!AY10+FEB!AY10+MAR!AY10+ABR!AY10+MAY!AY10+JUN!AY10+JUL!AY10+AGO!AY10+SET!AY10+OCT!AY10+NOV!AY10),IF(Config!$C$6=12,SUM(+ENE!AY10+FEB!AY10+MAR!AY10+ABR!AY10+MAY!AY10+JUN!AY10+JUL!AY10+AGO!AY10+SET!AY10+OCT!AY10+NOV!AY10+DIC!AY10)))))))))))))</f>
        <v>0</v>
      </c>
      <c r="AZ10" s="82">
        <f>IF(Config!$C$6=1,SUM(+ENE!AZ10),IF(Config!$C$6=2,SUM(+ENE!AZ10+FEB!AZ10),IF(Config!$C$6=3,SUM(+ENE!AZ10+FEB!AZ10+MAR!AZ10),IF(Config!$C$6=4,SUM(+ENE!AZ10+FEB!AZ10+MAR!AZ10+ABR!AZ10),IF(Config!$C$6=5,SUM(ENE!AZ10+FEB!AZ10+MAR!AZ10+ABR!AZ10+MAY!AZ10),IF(Config!$C$6=6,SUM(+ENE!AZ10+FEB!AZ10+MAR!AZ10+ABR!AZ10+MAY!AZ10+JUN!AZ10),IF(Config!$C$6=7,SUM(ENE!AZ10+FEB!AZ10+MAR!AZ10+ABR!AZ10+MAY!AZ10+JUN!AZ10+JUL!AZ10),IF(Config!$C$6=8,SUM(+ENE!AZ10+FEB!AZ10+MAR!AZ10+ABR!AZ10+MAY!AZ10+JUN!AZ10+JUL!AZ10+AGO!AZ10),IF(Config!$C$6=9,SUM(+ENE!AZ10+FEB!AZ10+MAR!AZ10+ABR!AZ10+MAY!AZ10+JUN!AZ10+JUL!AZ10+AGO!AZ10+SET!AZ10),IF(Config!$C$6=10,SUM(+ENE!AZ10+FEB!AZ10+MAR!AZ10+ABR!AZ10+MAY!AZ10+JUN!AZ10+JUL!AZ10+AGO!AZ10+SET!AZ10+OCT!AZ10),IF(Config!$C$6=11,SUM(+ENE!AZ10+FEB!AZ10+MAR!AZ10+ABR!AZ10+MAY!AZ10+JUN!AZ10+JUL!AZ10+AGO!AZ10+SET!AZ10+OCT!AZ10+NOV!AZ10),IF(Config!$C$6=12,SUM(+ENE!AZ10+FEB!AZ10+MAR!AZ10+ABR!AZ10+MAY!AZ10+JUN!AZ10+JUL!AZ10+AGO!AZ10+SET!AZ10+OCT!AZ10+NOV!AZ10+DIC!AZ10)))))))))))))</f>
        <v>0</v>
      </c>
      <c r="BA10" s="82">
        <f>IF(Config!$C$6=1,SUM(+ENE!BA10),IF(Config!$C$6=2,SUM(+ENE!BA10+FEB!BA10),IF(Config!$C$6=3,SUM(+ENE!BA10+FEB!BA10+MAR!BA10),IF(Config!$C$6=4,SUM(+ENE!BA10+FEB!BA10+MAR!BA10+ABR!BA10),IF(Config!$C$6=5,SUM(ENE!BA10+FEB!BA10+MAR!BA10+ABR!BA10+MAY!BA10),IF(Config!$C$6=6,SUM(+ENE!BA10+FEB!BA10+MAR!BA10+ABR!BA10+MAY!BA10+JUN!BA10),IF(Config!$C$6=7,SUM(ENE!BA10+FEB!BA10+MAR!BA10+ABR!BA10+MAY!BA10+JUN!BA10+JUL!BA10),IF(Config!$C$6=8,SUM(+ENE!BA10+FEB!BA10+MAR!BA10+ABR!BA10+MAY!BA10+JUN!BA10+JUL!BA10+AGO!BA10),IF(Config!$C$6=9,SUM(+ENE!BA10+FEB!BA10+MAR!BA10+ABR!BA10+MAY!BA10+JUN!BA10+JUL!BA10+AGO!BA10+SET!BA10),IF(Config!$C$6=10,SUM(+ENE!BA10+FEB!BA10+MAR!BA10+ABR!BA10+MAY!BA10+JUN!BA10+JUL!BA10+AGO!BA10+SET!BA10+OCT!BA10),IF(Config!$C$6=11,SUM(+ENE!BA10+FEB!BA10+MAR!BA10+ABR!BA10+MAY!BA10+JUN!BA10+JUL!BA10+AGO!BA10+SET!BA10+OCT!BA10+NOV!BA10),IF(Config!$C$6=12,SUM(+ENE!BA10+FEB!BA10+MAR!BA10+ABR!BA10+MAY!BA10+JUN!BA10+JUL!BA10+AGO!BA10+SET!BA10+OCT!BA10+NOV!BA10+DIC!BA10)))))))))))))</f>
        <v>0</v>
      </c>
      <c r="BB10" s="82">
        <f>IF(Config!$C$6=1,SUM(+ENE!BB10),IF(Config!$C$6=2,SUM(+ENE!BB10+FEB!BB10),IF(Config!$C$6=3,SUM(+ENE!BB10+FEB!BB10+MAR!BB10),IF(Config!$C$6=4,SUM(+ENE!BB10+FEB!BB10+MAR!BB10+ABR!BB10),IF(Config!$C$6=5,SUM(ENE!BB10+FEB!BB10+MAR!BB10+ABR!BB10+MAY!BB10),IF(Config!$C$6=6,SUM(+ENE!BB10+FEB!BB10+MAR!BB10+ABR!BB10+MAY!BB10+JUN!BB10),IF(Config!$C$6=7,SUM(ENE!BB10+FEB!BB10+MAR!BB10+ABR!BB10+MAY!BB10+JUN!BB10+JUL!BB10),IF(Config!$C$6=8,SUM(+ENE!BB10+FEB!BB10+MAR!BB10+ABR!BB10+MAY!BB10+JUN!BB10+JUL!BB10+AGO!BB10),IF(Config!$C$6=9,SUM(+ENE!BB10+FEB!BB10+MAR!BB10+ABR!BB10+MAY!BB10+JUN!BB10+JUL!BB10+AGO!BB10+SET!BB10),IF(Config!$C$6=10,SUM(+ENE!BB10+FEB!BB10+MAR!BB10+ABR!BB10+MAY!BB10+JUN!BB10+JUL!BB10+AGO!BB10+SET!BB10+OCT!BB10),IF(Config!$C$6=11,SUM(+ENE!BB10+FEB!BB10+MAR!BB10+ABR!BB10+MAY!BB10+JUN!BB10+JUL!BB10+AGO!BB10+SET!BB10+OCT!BB10+NOV!BB10),IF(Config!$C$6=12,SUM(+ENE!BB10+FEB!BB10+MAR!BB10+ABR!BB10+MAY!BB10+JUN!BB10+JUL!BB10+AGO!BB10+SET!BB10+OCT!BB10+NOV!BB10+DIC!BB10)))))))))))))</f>
        <v>0</v>
      </c>
      <c r="BC10" s="82">
        <f>IF(Config!$C$6=1,SUM(+ENE!BC10),IF(Config!$C$6=2,SUM(+ENE!BC10+FEB!BC10),IF(Config!$C$6=3,SUM(+ENE!BC10+FEB!BC10+MAR!BC10),IF(Config!$C$6=4,SUM(+ENE!BC10+FEB!BC10+MAR!BC10+ABR!BC10),IF(Config!$C$6=5,SUM(ENE!BC10+FEB!BC10+MAR!BC10+ABR!BC10+MAY!BC10),IF(Config!$C$6=6,SUM(+ENE!BC10+FEB!BC10+MAR!BC10+ABR!BC10+MAY!BC10+JUN!BC10),IF(Config!$C$6=7,SUM(ENE!BC10+FEB!BC10+MAR!BC10+ABR!BC10+MAY!BC10+JUN!BC10+JUL!BC10),IF(Config!$C$6=8,SUM(+ENE!BC10+FEB!BC10+MAR!BC10+ABR!BC10+MAY!BC10+JUN!BC10+JUL!BC10+AGO!BC10),IF(Config!$C$6=9,SUM(+ENE!BC10+FEB!BC10+MAR!BC10+ABR!BC10+MAY!BC10+JUN!BC10+JUL!BC10+AGO!BC10+SET!BC10),IF(Config!$C$6=10,SUM(+ENE!BC10+FEB!BC10+MAR!BC10+ABR!BC10+MAY!BC10+JUN!BC10+JUL!BC10+AGO!BC10+SET!BC10+OCT!BC10),IF(Config!$C$6=11,SUM(+ENE!BC10+FEB!BC10+MAR!BC10+ABR!BC10+MAY!BC10+JUN!BC10+JUL!BC10+AGO!BC10+SET!BC10+OCT!BC10+NOV!BC10),IF(Config!$C$6=12,SUM(+ENE!BC10+FEB!BC10+MAR!BC10+ABR!BC10+MAY!BC10+JUN!BC10+JUL!BC10+AGO!BC10+SET!BC10+OCT!BC10+NOV!BC10+DIC!BC10)))))))))))))</f>
        <v>0</v>
      </c>
      <c r="BD10" s="109">
        <f t="shared" si="1"/>
        <v>0</v>
      </c>
      <c r="BE10" t="str">
        <f t="shared" si="2"/>
        <v>OK</v>
      </c>
    </row>
    <row r="11" spans="1:69" ht="20.25" customHeight="1" x14ac:dyDescent="0.25">
      <c r="A11" s="213">
        <f>+METAS!A11</f>
        <v>8</v>
      </c>
      <c r="B11" s="213" t="str">
        <f>+METAS!B11</f>
        <v xml:space="preserve">8-Tratamiento ambulatorio de personas con ansiedad </v>
      </c>
      <c r="C11" s="217" t="str">
        <f>+METAS!D11</f>
        <v>SALUD MENTAL CSMC</v>
      </c>
      <c r="D11" s="214">
        <f>IF(Config!$C$6=1,SUM(+ENE!D11),IF(Config!$C$6=2,SUM(+ENE!D11+FEB!D11),IF(Config!$C$6=3,SUM(+ENE!D11+FEB!D11+MAR!D11),IF(Config!$C$6=4,SUM(+ENE!D11+FEB!D11+MAR!D11+ABR!D11),IF(Config!$C$6=5,SUM(ENE!D11+FEB!D11+MAR!D11+ABR!D11+MAY!D11),IF(Config!$C$6=6,SUM(+ENE!D11+FEB!D11+MAR!D11+ABR!D11+MAY!D11+JUN!D11),IF(Config!$C$6=7,SUM(ENE!D11+FEB!D11+MAR!D11+ABR!D11+MAY!D11+JUN!D11+JUL!D11),IF(Config!$C$6=8,SUM(+ENE!D11+FEB!D11+MAR!D11+ABR!D11+MAY!D11+JUN!D11+JUL!D11+AGO!D11),IF(Config!$C$6=9,SUM(+ENE!D11+FEB!D11+MAR!D11+ABR!D11+MAY!D11+JUN!D11+JUL!D11+AGO!D11+SET!D11),IF(Config!$C$6=10,SUM(+ENE!D11+FEB!D11+MAR!D11+ABR!D11+MAY!D11+JUN!D11+JUL!D11+AGO!D11+SET!D11+OCT!D11),IF(Config!$C$6=11,SUM(+ENE!D11+FEB!D11+MAR!D11+ABR!D11+MAY!D11+JUN!D11+JUL!D11+AGO!D11+SET!D11+OCT!D11+NOV!D11),IF(Config!$C$6=12,SUM(+ENE!D11+FEB!D11+MAR!D11+ABR!D11+MAY!D11+JUN!D11+JUL!D11+AGO!D11+SET!D11+OCT!D11+NOV!D11+DIC!D11)))))))))))))</f>
        <v>0</v>
      </c>
      <c r="E11" s="214">
        <f>IF(Config!$C$6=1,SUM(+ENE!E11),IF(Config!$C$6=2,SUM(+ENE!E11+FEB!E11),IF(Config!$C$6=3,SUM(+ENE!E11+FEB!E11+MAR!E11),IF(Config!$C$6=4,SUM(+ENE!E11+FEB!E11+MAR!E11+ABR!E11),IF(Config!$C$6=5,SUM(ENE!E11+FEB!E11+MAR!E11+ABR!E11+MAY!E11),IF(Config!$C$6=6,SUM(+ENE!E11+FEB!E11+MAR!E11+ABR!E11+MAY!E11+JUN!E11),IF(Config!$C$6=7,SUM(ENE!E11+FEB!E11+MAR!E11+ABR!E11+MAY!E11+JUN!E11+JUL!E11),IF(Config!$C$6=8,SUM(+ENE!E11+FEB!E11+MAR!E11+ABR!E11+MAY!E11+JUN!E11+JUL!E11+AGO!E11),IF(Config!$C$6=9,SUM(+ENE!E11+FEB!E11+MAR!E11+ABR!E11+MAY!E11+JUN!E11+JUL!E11+AGO!E11+SET!E11),IF(Config!$C$6=10,SUM(+ENE!E11+FEB!E11+MAR!E11+ABR!E11+MAY!E11+JUN!E11+JUL!E11+AGO!E11+SET!E11+OCT!E11),IF(Config!$C$6=11,SUM(+ENE!E11+FEB!E11+MAR!E11+ABR!E11+MAY!E11+JUN!E11+JUL!E11+AGO!E11+SET!E11+OCT!E11+NOV!E11),IF(Config!$C$6=12,SUM(+ENE!E11+FEB!E11+MAR!E11+ABR!E11+MAY!E11+JUN!E11+JUL!E11+AGO!E11+SET!E11+OCT!E11+NOV!E11+DIC!E11)))))))))))))</f>
        <v>25</v>
      </c>
      <c r="F11" s="214">
        <f>IF(Config!$C$6=1,SUM(+ENE!F11),IF(Config!$C$6=2,SUM(+ENE!F11+FEB!F11),IF(Config!$C$6=3,SUM(+ENE!F11+FEB!F11+MAR!F11),IF(Config!$C$6=4,SUM(+ENE!F11+FEB!F11+MAR!F11+ABR!F11),IF(Config!$C$6=5,SUM(ENE!F11+FEB!F11+MAR!F11+ABR!F11+MAY!F11),IF(Config!$C$6=6,SUM(+ENE!F11+FEB!F11+MAR!F11+ABR!F11+MAY!F11+JUN!F11),IF(Config!$C$6=7,SUM(ENE!F11+FEB!F11+MAR!F11+ABR!F11+MAY!F11+JUN!F11+JUL!F11),IF(Config!$C$6=8,SUM(+ENE!F11+FEB!F11+MAR!F11+ABR!F11+MAY!F11+JUN!F11+JUL!F11+AGO!F11),IF(Config!$C$6=9,SUM(+ENE!F11+FEB!F11+MAR!F11+ABR!F11+MAY!F11+JUN!F11+JUL!F11+AGO!F11+SET!F11),IF(Config!$C$6=10,SUM(+ENE!F11+FEB!F11+MAR!F11+ABR!F11+MAY!F11+JUN!F11+JUL!F11+AGO!F11+SET!F11+OCT!F11),IF(Config!$C$6=11,SUM(+ENE!F11+FEB!F11+MAR!F11+ABR!F11+MAY!F11+JUN!F11+JUL!F11+AGO!F11+SET!F11+OCT!F11+NOV!F11),IF(Config!$C$6=12,SUM(+ENE!F11+FEB!F11+MAR!F11+ABR!F11+MAY!F11+JUN!F11+JUL!F11+AGO!F11+SET!F11+OCT!F11+NOV!F11+DIC!F11)))))))))))))</f>
        <v>0</v>
      </c>
      <c r="G11" s="214">
        <f>IF(Config!$C$6=1,SUM(+ENE!G11),IF(Config!$C$6=2,SUM(+ENE!G11+FEB!G11),IF(Config!$C$6=3,SUM(+ENE!G11+FEB!G11+MAR!G11),IF(Config!$C$6=4,SUM(+ENE!G11+FEB!G11+MAR!G11+ABR!G11),IF(Config!$C$6=5,SUM(ENE!G11+FEB!G11+MAR!G11+ABR!G11+MAY!G11),IF(Config!$C$6=6,SUM(+ENE!G11+FEB!G11+MAR!G11+ABR!G11+MAY!G11+JUN!G11),IF(Config!$C$6=7,SUM(ENE!G11+FEB!G11+MAR!G11+ABR!G11+MAY!G11+JUN!G11+JUL!G11),IF(Config!$C$6=8,SUM(+ENE!G11+FEB!G11+MAR!G11+ABR!G11+MAY!G11+JUN!G11+JUL!G11+AGO!G11),IF(Config!$C$6=9,SUM(+ENE!G11+FEB!G11+MAR!G11+ABR!G11+MAY!G11+JUN!G11+JUL!G11+AGO!G11+SET!G11),IF(Config!$C$6=10,SUM(+ENE!G11+FEB!G11+MAR!G11+ABR!G11+MAY!G11+JUN!G11+JUL!G11+AGO!G11+SET!G11+OCT!G11),IF(Config!$C$6=11,SUM(+ENE!G11+FEB!G11+MAR!G11+ABR!G11+MAY!G11+JUN!G11+JUL!G11+AGO!G11+SET!G11+OCT!G11+NOV!G11),IF(Config!$C$6=12,SUM(+ENE!G11+FEB!G11+MAR!G11+ABR!G11+MAY!G11+JUN!G11+JUL!G11+AGO!G11+SET!G11+OCT!G11+NOV!G11+DIC!G11)))))))))))))</f>
        <v>0</v>
      </c>
      <c r="H11" s="214">
        <f>IF(Config!$C$6=1,SUM(+ENE!H11),IF(Config!$C$6=2,SUM(+ENE!H11+FEB!H11),IF(Config!$C$6=3,SUM(+ENE!H11+FEB!H11+MAR!H11),IF(Config!$C$6=4,SUM(+ENE!H11+FEB!H11+MAR!H11+ABR!H11),IF(Config!$C$6=5,SUM(ENE!H11+FEB!H11+MAR!H11+ABR!H11+MAY!H11),IF(Config!$C$6=6,SUM(+ENE!H11+FEB!H11+MAR!H11+ABR!H11+MAY!H11+JUN!H11),IF(Config!$C$6=7,SUM(ENE!H11+FEB!H11+MAR!H11+ABR!H11+MAY!H11+JUN!H11+JUL!H11),IF(Config!$C$6=8,SUM(+ENE!H11+FEB!H11+MAR!H11+ABR!H11+MAY!H11+JUN!H11+JUL!H11+AGO!H11),IF(Config!$C$6=9,SUM(+ENE!H11+FEB!H11+MAR!H11+ABR!H11+MAY!H11+JUN!H11+JUL!H11+AGO!H11+SET!H11),IF(Config!$C$6=10,SUM(+ENE!H11+FEB!H11+MAR!H11+ABR!H11+MAY!H11+JUN!H11+JUL!H11+AGO!H11+SET!H11+OCT!H11),IF(Config!$C$6=11,SUM(+ENE!H11+FEB!H11+MAR!H11+ABR!H11+MAY!H11+JUN!H11+JUL!H11+AGO!H11+SET!H11+OCT!H11+NOV!H11),IF(Config!$C$6=12,SUM(+ENE!H11+FEB!H11+MAR!H11+ABR!H11+MAY!H11+JUN!H11+JUL!H11+AGO!H11+SET!H11+OCT!H11+NOV!H11+DIC!H11)))))))))))))</f>
        <v>0</v>
      </c>
      <c r="I11" s="214">
        <f>IF(Config!$C$6=1,SUM(+ENE!I11),IF(Config!$C$6=2,SUM(+ENE!I11+FEB!I11),IF(Config!$C$6=3,SUM(+ENE!I11+FEB!I11+MAR!I11),IF(Config!$C$6=4,SUM(+ENE!I11+FEB!I11+MAR!I11+ABR!I11),IF(Config!$C$6=5,SUM(ENE!I11+FEB!I11+MAR!I11+ABR!I11+MAY!I11),IF(Config!$C$6=6,SUM(+ENE!I11+FEB!I11+MAR!I11+ABR!I11+MAY!I11+JUN!I11),IF(Config!$C$6=7,SUM(ENE!I11+FEB!I11+MAR!I11+ABR!I11+MAY!I11+JUN!I11+JUL!I11),IF(Config!$C$6=8,SUM(+ENE!I11+FEB!I11+MAR!I11+ABR!I11+MAY!I11+JUN!I11+JUL!I11+AGO!I11),IF(Config!$C$6=9,SUM(+ENE!I11+FEB!I11+MAR!I11+ABR!I11+MAY!I11+JUN!I11+JUL!I11+AGO!I11+SET!I11),IF(Config!$C$6=10,SUM(+ENE!I11+FEB!I11+MAR!I11+ABR!I11+MAY!I11+JUN!I11+JUL!I11+AGO!I11+SET!I11+OCT!I11),IF(Config!$C$6=11,SUM(+ENE!I11+FEB!I11+MAR!I11+ABR!I11+MAY!I11+JUN!I11+JUL!I11+AGO!I11+SET!I11+OCT!I11+NOV!I11),IF(Config!$C$6=12,SUM(+ENE!I11+FEB!I11+MAR!I11+ABR!I11+MAY!I11+JUN!I11+JUL!I11+AGO!I11+SET!I11+OCT!I11+NOV!I11+DIC!I11)))))))))))))</f>
        <v>0</v>
      </c>
      <c r="J11" s="214">
        <f>IF(Config!$C$6=1,SUM(+ENE!J11),IF(Config!$C$6=2,SUM(+ENE!J11+FEB!J11),IF(Config!$C$6=3,SUM(+ENE!J11+FEB!J11+MAR!J11),IF(Config!$C$6=4,SUM(+ENE!J11+FEB!J11+MAR!J11+ABR!J11),IF(Config!$C$6=5,SUM(ENE!J11+FEB!J11+MAR!J11+ABR!J11+MAY!J11),IF(Config!$C$6=6,SUM(+ENE!J11+FEB!J11+MAR!J11+ABR!J11+MAY!J11+JUN!J11),IF(Config!$C$6=7,SUM(ENE!J11+FEB!J11+MAR!J11+ABR!J11+MAY!J11+JUN!J11+JUL!J11),IF(Config!$C$6=8,SUM(+ENE!J11+FEB!J11+MAR!J11+ABR!J11+MAY!J11+JUN!J11+JUL!J11+AGO!J11),IF(Config!$C$6=9,SUM(+ENE!J11+FEB!J11+MAR!J11+ABR!J11+MAY!J11+JUN!J11+JUL!J11+AGO!J11+SET!J11),IF(Config!$C$6=10,SUM(+ENE!J11+FEB!J11+MAR!J11+ABR!J11+MAY!J11+JUN!J11+JUL!J11+AGO!J11+SET!J11+OCT!J11),IF(Config!$C$6=11,SUM(+ENE!J11+FEB!J11+MAR!J11+ABR!J11+MAY!J11+JUN!J11+JUL!J11+AGO!J11+SET!J11+OCT!J11+NOV!J11),IF(Config!$C$6=12,SUM(+ENE!J11+FEB!J11+MAR!J11+ABR!J11+MAY!J11+JUN!J11+JUL!J11+AGO!J11+SET!J11+OCT!J11+NOV!J11+DIC!J11)))))))))))))</f>
        <v>0</v>
      </c>
      <c r="K11" s="214">
        <f>IF(Config!$C$6=1,SUM(+ENE!K11),IF(Config!$C$6=2,SUM(+ENE!K11+FEB!K11),IF(Config!$C$6=3,SUM(+ENE!K11+FEB!K11+MAR!K11),IF(Config!$C$6=4,SUM(+ENE!K11+FEB!K11+MAR!K11+ABR!K11),IF(Config!$C$6=5,SUM(ENE!K11+FEB!K11+MAR!K11+ABR!K11+MAY!K11),IF(Config!$C$6=6,SUM(+ENE!K11+FEB!K11+MAR!K11+ABR!K11+MAY!K11+JUN!K11),IF(Config!$C$6=7,SUM(ENE!K11+FEB!K11+MAR!K11+ABR!K11+MAY!K11+JUN!K11+JUL!K11),IF(Config!$C$6=8,SUM(+ENE!K11+FEB!K11+MAR!K11+ABR!K11+MAY!K11+JUN!K11+JUL!K11+AGO!K11),IF(Config!$C$6=9,SUM(+ENE!K11+FEB!K11+MAR!K11+ABR!K11+MAY!K11+JUN!K11+JUL!K11+AGO!K11+SET!K11),IF(Config!$C$6=10,SUM(+ENE!K11+FEB!K11+MAR!K11+ABR!K11+MAY!K11+JUN!K11+JUL!K11+AGO!K11+SET!K11+OCT!K11),IF(Config!$C$6=11,SUM(+ENE!K11+FEB!K11+MAR!K11+ABR!K11+MAY!K11+JUN!K11+JUL!K11+AGO!K11+SET!K11+OCT!K11+NOV!K11),IF(Config!$C$6=12,SUM(+ENE!K11+FEB!K11+MAR!K11+ABR!K11+MAY!K11+JUN!K11+JUL!K11+AGO!K11+SET!K11+OCT!K11+NOV!K11+DIC!K11)))))))))))))</f>
        <v>0</v>
      </c>
      <c r="L11" s="214">
        <f>IF(Config!$C$6=1,SUM(+ENE!L11),IF(Config!$C$6=2,SUM(+ENE!L11+FEB!L11),IF(Config!$C$6=3,SUM(+ENE!L11+FEB!L11+MAR!L11),IF(Config!$C$6=4,SUM(+ENE!L11+FEB!L11+MAR!L11+ABR!L11),IF(Config!$C$6=5,SUM(ENE!L11+FEB!L11+MAR!L11+ABR!L11+MAY!L11),IF(Config!$C$6=6,SUM(+ENE!L11+FEB!L11+MAR!L11+ABR!L11+MAY!L11+JUN!L11),IF(Config!$C$6=7,SUM(ENE!L11+FEB!L11+MAR!L11+ABR!L11+MAY!L11+JUN!L11+JUL!L11),IF(Config!$C$6=8,SUM(+ENE!L11+FEB!L11+MAR!L11+ABR!L11+MAY!L11+JUN!L11+JUL!L11+AGO!L11),IF(Config!$C$6=9,SUM(+ENE!L11+FEB!L11+MAR!L11+ABR!L11+MAY!L11+JUN!L11+JUL!L11+AGO!L11+SET!L11),IF(Config!$C$6=10,SUM(+ENE!L11+FEB!L11+MAR!L11+ABR!L11+MAY!L11+JUN!L11+JUL!L11+AGO!L11+SET!L11+OCT!L11),IF(Config!$C$6=11,SUM(+ENE!L11+FEB!L11+MAR!L11+ABR!L11+MAY!L11+JUN!L11+JUL!L11+AGO!L11+SET!L11+OCT!L11+NOV!L11),IF(Config!$C$6=12,SUM(+ENE!L11+FEB!L11+MAR!L11+ABR!L11+MAY!L11+JUN!L11+JUL!L11+AGO!L11+SET!L11+OCT!L11+NOV!L11+DIC!L11)))))))))))))</f>
        <v>0</v>
      </c>
      <c r="M11" s="214">
        <f>IF(Config!$C$6=1,SUM(+ENE!M11),IF(Config!$C$6=2,SUM(+ENE!M11+FEB!M11),IF(Config!$C$6=3,SUM(+ENE!M11+FEB!M11+MAR!M11),IF(Config!$C$6=4,SUM(+ENE!M11+FEB!M11+MAR!M11+ABR!M11),IF(Config!$C$6=5,SUM(ENE!M11+FEB!M11+MAR!M11+ABR!M11+MAY!M11),IF(Config!$C$6=6,SUM(+ENE!M11+FEB!M11+MAR!M11+ABR!M11+MAY!M11+JUN!M11),IF(Config!$C$6=7,SUM(ENE!M11+FEB!M11+MAR!M11+ABR!M11+MAY!M11+JUN!M11+JUL!M11),IF(Config!$C$6=8,SUM(+ENE!M11+FEB!M11+MAR!M11+ABR!M11+MAY!M11+JUN!M11+JUL!M11+AGO!M11),IF(Config!$C$6=9,SUM(+ENE!M11+FEB!M11+MAR!M11+ABR!M11+MAY!M11+JUN!M11+JUL!M11+AGO!M11+SET!M11),IF(Config!$C$6=10,SUM(+ENE!M11+FEB!M11+MAR!M11+ABR!M11+MAY!M11+JUN!M11+JUL!M11+AGO!M11+SET!M11+OCT!M11),IF(Config!$C$6=11,SUM(+ENE!M11+FEB!M11+MAR!M11+ABR!M11+MAY!M11+JUN!M11+JUL!M11+AGO!M11+SET!M11+OCT!M11+NOV!M11),IF(Config!$C$6=12,SUM(+ENE!M11+FEB!M11+MAR!M11+ABR!M11+MAY!M11+JUN!M11+JUL!M11+AGO!M11+SET!M11+OCT!M11+NOV!M11+DIC!M11)))))))))))))</f>
        <v>0</v>
      </c>
      <c r="N11" s="214">
        <f>IF(Config!$C$6=1,SUM(+ENE!N11),IF(Config!$C$6=2,SUM(+ENE!N11+FEB!N11),IF(Config!$C$6=3,SUM(+ENE!N11+FEB!N11+MAR!N11),IF(Config!$C$6=4,SUM(+ENE!N11+FEB!N11+MAR!N11+ABR!N11),IF(Config!$C$6=5,SUM(ENE!N11+FEB!N11+MAR!N11+ABR!N11+MAY!N11),IF(Config!$C$6=6,SUM(+ENE!N11+FEB!N11+MAR!N11+ABR!N11+MAY!N11+JUN!N11),IF(Config!$C$6=7,SUM(ENE!N11+FEB!N11+MAR!N11+ABR!N11+MAY!N11+JUN!N11+JUL!N11),IF(Config!$C$6=8,SUM(+ENE!N11+FEB!N11+MAR!N11+ABR!N11+MAY!N11+JUN!N11+JUL!N11+AGO!N11),IF(Config!$C$6=9,SUM(+ENE!N11+FEB!N11+MAR!N11+ABR!N11+MAY!N11+JUN!N11+JUL!N11+AGO!N11+SET!N11),IF(Config!$C$6=10,SUM(+ENE!N11+FEB!N11+MAR!N11+ABR!N11+MAY!N11+JUN!N11+JUL!N11+AGO!N11+SET!N11+OCT!N11),IF(Config!$C$6=11,SUM(+ENE!N11+FEB!N11+MAR!N11+ABR!N11+MAY!N11+JUN!N11+JUL!N11+AGO!N11+SET!N11+OCT!N11+NOV!N11),IF(Config!$C$6=12,SUM(+ENE!N11+FEB!N11+MAR!N11+ABR!N11+MAY!N11+JUN!N11+JUL!N11+AGO!N11+SET!N11+OCT!N11+NOV!N11+DIC!N11)))))))))))))</f>
        <v>0</v>
      </c>
      <c r="O11" s="214">
        <f>IF(Config!$C$6=1,SUM(+ENE!O11),IF(Config!$C$6=2,SUM(+ENE!O11+FEB!O11),IF(Config!$C$6=3,SUM(+ENE!O11+FEB!O11+MAR!O11),IF(Config!$C$6=4,SUM(+ENE!O11+FEB!O11+MAR!O11+ABR!O11),IF(Config!$C$6=5,SUM(ENE!O11+FEB!O11+MAR!O11+ABR!O11+MAY!O11),IF(Config!$C$6=6,SUM(+ENE!O11+FEB!O11+MAR!O11+ABR!O11+MAY!O11+JUN!O11),IF(Config!$C$6=7,SUM(ENE!O11+FEB!O11+MAR!O11+ABR!O11+MAY!O11+JUN!O11+JUL!O11),IF(Config!$C$6=8,SUM(+ENE!O11+FEB!O11+MAR!O11+ABR!O11+MAY!O11+JUN!O11+JUL!O11+AGO!O11),IF(Config!$C$6=9,SUM(+ENE!O11+FEB!O11+MAR!O11+ABR!O11+MAY!O11+JUN!O11+JUL!O11+AGO!O11+SET!O11),IF(Config!$C$6=10,SUM(+ENE!O11+FEB!O11+MAR!O11+ABR!O11+MAY!O11+JUN!O11+JUL!O11+AGO!O11+SET!O11+OCT!O11),IF(Config!$C$6=11,SUM(+ENE!O11+FEB!O11+MAR!O11+ABR!O11+MAY!O11+JUN!O11+JUL!O11+AGO!O11+SET!O11+OCT!O11+NOV!O11),IF(Config!$C$6=12,SUM(+ENE!O11+FEB!O11+MAR!O11+ABR!O11+MAY!O11+JUN!O11+JUL!O11+AGO!O11+SET!O11+OCT!O11+NOV!O11+DIC!O11)))))))))))))</f>
        <v>0</v>
      </c>
      <c r="P11" s="214">
        <f>IF(Config!$C$6=1,SUM(+ENE!P11),IF(Config!$C$6=2,SUM(+ENE!P11+FEB!P11),IF(Config!$C$6=3,SUM(+ENE!P11+FEB!P11+MAR!P11),IF(Config!$C$6=4,SUM(+ENE!P11+FEB!P11+MAR!P11+ABR!P11),IF(Config!$C$6=5,SUM(ENE!P11+FEB!P11+MAR!P11+ABR!P11+MAY!P11),IF(Config!$C$6=6,SUM(+ENE!P11+FEB!P11+MAR!P11+ABR!P11+MAY!P11+JUN!P11),IF(Config!$C$6=7,SUM(ENE!P11+FEB!P11+MAR!P11+ABR!P11+MAY!P11+JUN!P11+JUL!P11),IF(Config!$C$6=8,SUM(+ENE!P11+FEB!P11+MAR!P11+ABR!P11+MAY!P11+JUN!P11+JUL!P11+AGO!P11),IF(Config!$C$6=9,SUM(+ENE!P11+FEB!P11+MAR!P11+ABR!P11+MAY!P11+JUN!P11+JUL!P11+AGO!P11+SET!P11),IF(Config!$C$6=10,SUM(+ENE!P11+FEB!P11+MAR!P11+ABR!P11+MAY!P11+JUN!P11+JUL!P11+AGO!P11+SET!P11+OCT!P11),IF(Config!$C$6=11,SUM(+ENE!P11+FEB!P11+MAR!P11+ABR!P11+MAY!P11+JUN!P11+JUL!P11+AGO!P11+SET!P11+OCT!P11+NOV!P11),IF(Config!$C$6=12,SUM(+ENE!P11+FEB!P11+MAR!P11+ABR!P11+MAY!P11+JUN!P11+JUL!P11+AGO!P11+SET!P11+OCT!P11+NOV!P11+DIC!P11)))))))))))))</f>
        <v>0</v>
      </c>
      <c r="Q11" s="214">
        <f>IF(Config!$C$6=1,SUM(+ENE!Q11),IF(Config!$C$6=2,SUM(+ENE!Q11+FEB!Q11),IF(Config!$C$6=3,SUM(+ENE!Q11+FEB!Q11+MAR!Q11),IF(Config!$C$6=4,SUM(+ENE!Q11+FEB!Q11+MAR!Q11+ABR!Q11),IF(Config!$C$6=5,SUM(ENE!Q11+FEB!Q11+MAR!Q11+ABR!Q11+MAY!Q11),IF(Config!$C$6=6,SUM(+ENE!Q11+FEB!Q11+MAR!Q11+ABR!Q11+MAY!Q11+JUN!Q11),IF(Config!$C$6=7,SUM(ENE!Q11+FEB!Q11+MAR!Q11+ABR!Q11+MAY!Q11+JUN!Q11+JUL!Q11),IF(Config!$C$6=8,SUM(+ENE!Q11+FEB!Q11+MAR!Q11+ABR!Q11+MAY!Q11+JUN!Q11+JUL!Q11+AGO!Q11),IF(Config!$C$6=9,SUM(+ENE!Q11+FEB!Q11+MAR!Q11+ABR!Q11+MAY!Q11+JUN!Q11+JUL!Q11+AGO!Q11+SET!Q11),IF(Config!$C$6=10,SUM(+ENE!Q11+FEB!Q11+MAR!Q11+ABR!Q11+MAY!Q11+JUN!Q11+JUL!Q11+AGO!Q11+SET!Q11+OCT!Q11),IF(Config!$C$6=11,SUM(+ENE!Q11+FEB!Q11+MAR!Q11+ABR!Q11+MAY!Q11+JUN!Q11+JUL!Q11+AGO!Q11+SET!Q11+OCT!Q11+NOV!Q11),IF(Config!$C$6=12,SUM(+ENE!Q11+FEB!Q11+MAR!Q11+ABR!Q11+MAY!Q11+JUN!Q11+JUL!Q11+AGO!Q11+SET!Q11+OCT!Q11+NOV!Q11+DIC!Q11)))))))))))))</f>
        <v>0</v>
      </c>
      <c r="R11" s="214">
        <f>IF(Config!$C$6=1,SUM(+ENE!R11),IF(Config!$C$6=2,SUM(+ENE!R11+FEB!R11),IF(Config!$C$6=3,SUM(+ENE!R11+FEB!R11+MAR!R11),IF(Config!$C$6=4,SUM(+ENE!R11+FEB!R11+MAR!R11+ABR!R11),IF(Config!$C$6=5,SUM(ENE!R11+FEB!R11+MAR!R11+ABR!R11+MAY!R11),IF(Config!$C$6=6,SUM(+ENE!R11+FEB!R11+MAR!R11+ABR!R11+MAY!R11+JUN!R11),IF(Config!$C$6=7,SUM(ENE!R11+FEB!R11+MAR!R11+ABR!R11+MAY!R11+JUN!R11+JUL!R11),IF(Config!$C$6=8,SUM(+ENE!R11+FEB!R11+MAR!R11+ABR!R11+MAY!R11+JUN!R11+JUL!R11+AGO!R11),IF(Config!$C$6=9,SUM(+ENE!R11+FEB!R11+MAR!R11+ABR!R11+MAY!R11+JUN!R11+JUL!R11+AGO!R11+SET!R11),IF(Config!$C$6=10,SUM(+ENE!R11+FEB!R11+MAR!R11+ABR!R11+MAY!R11+JUN!R11+JUL!R11+AGO!R11+SET!R11+OCT!R11),IF(Config!$C$6=11,SUM(+ENE!R11+FEB!R11+MAR!R11+ABR!R11+MAY!R11+JUN!R11+JUL!R11+AGO!R11+SET!R11+OCT!R11+NOV!R11),IF(Config!$C$6=12,SUM(+ENE!R11+FEB!R11+MAR!R11+ABR!R11+MAY!R11+JUN!R11+JUL!R11+AGO!R11+SET!R11+OCT!R11+NOV!R11+DIC!R11)))))))))))))</f>
        <v>0</v>
      </c>
      <c r="S11" s="214">
        <f>IF(Config!$C$6=1,SUM(+ENE!S11),IF(Config!$C$6=2,SUM(+ENE!S11+FEB!S11),IF(Config!$C$6=3,SUM(+ENE!S11+FEB!S11+MAR!S11),IF(Config!$C$6=4,SUM(+ENE!S11+FEB!S11+MAR!S11+ABR!S11),IF(Config!$C$6=5,SUM(ENE!S11+FEB!S11+MAR!S11+ABR!S11+MAY!S11),IF(Config!$C$6=6,SUM(+ENE!S11+FEB!S11+MAR!S11+ABR!S11+MAY!S11+JUN!S11),IF(Config!$C$6=7,SUM(ENE!S11+FEB!S11+MAR!S11+ABR!S11+MAY!S11+JUN!S11+JUL!S11),IF(Config!$C$6=8,SUM(+ENE!S11+FEB!S11+MAR!S11+ABR!S11+MAY!S11+JUN!S11+JUL!S11+AGO!S11),IF(Config!$C$6=9,SUM(+ENE!S11+FEB!S11+MAR!S11+ABR!S11+MAY!S11+JUN!S11+JUL!S11+AGO!S11+SET!S11),IF(Config!$C$6=10,SUM(+ENE!S11+FEB!S11+MAR!S11+ABR!S11+MAY!S11+JUN!S11+JUL!S11+AGO!S11+SET!S11+OCT!S11),IF(Config!$C$6=11,SUM(+ENE!S11+FEB!S11+MAR!S11+ABR!S11+MAY!S11+JUN!S11+JUL!S11+AGO!S11+SET!S11+OCT!S11+NOV!S11),IF(Config!$C$6=12,SUM(+ENE!S11+FEB!S11+MAR!S11+ABR!S11+MAY!S11+JUN!S11+JUL!S11+AGO!S11+SET!S11+OCT!S11+NOV!S11+DIC!S11)))))))))))))</f>
        <v>0</v>
      </c>
      <c r="T11" s="214">
        <f>IF(Config!$C$6=1,SUM(+ENE!T11),IF(Config!$C$6=2,SUM(+ENE!T11+FEB!T11),IF(Config!$C$6=3,SUM(+ENE!T11+FEB!T11+MAR!T11),IF(Config!$C$6=4,SUM(+ENE!T11+FEB!T11+MAR!T11+ABR!T11),IF(Config!$C$6=5,SUM(ENE!T11+FEB!T11+MAR!T11+ABR!T11+MAY!T11),IF(Config!$C$6=6,SUM(+ENE!T11+FEB!T11+MAR!T11+ABR!T11+MAY!T11+JUN!T11),IF(Config!$C$6=7,SUM(ENE!T11+FEB!T11+MAR!T11+ABR!T11+MAY!T11+JUN!T11+JUL!T11),IF(Config!$C$6=8,SUM(+ENE!T11+FEB!T11+MAR!T11+ABR!T11+MAY!T11+JUN!T11+JUL!T11+AGO!T11),IF(Config!$C$6=9,SUM(+ENE!T11+FEB!T11+MAR!T11+ABR!T11+MAY!T11+JUN!T11+JUL!T11+AGO!T11+SET!T11),IF(Config!$C$6=10,SUM(+ENE!T11+FEB!T11+MAR!T11+ABR!T11+MAY!T11+JUN!T11+JUL!T11+AGO!T11+SET!T11+OCT!T11),IF(Config!$C$6=11,SUM(+ENE!T11+FEB!T11+MAR!T11+ABR!T11+MAY!T11+JUN!T11+JUL!T11+AGO!T11+SET!T11+OCT!T11+NOV!T11),IF(Config!$C$6=12,SUM(+ENE!T11+FEB!T11+MAR!T11+ABR!T11+MAY!T11+JUN!T11+JUL!T11+AGO!T11+SET!T11+OCT!T11+NOV!T11+DIC!T11)))))))))))))</f>
        <v>0</v>
      </c>
      <c r="U11" s="214">
        <f>IF(Config!$C$6=1,SUM(+ENE!U11),IF(Config!$C$6=2,SUM(+ENE!U11+FEB!U11),IF(Config!$C$6=3,SUM(+ENE!U11+FEB!U11+MAR!U11),IF(Config!$C$6=4,SUM(+ENE!U11+FEB!U11+MAR!U11+ABR!U11),IF(Config!$C$6=5,SUM(ENE!U11+FEB!U11+MAR!U11+ABR!U11+MAY!U11),IF(Config!$C$6=6,SUM(+ENE!U11+FEB!U11+MAR!U11+ABR!U11+MAY!U11+JUN!U11),IF(Config!$C$6=7,SUM(ENE!U11+FEB!U11+MAR!U11+ABR!U11+MAY!U11+JUN!U11+JUL!U11),IF(Config!$C$6=8,SUM(+ENE!U11+FEB!U11+MAR!U11+ABR!U11+MAY!U11+JUN!U11+JUL!U11+AGO!U11),IF(Config!$C$6=9,SUM(+ENE!U11+FEB!U11+MAR!U11+ABR!U11+MAY!U11+JUN!U11+JUL!U11+AGO!U11+SET!U11),IF(Config!$C$6=10,SUM(+ENE!U11+FEB!U11+MAR!U11+ABR!U11+MAY!U11+JUN!U11+JUL!U11+AGO!U11+SET!U11+OCT!U11),IF(Config!$C$6=11,SUM(+ENE!U11+FEB!U11+MAR!U11+ABR!U11+MAY!U11+JUN!U11+JUL!U11+AGO!U11+SET!U11+OCT!U11+NOV!U11),IF(Config!$C$6=12,SUM(+ENE!U11+FEB!U11+MAR!U11+ABR!U11+MAY!U11+JUN!U11+JUL!U11+AGO!U11+SET!U11+OCT!U11+NOV!U11+DIC!U11)))))))))))))</f>
        <v>0</v>
      </c>
      <c r="V11" s="214">
        <f>IF(Config!$C$6=1,SUM(+ENE!V11),IF(Config!$C$6=2,SUM(+ENE!V11+FEB!V11),IF(Config!$C$6=3,SUM(+ENE!V11+FEB!V11+MAR!V11),IF(Config!$C$6=4,SUM(+ENE!V11+FEB!V11+MAR!V11+ABR!V11),IF(Config!$C$6=5,SUM(ENE!V11+FEB!V11+MAR!V11+ABR!V11+MAY!V11),IF(Config!$C$6=6,SUM(+ENE!V11+FEB!V11+MAR!V11+ABR!V11+MAY!V11+JUN!V11),IF(Config!$C$6=7,SUM(ENE!V11+FEB!V11+MAR!V11+ABR!V11+MAY!V11+JUN!V11+JUL!V11),IF(Config!$C$6=8,SUM(+ENE!V11+FEB!V11+MAR!V11+ABR!V11+MAY!V11+JUN!V11+JUL!V11+AGO!V11),IF(Config!$C$6=9,SUM(+ENE!V11+FEB!V11+MAR!V11+ABR!V11+MAY!V11+JUN!V11+JUL!V11+AGO!V11+SET!V11),IF(Config!$C$6=10,SUM(+ENE!V11+FEB!V11+MAR!V11+ABR!V11+MAY!V11+JUN!V11+JUL!V11+AGO!V11+SET!V11+OCT!V11),IF(Config!$C$6=11,SUM(+ENE!V11+FEB!V11+MAR!V11+ABR!V11+MAY!V11+JUN!V11+JUL!V11+AGO!V11+SET!V11+OCT!V11+NOV!V11),IF(Config!$C$6=12,SUM(+ENE!V11+FEB!V11+MAR!V11+ABR!V11+MAY!V11+JUN!V11+JUL!V11+AGO!V11+SET!V11+OCT!V11+NOV!V11+DIC!V11)))))))))))))</f>
        <v>0</v>
      </c>
      <c r="W11" s="214">
        <f>IF(Config!$C$6=1,SUM(+ENE!W11),IF(Config!$C$6=2,SUM(+ENE!W11+FEB!W11),IF(Config!$C$6=3,SUM(+ENE!W11+FEB!W11+MAR!W11),IF(Config!$C$6=4,SUM(+ENE!W11+FEB!W11+MAR!W11+ABR!W11),IF(Config!$C$6=5,SUM(ENE!W11+FEB!W11+MAR!W11+ABR!W11+MAY!W11),IF(Config!$C$6=6,SUM(+ENE!W11+FEB!W11+MAR!W11+ABR!W11+MAY!W11+JUN!W11),IF(Config!$C$6=7,SUM(ENE!W11+FEB!W11+MAR!W11+ABR!W11+MAY!W11+JUN!W11+JUL!W11),IF(Config!$C$6=8,SUM(+ENE!W11+FEB!W11+MAR!W11+ABR!W11+MAY!W11+JUN!W11+JUL!W11+AGO!W11),IF(Config!$C$6=9,SUM(+ENE!W11+FEB!W11+MAR!W11+ABR!W11+MAY!W11+JUN!W11+JUL!W11+AGO!W11+SET!W11),IF(Config!$C$6=10,SUM(+ENE!W11+FEB!W11+MAR!W11+ABR!W11+MAY!W11+JUN!W11+JUL!W11+AGO!W11+SET!W11+OCT!W11),IF(Config!$C$6=11,SUM(+ENE!W11+FEB!W11+MAR!W11+ABR!W11+MAY!W11+JUN!W11+JUL!W11+AGO!W11+SET!W11+OCT!W11+NOV!W11),IF(Config!$C$6=12,SUM(+ENE!W11+FEB!W11+MAR!W11+ABR!W11+MAY!W11+JUN!W11+JUL!W11+AGO!W11+SET!W11+OCT!W11+NOV!W11+DIC!W11)))))))))))))</f>
        <v>0</v>
      </c>
      <c r="X11" s="214">
        <f>IF(Config!$C$6=1,SUM(+ENE!X11),IF(Config!$C$6=2,SUM(+ENE!X11+FEB!X11),IF(Config!$C$6=3,SUM(+ENE!X11+FEB!X11+MAR!X11),IF(Config!$C$6=4,SUM(+ENE!X11+FEB!X11+MAR!X11+ABR!X11),IF(Config!$C$6=5,SUM(ENE!X11+FEB!X11+MAR!X11+ABR!X11+MAY!X11),IF(Config!$C$6=6,SUM(+ENE!X11+FEB!X11+MAR!X11+ABR!X11+MAY!X11+JUN!X11),IF(Config!$C$6=7,SUM(ENE!X11+FEB!X11+MAR!X11+ABR!X11+MAY!X11+JUN!X11+JUL!X11),IF(Config!$C$6=8,SUM(+ENE!X11+FEB!X11+MAR!X11+ABR!X11+MAY!X11+JUN!X11+JUL!X11+AGO!X11),IF(Config!$C$6=9,SUM(+ENE!X11+FEB!X11+MAR!X11+ABR!X11+MAY!X11+JUN!X11+JUL!X11+AGO!X11+SET!X11),IF(Config!$C$6=10,SUM(+ENE!X11+FEB!X11+MAR!X11+ABR!X11+MAY!X11+JUN!X11+JUL!X11+AGO!X11+SET!X11+OCT!X11),IF(Config!$C$6=11,SUM(+ENE!X11+FEB!X11+MAR!X11+ABR!X11+MAY!X11+JUN!X11+JUL!X11+AGO!X11+SET!X11+OCT!X11+NOV!X11),IF(Config!$C$6=12,SUM(+ENE!X11+FEB!X11+MAR!X11+ABR!X11+MAY!X11+JUN!X11+JUL!X11+AGO!X11+SET!X11+OCT!X11+NOV!X11+DIC!X11)))))))))))))</f>
        <v>0</v>
      </c>
      <c r="Y11" s="214">
        <f>IF(Config!$C$6=1,SUM(+ENE!Y11),IF(Config!$C$6=2,SUM(+ENE!Y11+FEB!Y11),IF(Config!$C$6=3,SUM(+ENE!Y11+FEB!Y11+MAR!Y11),IF(Config!$C$6=4,SUM(+ENE!Y11+FEB!Y11+MAR!Y11+ABR!Y11),IF(Config!$C$6=5,SUM(ENE!Y11+FEB!Y11+MAR!Y11+ABR!Y11+MAY!Y11),IF(Config!$C$6=6,SUM(+ENE!Y11+FEB!Y11+MAR!Y11+ABR!Y11+MAY!Y11+JUN!Y11),IF(Config!$C$6=7,SUM(ENE!Y11+FEB!Y11+MAR!Y11+ABR!Y11+MAY!Y11+JUN!Y11+JUL!Y11),IF(Config!$C$6=8,SUM(+ENE!Y11+FEB!Y11+MAR!Y11+ABR!Y11+MAY!Y11+JUN!Y11+JUL!Y11+AGO!Y11),IF(Config!$C$6=9,SUM(+ENE!Y11+FEB!Y11+MAR!Y11+ABR!Y11+MAY!Y11+JUN!Y11+JUL!Y11+AGO!Y11+SET!Y11),IF(Config!$C$6=10,SUM(+ENE!Y11+FEB!Y11+MAR!Y11+ABR!Y11+MAY!Y11+JUN!Y11+JUL!Y11+AGO!Y11+SET!Y11+OCT!Y11),IF(Config!$C$6=11,SUM(+ENE!Y11+FEB!Y11+MAR!Y11+ABR!Y11+MAY!Y11+JUN!Y11+JUL!Y11+AGO!Y11+SET!Y11+OCT!Y11+NOV!Y11),IF(Config!$C$6=12,SUM(+ENE!Y11+FEB!Y11+MAR!Y11+ABR!Y11+MAY!Y11+JUN!Y11+JUL!Y11+AGO!Y11+SET!Y11+OCT!Y11+NOV!Y11+DIC!Y11)))))))))))))</f>
        <v>0</v>
      </c>
      <c r="Z11" s="214">
        <f>IF(Config!$C$6=1,SUM(+ENE!Z11),IF(Config!$C$6=2,SUM(+ENE!Z11+FEB!Z11),IF(Config!$C$6=3,SUM(+ENE!Z11+FEB!Z11+MAR!Z11),IF(Config!$C$6=4,SUM(+ENE!Z11+FEB!Z11+MAR!Z11+ABR!Z11),IF(Config!$C$6=5,SUM(ENE!Z11+FEB!Z11+MAR!Z11+ABR!Z11+MAY!Z11),IF(Config!$C$6=6,SUM(+ENE!Z11+FEB!Z11+MAR!Z11+ABR!Z11+MAY!Z11+JUN!Z11),IF(Config!$C$6=7,SUM(ENE!Z11+FEB!Z11+MAR!Z11+ABR!Z11+MAY!Z11+JUN!Z11+JUL!Z11),IF(Config!$C$6=8,SUM(+ENE!Z11+FEB!Z11+MAR!Z11+ABR!Z11+MAY!Z11+JUN!Z11+JUL!Z11+AGO!Z11),IF(Config!$C$6=9,SUM(+ENE!Z11+FEB!Z11+MAR!Z11+ABR!Z11+MAY!Z11+JUN!Z11+JUL!Z11+AGO!Z11+SET!Z11),IF(Config!$C$6=10,SUM(+ENE!Z11+FEB!Z11+MAR!Z11+ABR!Z11+MAY!Z11+JUN!Z11+JUL!Z11+AGO!Z11+SET!Z11+OCT!Z11),IF(Config!$C$6=11,SUM(+ENE!Z11+FEB!Z11+MAR!Z11+ABR!Z11+MAY!Z11+JUN!Z11+JUL!Z11+AGO!Z11+SET!Z11+OCT!Z11+NOV!Z11),IF(Config!$C$6=12,SUM(+ENE!Z11+FEB!Z11+MAR!Z11+ABR!Z11+MAY!Z11+JUN!Z11+JUL!Z11+AGO!Z11+SET!Z11+OCT!Z11+NOV!Z11+DIC!Z11)))))))))))))</f>
        <v>0</v>
      </c>
      <c r="AA11" s="214">
        <f>IF(Config!$C$6=1,SUM(+ENE!AA11),IF(Config!$C$6=2,SUM(+ENE!AA11+FEB!AA11),IF(Config!$C$6=3,SUM(+ENE!AA11+FEB!AA11+MAR!AA11),IF(Config!$C$6=4,SUM(+ENE!AA11+FEB!AA11+MAR!AA11+ABR!AA11),IF(Config!$C$6=5,SUM(ENE!AA11+FEB!AA11+MAR!AA11+ABR!AA11+MAY!AA11),IF(Config!$C$6=6,SUM(+ENE!AA11+FEB!AA11+MAR!AA11+ABR!AA11+MAY!AA11+JUN!AA11),IF(Config!$C$6=7,SUM(ENE!AA11+FEB!AA11+MAR!AA11+ABR!AA11+MAY!AA11+JUN!AA11+JUL!AA11),IF(Config!$C$6=8,SUM(+ENE!AA11+FEB!AA11+MAR!AA11+ABR!AA11+MAY!AA11+JUN!AA11+JUL!AA11+AGO!AA11),IF(Config!$C$6=9,SUM(+ENE!AA11+FEB!AA11+MAR!AA11+ABR!AA11+MAY!AA11+JUN!AA11+JUL!AA11+AGO!AA11+SET!AA11),IF(Config!$C$6=10,SUM(+ENE!AA11+FEB!AA11+MAR!AA11+ABR!AA11+MAY!AA11+JUN!AA11+JUL!AA11+AGO!AA11+SET!AA11+OCT!AA11),IF(Config!$C$6=11,SUM(+ENE!AA11+FEB!AA11+MAR!AA11+ABR!AA11+MAY!AA11+JUN!AA11+JUL!AA11+AGO!AA11+SET!AA11+OCT!AA11+NOV!AA11),IF(Config!$C$6=12,SUM(+ENE!AA11+FEB!AA11+MAR!AA11+ABR!AA11+MAY!AA11+JUN!AA11+JUL!AA11+AGO!AA11+SET!AA11+OCT!AA11+NOV!AA11+DIC!AA11)))))))))))))</f>
        <v>0</v>
      </c>
      <c r="AB11" s="214">
        <f>IF(Config!$C$6=1,SUM(+ENE!AB11),IF(Config!$C$6=2,SUM(+ENE!AB11+FEB!AB11),IF(Config!$C$6=3,SUM(+ENE!AB11+FEB!AB11+MAR!AB11),IF(Config!$C$6=4,SUM(+ENE!AB11+FEB!AB11+MAR!AB11+ABR!AB11),IF(Config!$C$6=5,SUM(ENE!AB11+FEB!AB11+MAR!AB11+ABR!AB11+MAY!AB11),IF(Config!$C$6=6,SUM(+ENE!AB11+FEB!AB11+MAR!AB11+ABR!AB11+MAY!AB11+JUN!AB11),IF(Config!$C$6=7,SUM(ENE!AB11+FEB!AB11+MAR!AB11+ABR!AB11+MAY!AB11+JUN!AB11+JUL!AB11),IF(Config!$C$6=8,SUM(+ENE!AB11+FEB!AB11+MAR!AB11+ABR!AB11+MAY!AB11+JUN!AB11+JUL!AB11+AGO!AB11),IF(Config!$C$6=9,SUM(+ENE!AB11+FEB!AB11+MAR!AB11+ABR!AB11+MAY!AB11+JUN!AB11+JUL!AB11+AGO!AB11+SET!AB11),IF(Config!$C$6=10,SUM(+ENE!AB11+FEB!AB11+MAR!AB11+ABR!AB11+MAY!AB11+JUN!AB11+JUL!AB11+AGO!AB11+SET!AB11+OCT!AB11),IF(Config!$C$6=11,SUM(+ENE!AB11+FEB!AB11+MAR!AB11+ABR!AB11+MAY!AB11+JUN!AB11+JUL!AB11+AGO!AB11+SET!AB11+OCT!AB11+NOV!AB11),IF(Config!$C$6=12,SUM(+ENE!AB11+FEB!AB11+MAR!AB11+ABR!AB11+MAY!AB11+JUN!AB11+JUL!AB11+AGO!AB11+SET!AB11+OCT!AB11+NOV!AB11+DIC!AB11)))))))))))))</f>
        <v>0</v>
      </c>
      <c r="AC11" s="214">
        <f>IF(Config!$C$6=1,SUM(+ENE!AC11),IF(Config!$C$6=2,SUM(+ENE!AC11+FEB!AC11),IF(Config!$C$6=3,SUM(+ENE!AC11+FEB!AC11+MAR!AC11),IF(Config!$C$6=4,SUM(+ENE!AC11+FEB!AC11+MAR!AC11+ABR!AC11),IF(Config!$C$6=5,SUM(ENE!AC11+FEB!AC11+MAR!AC11+ABR!AC11+MAY!AC11),IF(Config!$C$6=6,SUM(+ENE!AC11+FEB!AC11+MAR!AC11+ABR!AC11+MAY!AC11+JUN!AC11),IF(Config!$C$6=7,SUM(ENE!AC11+FEB!AC11+MAR!AC11+ABR!AC11+MAY!AC11+JUN!AC11+JUL!AC11),IF(Config!$C$6=8,SUM(+ENE!AC11+FEB!AC11+MAR!AC11+ABR!AC11+MAY!AC11+JUN!AC11+JUL!AC11+AGO!AC11),IF(Config!$C$6=9,SUM(+ENE!AC11+FEB!AC11+MAR!AC11+ABR!AC11+MAY!AC11+JUN!AC11+JUL!AC11+AGO!AC11+SET!AC11),IF(Config!$C$6=10,SUM(+ENE!AC11+FEB!AC11+MAR!AC11+ABR!AC11+MAY!AC11+JUN!AC11+JUL!AC11+AGO!AC11+SET!AC11+OCT!AC11),IF(Config!$C$6=11,SUM(+ENE!AC11+FEB!AC11+MAR!AC11+ABR!AC11+MAY!AC11+JUN!AC11+JUL!AC11+AGO!AC11+SET!AC11+OCT!AC11+NOV!AC11),IF(Config!$C$6=12,SUM(+ENE!AC11+FEB!AC11+MAR!AC11+ABR!AC11+MAY!AC11+JUN!AC11+JUL!AC11+AGO!AC11+SET!AC11+OCT!AC11+NOV!AC11+DIC!AC11)))))))))))))</f>
        <v>0</v>
      </c>
      <c r="AD11" s="214">
        <f>IF(Config!$C$6=1,SUM(+ENE!AD11),IF(Config!$C$6=2,SUM(+ENE!AD11+FEB!AD11),IF(Config!$C$6=3,SUM(+ENE!AD11+FEB!AD11+MAR!AD11),IF(Config!$C$6=4,SUM(+ENE!AD11+FEB!AD11+MAR!AD11+ABR!AD11),IF(Config!$C$6=5,SUM(ENE!AD11+FEB!AD11+MAR!AD11+ABR!AD11+MAY!AD11),IF(Config!$C$6=6,SUM(+ENE!AD11+FEB!AD11+MAR!AD11+ABR!AD11+MAY!AD11+JUN!AD11),IF(Config!$C$6=7,SUM(ENE!AD11+FEB!AD11+MAR!AD11+ABR!AD11+MAY!AD11+JUN!AD11+JUL!AD11),IF(Config!$C$6=8,SUM(+ENE!AD11+FEB!AD11+MAR!AD11+ABR!AD11+MAY!AD11+JUN!AD11+JUL!AD11+AGO!AD11),IF(Config!$C$6=9,SUM(+ENE!AD11+FEB!AD11+MAR!AD11+ABR!AD11+MAY!AD11+JUN!AD11+JUL!AD11+AGO!AD11+SET!AD11),IF(Config!$C$6=10,SUM(+ENE!AD11+FEB!AD11+MAR!AD11+ABR!AD11+MAY!AD11+JUN!AD11+JUL!AD11+AGO!AD11+SET!AD11+OCT!AD11),IF(Config!$C$6=11,SUM(+ENE!AD11+FEB!AD11+MAR!AD11+ABR!AD11+MAY!AD11+JUN!AD11+JUL!AD11+AGO!AD11+SET!AD11+OCT!AD11+NOV!AD11),IF(Config!$C$6=12,SUM(+ENE!AD11+FEB!AD11+MAR!AD11+ABR!AD11+MAY!AD11+JUN!AD11+JUL!AD11+AGO!AD11+SET!AD11+OCT!AD11+NOV!AD11+DIC!AD11)))))))))))))</f>
        <v>0</v>
      </c>
      <c r="AE11" s="214">
        <f>IF(Config!$C$6=1,SUM(+ENE!AE11),IF(Config!$C$6=2,SUM(+ENE!AE11+FEB!AE11),IF(Config!$C$6=3,SUM(+ENE!AE11+FEB!AE11+MAR!AE11),IF(Config!$C$6=4,SUM(+ENE!AE11+FEB!AE11+MAR!AE11+ABR!AE11),IF(Config!$C$6=5,SUM(ENE!AE11+FEB!AE11+MAR!AE11+ABR!AE11+MAY!AE11),IF(Config!$C$6=6,SUM(+ENE!AE11+FEB!AE11+MAR!AE11+ABR!AE11+MAY!AE11+JUN!AE11),IF(Config!$C$6=7,SUM(ENE!AE11+FEB!AE11+MAR!AE11+ABR!AE11+MAY!AE11+JUN!AE11+JUL!AE11),IF(Config!$C$6=8,SUM(+ENE!AE11+FEB!AE11+MAR!AE11+ABR!AE11+MAY!AE11+JUN!AE11+JUL!AE11+AGO!AE11),IF(Config!$C$6=9,SUM(+ENE!AE11+FEB!AE11+MAR!AE11+ABR!AE11+MAY!AE11+JUN!AE11+JUL!AE11+AGO!AE11+SET!AE11),IF(Config!$C$6=10,SUM(+ENE!AE11+FEB!AE11+MAR!AE11+ABR!AE11+MAY!AE11+JUN!AE11+JUL!AE11+AGO!AE11+SET!AE11+OCT!AE11),IF(Config!$C$6=11,SUM(+ENE!AE11+FEB!AE11+MAR!AE11+ABR!AE11+MAY!AE11+JUN!AE11+JUL!AE11+AGO!AE11+SET!AE11+OCT!AE11+NOV!AE11),IF(Config!$C$6=12,SUM(+ENE!AE11+FEB!AE11+MAR!AE11+ABR!AE11+MAY!AE11+JUN!AE11+JUL!AE11+AGO!AE11+SET!AE11+OCT!AE11+NOV!AE11+DIC!AE11)))))))))))))</f>
        <v>0</v>
      </c>
      <c r="AF11" s="214">
        <f>IF(Config!$C$6=1,SUM(+ENE!AF11),IF(Config!$C$6=2,SUM(+ENE!AF11+FEB!AF11),IF(Config!$C$6=3,SUM(+ENE!AF11+FEB!AF11+MAR!AF11),IF(Config!$C$6=4,SUM(+ENE!AF11+FEB!AF11+MAR!AF11+ABR!AF11),IF(Config!$C$6=5,SUM(ENE!AF11+FEB!AF11+MAR!AF11+ABR!AF11+MAY!AF11),IF(Config!$C$6=6,SUM(+ENE!AF11+FEB!AF11+MAR!AF11+ABR!AF11+MAY!AF11+JUN!AF11),IF(Config!$C$6=7,SUM(ENE!AF11+FEB!AF11+MAR!AF11+ABR!AF11+MAY!AF11+JUN!AF11+JUL!AF11),IF(Config!$C$6=8,SUM(+ENE!AF11+FEB!AF11+MAR!AF11+ABR!AF11+MAY!AF11+JUN!AF11+JUL!AF11+AGO!AF11),IF(Config!$C$6=9,SUM(+ENE!AF11+FEB!AF11+MAR!AF11+ABR!AF11+MAY!AF11+JUN!AF11+JUL!AF11+AGO!AF11+SET!AF11),IF(Config!$C$6=10,SUM(+ENE!AF11+FEB!AF11+MAR!AF11+ABR!AF11+MAY!AF11+JUN!AF11+JUL!AF11+AGO!AF11+SET!AF11+OCT!AF11),IF(Config!$C$6=11,SUM(+ENE!AF11+FEB!AF11+MAR!AF11+ABR!AF11+MAY!AF11+JUN!AF11+JUL!AF11+AGO!AF11+SET!AF11+OCT!AF11+NOV!AF11),IF(Config!$C$6=12,SUM(+ENE!AF11+FEB!AF11+MAR!AF11+ABR!AF11+MAY!AF11+JUN!AF11+JUL!AF11+AGO!AF11+SET!AF11+OCT!AF11+NOV!AF11+DIC!AF11)))))))))))))</f>
        <v>0</v>
      </c>
      <c r="AG11" s="214">
        <f>IF(Config!$C$6=1,SUM(+ENE!AG11),IF(Config!$C$6=2,SUM(+ENE!AG11+FEB!AG11),IF(Config!$C$6=3,SUM(+ENE!AG11+FEB!AG11+MAR!AG11),IF(Config!$C$6=4,SUM(+ENE!AG11+FEB!AG11+MAR!AG11+ABR!AG11),IF(Config!$C$6=5,SUM(ENE!AG11+FEB!AG11+MAR!AG11+ABR!AG11+MAY!AG11),IF(Config!$C$6=6,SUM(+ENE!AG11+FEB!AG11+MAR!AG11+ABR!AG11+MAY!AG11+JUN!AG11),IF(Config!$C$6=7,SUM(ENE!AG11+FEB!AG11+MAR!AG11+ABR!AG11+MAY!AG11+JUN!AG11+JUL!AG11),IF(Config!$C$6=8,SUM(+ENE!AG11+FEB!AG11+MAR!AG11+ABR!AG11+MAY!AG11+JUN!AG11+JUL!AG11+AGO!AG11),IF(Config!$C$6=9,SUM(+ENE!AG11+FEB!AG11+MAR!AG11+ABR!AG11+MAY!AG11+JUN!AG11+JUL!AG11+AGO!AG11+SET!AG11),IF(Config!$C$6=10,SUM(+ENE!AG11+FEB!AG11+MAR!AG11+ABR!AG11+MAY!AG11+JUN!AG11+JUL!AG11+AGO!AG11+SET!AG11+OCT!AG11),IF(Config!$C$6=11,SUM(+ENE!AG11+FEB!AG11+MAR!AG11+ABR!AG11+MAY!AG11+JUN!AG11+JUL!AG11+AGO!AG11+SET!AG11+OCT!AG11+NOV!AG11),IF(Config!$C$6=12,SUM(+ENE!AG11+FEB!AG11+MAR!AG11+ABR!AG11+MAY!AG11+JUN!AG11+JUL!AG11+AGO!AG11+SET!AG11+OCT!AG11+NOV!AG11+DIC!AG11)))))))))))))</f>
        <v>0</v>
      </c>
      <c r="AH11" s="214">
        <f>IF(Config!$C$6=1,SUM(+ENE!AH11),IF(Config!$C$6=2,SUM(+ENE!AH11+FEB!AH11),IF(Config!$C$6=3,SUM(+ENE!AH11+FEB!AH11+MAR!AH11),IF(Config!$C$6=4,SUM(+ENE!AH11+FEB!AH11+MAR!AH11+ABR!AH11),IF(Config!$C$6=5,SUM(ENE!AH11+FEB!AH11+MAR!AH11+ABR!AH11+MAY!AH11),IF(Config!$C$6=6,SUM(+ENE!AH11+FEB!AH11+MAR!AH11+ABR!AH11+MAY!AH11+JUN!AH11),IF(Config!$C$6=7,SUM(ENE!AH11+FEB!AH11+MAR!AH11+ABR!AH11+MAY!AH11+JUN!AH11+JUL!AH11),IF(Config!$C$6=8,SUM(+ENE!AH11+FEB!AH11+MAR!AH11+ABR!AH11+MAY!AH11+JUN!AH11+JUL!AH11+AGO!AH11),IF(Config!$C$6=9,SUM(+ENE!AH11+FEB!AH11+MAR!AH11+ABR!AH11+MAY!AH11+JUN!AH11+JUL!AH11+AGO!AH11+SET!AH11),IF(Config!$C$6=10,SUM(+ENE!AH11+FEB!AH11+MAR!AH11+ABR!AH11+MAY!AH11+JUN!AH11+JUL!AH11+AGO!AH11+SET!AH11+OCT!AH11),IF(Config!$C$6=11,SUM(+ENE!AH11+FEB!AH11+MAR!AH11+ABR!AH11+MAY!AH11+JUN!AH11+JUL!AH11+AGO!AH11+SET!AH11+OCT!AH11+NOV!AH11),IF(Config!$C$6=12,SUM(+ENE!AH11+FEB!AH11+MAR!AH11+ABR!AH11+MAY!AH11+JUN!AH11+JUL!AH11+AGO!AH11+SET!AH11+OCT!AH11+NOV!AH11+DIC!AH11)))))))))))))</f>
        <v>0</v>
      </c>
      <c r="AI11" s="214">
        <f>IF(Config!$C$6=1,SUM(+ENE!AI11),IF(Config!$C$6=2,SUM(+ENE!AI11+FEB!AI11),IF(Config!$C$6=3,SUM(+ENE!AI11+FEB!AI11+MAR!AI11),IF(Config!$C$6=4,SUM(+ENE!AI11+FEB!AI11+MAR!AI11+ABR!AI11),IF(Config!$C$6=5,SUM(ENE!AI11+FEB!AI11+MAR!AI11+ABR!AI11+MAY!AI11),IF(Config!$C$6=6,SUM(+ENE!AI11+FEB!AI11+MAR!AI11+ABR!AI11+MAY!AI11+JUN!AI11),IF(Config!$C$6=7,SUM(ENE!AI11+FEB!AI11+MAR!AI11+ABR!AI11+MAY!AI11+JUN!AI11+JUL!AI11),IF(Config!$C$6=8,SUM(+ENE!AI11+FEB!AI11+MAR!AI11+ABR!AI11+MAY!AI11+JUN!AI11+JUL!AI11+AGO!AI11),IF(Config!$C$6=9,SUM(+ENE!AI11+FEB!AI11+MAR!AI11+ABR!AI11+MAY!AI11+JUN!AI11+JUL!AI11+AGO!AI11+SET!AI11),IF(Config!$C$6=10,SUM(+ENE!AI11+FEB!AI11+MAR!AI11+ABR!AI11+MAY!AI11+JUN!AI11+JUL!AI11+AGO!AI11+SET!AI11+OCT!AI11),IF(Config!$C$6=11,SUM(+ENE!AI11+FEB!AI11+MAR!AI11+ABR!AI11+MAY!AI11+JUN!AI11+JUL!AI11+AGO!AI11+SET!AI11+OCT!AI11+NOV!AI11),IF(Config!$C$6=12,SUM(+ENE!AI11+FEB!AI11+MAR!AI11+ABR!AI11+MAY!AI11+JUN!AI11+JUL!AI11+AGO!AI11+SET!AI11+OCT!AI11+NOV!AI11+DIC!AI11)))))))))))))</f>
        <v>0</v>
      </c>
      <c r="AJ11" s="214">
        <f>IF(Config!$C$6=1,SUM(+ENE!AJ11),IF(Config!$C$6=2,SUM(+ENE!AJ11+FEB!AJ11),IF(Config!$C$6=3,SUM(+ENE!AJ11+FEB!AJ11+MAR!AJ11),IF(Config!$C$6=4,SUM(+ENE!AJ11+FEB!AJ11+MAR!AJ11+ABR!AJ11),IF(Config!$C$6=5,SUM(ENE!AJ11+FEB!AJ11+MAR!AJ11+ABR!AJ11+MAY!AJ11),IF(Config!$C$6=6,SUM(+ENE!AJ11+FEB!AJ11+MAR!AJ11+ABR!AJ11+MAY!AJ11+JUN!AJ11),IF(Config!$C$6=7,SUM(ENE!AJ11+FEB!AJ11+MAR!AJ11+ABR!AJ11+MAY!AJ11+JUN!AJ11+JUL!AJ11),IF(Config!$C$6=8,SUM(+ENE!AJ11+FEB!AJ11+MAR!AJ11+ABR!AJ11+MAY!AJ11+JUN!AJ11+JUL!AJ11+AGO!AJ11),IF(Config!$C$6=9,SUM(+ENE!AJ11+FEB!AJ11+MAR!AJ11+ABR!AJ11+MAY!AJ11+JUN!AJ11+JUL!AJ11+AGO!AJ11+SET!AJ11),IF(Config!$C$6=10,SUM(+ENE!AJ11+FEB!AJ11+MAR!AJ11+ABR!AJ11+MAY!AJ11+JUN!AJ11+JUL!AJ11+AGO!AJ11+SET!AJ11+OCT!AJ11),IF(Config!$C$6=11,SUM(+ENE!AJ11+FEB!AJ11+MAR!AJ11+ABR!AJ11+MAY!AJ11+JUN!AJ11+JUL!AJ11+AGO!AJ11+SET!AJ11+OCT!AJ11+NOV!AJ11),IF(Config!$C$6=12,SUM(+ENE!AJ11+FEB!AJ11+MAR!AJ11+ABR!AJ11+MAY!AJ11+JUN!AJ11+JUL!AJ11+AGO!AJ11+SET!AJ11+OCT!AJ11+NOV!AJ11+DIC!AJ11)))))))))))))</f>
        <v>0</v>
      </c>
      <c r="AK11" s="214">
        <f>IF(Config!$C$6=1,SUM(+ENE!AK11),IF(Config!$C$6=2,SUM(+ENE!AK11+FEB!AK11),IF(Config!$C$6=3,SUM(+ENE!AK11+FEB!AK11+MAR!AK11),IF(Config!$C$6=4,SUM(+ENE!AK11+FEB!AK11+MAR!AK11+ABR!AK11),IF(Config!$C$6=5,SUM(ENE!AK11+FEB!AK11+MAR!AK11+ABR!AK11+MAY!AK11),IF(Config!$C$6=6,SUM(+ENE!AK11+FEB!AK11+MAR!AK11+ABR!AK11+MAY!AK11+JUN!AK11),IF(Config!$C$6=7,SUM(ENE!AK11+FEB!AK11+MAR!AK11+ABR!AK11+MAY!AK11+JUN!AK11+JUL!AK11),IF(Config!$C$6=8,SUM(+ENE!AK11+FEB!AK11+MAR!AK11+ABR!AK11+MAY!AK11+JUN!AK11+JUL!AK11+AGO!AK11),IF(Config!$C$6=9,SUM(+ENE!AK11+FEB!AK11+MAR!AK11+ABR!AK11+MAY!AK11+JUN!AK11+JUL!AK11+AGO!AK11+SET!AK11),IF(Config!$C$6=10,SUM(+ENE!AK11+FEB!AK11+MAR!AK11+ABR!AK11+MAY!AK11+JUN!AK11+JUL!AK11+AGO!AK11+SET!AK11+OCT!AK11),IF(Config!$C$6=11,SUM(+ENE!AK11+FEB!AK11+MAR!AK11+ABR!AK11+MAY!AK11+JUN!AK11+JUL!AK11+AGO!AK11+SET!AK11+OCT!AK11+NOV!AK11),IF(Config!$C$6=12,SUM(+ENE!AK11+FEB!AK11+MAR!AK11+ABR!AK11+MAY!AK11+JUN!AK11+JUL!AK11+AGO!AK11+SET!AK11+OCT!AK11+NOV!AK11+DIC!AK11)))))))))))))</f>
        <v>0</v>
      </c>
      <c r="AL11" s="214">
        <f>IF(Config!$C$6=1,SUM(+ENE!AL11),IF(Config!$C$6=2,SUM(+ENE!AL11+FEB!AL11),IF(Config!$C$6=3,SUM(+ENE!AL11+FEB!AL11+MAR!AL11),IF(Config!$C$6=4,SUM(+ENE!AL11+FEB!AL11+MAR!AL11+ABR!AL11),IF(Config!$C$6=5,SUM(ENE!AL11+FEB!AL11+MAR!AL11+ABR!AL11+MAY!AL11),IF(Config!$C$6=6,SUM(+ENE!AL11+FEB!AL11+MAR!AL11+ABR!AL11+MAY!AL11+JUN!AL11),IF(Config!$C$6=7,SUM(ENE!AL11+FEB!AL11+MAR!AL11+ABR!AL11+MAY!AL11+JUN!AL11+JUL!AL11),IF(Config!$C$6=8,SUM(+ENE!AL11+FEB!AL11+MAR!AL11+ABR!AL11+MAY!AL11+JUN!AL11+JUL!AL11+AGO!AL11),IF(Config!$C$6=9,SUM(+ENE!AL11+FEB!AL11+MAR!AL11+ABR!AL11+MAY!AL11+JUN!AL11+JUL!AL11+AGO!AL11+SET!AL11),IF(Config!$C$6=10,SUM(+ENE!AL11+FEB!AL11+MAR!AL11+ABR!AL11+MAY!AL11+JUN!AL11+JUL!AL11+AGO!AL11+SET!AL11+OCT!AL11),IF(Config!$C$6=11,SUM(+ENE!AL11+FEB!AL11+MAR!AL11+ABR!AL11+MAY!AL11+JUN!AL11+JUL!AL11+AGO!AL11+SET!AL11+OCT!AL11+NOV!AL11),IF(Config!$C$6=12,SUM(+ENE!AL11+FEB!AL11+MAR!AL11+ABR!AL11+MAY!AL11+JUN!AL11+JUL!AL11+AGO!AL11+SET!AL11+OCT!AL11+NOV!AL11+DIC!AL11)))))))))))))</f>
        <v>0</v>
      </c>
      <c r="AM11" s="214">
        <f>IF(Config!$C$6=1,SUM(+ENE!AM11),IF(Config!$C$6=2,SUM(+ENE!AM11+FEB!AM11),IF(Config!$C$6=3,SUM(+ENE!AM11+FEB!AM11+MAR!AM11),IF(Config!$C$6=4,SUM(+ENE!AM11+FEB!AM11+MAR!AM11+ABR!AM11),IF(Config!$C$6=5,SUM(ENE!AM11+FEB!AM11+MAR!AM11+ABR!AM11+MAY!AM11),IF(Config!$C$6=6,SUM(+ENE!AM11+FEB!AM11+MAR!AM11+ABR!AM11+MAY!AM11+JUN!AM11),IF(Config!$C$6=7,SUM(ENE!AM11+FEB!AM11+MAR!AM11+ABR!AM11+MAY!AM11+JUN!AM11+JUL!AM11),IF(Config!$C$6=8,SUM(+ENE!AM11+FEB!AM11+MAR!AM11+ABR!AM11+MAY!AM11+JUN!AM11+JUL!AM11+AGO!AM11),IF(Config!$C$6=9,SUM(+ENE!AM11+FEB!AM11+MAR!AM11+ABR!AM11+MAY!AM11+JUN!AM11+JUL!AM11+AGO!AM11+SET!AM11),IF(Config!$C$6=10,SUM(+ENE!AM11+FEB!AM11+MAR!AM11+ABR!AM11+MAY!AM11+JUN!AM11+JUL!AM11+AGO!AM11+SET!AM11+OCT!AM11),IF(Config!$C$6=11,SUM(+ENE!AM11+FEB!AM11+MAR!AM11+ABR!AM11+MAY!AM11+JUN!AM11+JUL!AM11+AGO!AM11+SET!AM11+OCT!AM11+NOV!AM11),IF(Config!$C$6=12,SUM(+ENE!AM11+FEB!AM11+MAR!AM11+ABR!AM11+MAY!AM11+JUN!AM11+JUL!AM11+AGO!AM11+SET!AM11+OCT!AM11+NOV!AM11+DIC!AM11)))))))))))))</f>
        <v>0</v>
      </c>
      <c r="AN11" s="214">
        <f>IF(Config!$C$6=1,SUM(+ENE!AN11),IF(Config!$C$6=2,SUM(+ENE!AN11+FEB!AN11),IF(Config!$C$6=3,SUM(+ENE!AN11+FEB!AN11+MAR!AN11),IF(Config!$C$6=4,SUM(+ENE!AN11+FEB!AN11+MAR!AN11+ABR!AN11),IF(Config!$C$6=5,SUM(ENE!AN11+FEB!AN11+MAR!AN11+ABR!AN11+MAY!AN11),IF(Config!$C$6=6,SUM(+ENE!AN11+FEB!AN11+MAR!AN11+ABR!AN11+MAY!AN11+JUN!AN11),IF(Config!$C$6=7,SUM(ENE!AN11+FEB!AN11+MAR!AN11+ABR!AN11+MAY!AN11+JUN!AN11+JUL!AN11),IF(Config!$C$6=8,SUM(+ENE!AN11+FEB!AN11+MAR!AN11+ABR!AN11+MAY!AN11+JUN!AN11+JUL!AN11+AGO!AN11),IF(Config!$C$6=9,SUM(+ENE!AN11+FEB!AN11+MAR!AN11+ABR!AN11+MAY!AN11+JUN!AN11+JUL!AN11+AGO!AN11+SET!AN11),IF(Config!$C$6=10,SUM(+ENE!AN11+FEB!AN11+MAR!AN11+ABR!AN11+MAY!AN11+JUN!AN11+JUL!AN11+AGO!AN11+SET!AN11+OCT!AN11),IF(Config!$C$6=11,SUM(+ENE!AN11+FEB!AN11+MAR!AN11+ABR!AN11+MAY!AN11+JUN!AN11+JUL!AN11+AGO!AN11+SET!AN11+OCT!AN11+NOV!AN11),IF(Config!$C$6=12,SUM(+ENE!AN11+FEB!AN11+MAR!AN11+ABR!AN11+MAY!AN11+JUN!AN11+JUL!AN11+AGO!AN11+SET!AN11+OCT!AN11+NOV!AN11+DIC!AN11)))))))))))))</f>
        <v>0</v>
      </c>
      <c r="AO11" s="214">
        <f>IF(Config!$C$6=1,SUM(+ENE!AO11),IF(Config!$C$6=2,SUM(+ENE!AO11+FEB!AO11),IF(Config!$C$6=3,SUM(+ENE!AO11+FEB!AO11+MAR!AO11),IF(Config!$C$6=4,SUM(+ENE!AO11+FEB!AO11+MAR!AO11+ABR!AO11),IF(Config!$C$6=5,SUM(ENE!AO11+FEB!AO11+MAR!AO11+ABR!AO11+MAY!AO11),IF(Config!$C$6=6,SUM(+ENE!AO11+FEB!AO11+MAR!AO11+ABR!AO11+MAY!AO11+JUN!AO11),IF(Config!$C$6=7,SUM(ENE!AO11+FEB!AO11+MAR!AO11+ABR!AO11+MAY!AO11+JUN!AO11+JUL!AO11),IF(Config!$C$6=8,SUM(+ENE!AO11+FEB!AO11+MAR!AO11+ABR!AO11+MAY!AO11+JUN!AO11+JUL!AO11+AGO!AO11),IF(Config!$C$6=9,SUM(+ENE!AO11+FEB!AO11+MAR!AO11+ABR!AO11+MAY!AO11+JUN!AO11+JUL!AO11+AGO!AO11+SET!AO11),IF(Config!$C$6=10,SUM(+ENE!AO11+FEB!AO11+MAR!AO11+ABR!AO11+MAY!AO11+JUN!AO11+JUL!AO11+AGO!AO11+SET!AO11+OCT!AO11),IF(Config!$C$6=11,SUM(+ENE!AO11+FEB!AO11+MAR!AO11+ABR!AO11+MAY!AO11+JUN!AO11+JUL!AO11+AGO!AO11+SET!AO11+OCT!AO11+NOV!AO11),IF(Config!$C$6=12,SUM(+ENE!AO11+FEB!AO11+MAR!AO11+ABR!AO11+MAY!AO11+JUN!AO11+JUL!AO11+AGO!AO11+SET!AO11+OCT!AO11+NOV!AO11+DIC!AO11)))))))))))))</f>
        <v>0</v>
      </c>
      <c r="AP11" s="214">
        <f>IF(Config!$C$6=1,SUM(+ENE!AP11),IF(Config!$C$6=2,SUM(+ENE!AP11+FEB!AP11),IF(Config!$C$6=3,SUM(+ENE!AP11+FEB!AP11+MAR!AP11),IF(Config!$C$6=4,SUM(+ENE!AP11+FEB!AP11+MAR!AP11+ABR!AP11),IF(Config!$C$6=5,SUM(ENE!AP11+FEB!AP11+MAR!AP11+ABR!AP11+MAY!AP11),IF(Config!$C$6=6,SUM(+ENE!AP11+FEB!AP11+MAR!AP11+ABR!AP11+MAY!AP11+JUN!AP11),IF(Config!$C$6=7,SUM(ENE!AP11+FEB!AP11+MAR!AP11+ABR!AP11+MAY!AP11+JUN!AP11+JUL!AP11),IF(Config!$C$6=8,SUM(+ENE!AP11+FEB!AP11+MAR!AP11+ABR!AP11+MAY!AP11+JUN!AP11+JUL!AP11+AGO!AP11),IF(Config!$C$6=9,SUM(+ENE!AP11+FEB!AP11+MAR!AP11+ABR!AP11+MAY!AP11+JUN!AP11+JUL!AP11+AGO!AP11+SET!AP11),IF(Config!$C$6=10,SUM(+ENE!AP11+FEB!AP11+MAR!AP11+ABR!AP11+MAY!AP11+JUN!AP11+JUL!AP11+AGO!AP11+SET!AP11+OCT!AP11),IF(Config!$C$6=11,SUM(+ENE!AP11+FEB!AP11+MAR!AP11+ABR!AP11+MAY!AP11+JUN!AP11+JUL!AP11+AGO!AP11+SET!AP11+OCT!AP11+NOV!AP11),IF(Config!$C$6=12,SUM(+ENE!AP11+FEB!AP11+MAR!AP11+ABR!AP11+MAY!AP11+JUN!AP11+JUL!AP11+AGO!AP11+SET!AP11+OCT!AP11+NOV!AP11+DIC!AP11)))))))))))))</f>
        <v>0</v>
      </c>
      <c r="AQ11" s="214">
        <f>IF(Config!$C$6=1,SUM(+ENE!AQ11),IF(Config!$C$6=2,SUM(+ENE!AQ11+FEB!AQ11),IF(Config!$C$6=3,SUM(+ENE!AQ11+FEB!AQ11+MAR!AQ11),IF(Config!$C$6=4,SUM(+ENE!AQ11+FEB!AQ11+MAR!AQ11+ABR!AQ11),IF(Config!$C$6=5,SUM(ENE!AQ11+FEB!AQ11+MAR!AQ11+ABR!AQ11+MAY!AQ11),IF(Config!$C$6=6,SUM(+ENE!AQ11+FEB!AQ11+MAR!AQ11+ABR!AQ11+MAY!AQ11+JUN!AQ11),IF(Config!$C$6=7,SUM(ENE!AQ11+FEB!AQ11+MAR!AQ11+ABR!AQ11+MAY!AQ11+JUN!AQ11+JUL!AQ11),IF(Config!$C$6=8,SUM(+ENE!AQ11+FEB!AQ11+MAR!AQ11+ABR!AQ11+MAY!AQ11+JUN!AQ11+JUL!AQ11+AGO!AQ11),IF(Config!$C$6=9,SUM(+ENE!AQ11+FEB!AQ11+MAR!AQ11+ABR!AQ11+MAY!AQ11+JUN!AQ11+JUL!AQ11+AGO!AQ11+SET!AQ11),IF(Config!$C$6=10,SUM(+ENE!AQ11+FEB!AQ11+MAR!AQ11+ABR!AQ11+MAY!AQ11+JUN!AQ11+JUL!AQ11+AGO!AQ11+SET!AQ11+OCT!AQ11),IF(Config!$C$6=11,SUM(+ENE!AQ11+FEB!AQ11+MAR!AQ11+ABR!AQ11+MAY!AQ11+JUN!AQ11+JUL!AQ11+AGO!AQ11+SET!AQ11+OCT!AQ11+NOV!AQ11),IF(Config!$C$6=12,SUM(+ENE!AQ11+FEB!AQ11+MAR!AQ11+ABR!AQ11+MAY!AQ11+JUN!AQ11+JUL!AQ11+AGO!AQ11+SET!AQ11+OCT!AQ11+NOV!AQ11+DIC!AQ11)))))))))))))</f>
        <v>0</v>
      </c>
      <c r="AR11" s="214">
        <f>IF(Config!$C$6=1,SUM(+ENE!AR11),IF(Config!$C$6=2,SUM(+ENE!AR11+FEB!AR11),IF(Config!$C$6=3,SUM(+ENE!AR11+FEB!AR11+MAR!AR11),IF(Config!$C$6=4,SUM(+ENE!AR11+FEB!AR11+MAR!AR11+ABR!AR11),IF(Config!$C$6=5,SUM(ENE!AR11+FEB!AR11+MAR!AR11+ABR!AR11+MAY!AR11),IF(Config!$C$6=6,SUM(+ENE!AR11+FEB!AR11+MAR!AR11+ABR!AR11+MAY!AR11+JUN!AR11),IF(Config!$C$6=7,SUM(ENE!AR11+FEB!AR11+MAR!AR11+ABR!AR11+MAY!AR11+JUN!AR11+JUL!AR11),IF(Config!$C$6=8,SUM(+ENE!AR11+FEB!AR11+MAR!AR11+ABR!AR11+MAY!AR11+JUN!AR11+JUL!AR11+AGO!AR11),IF(Config!$C$6=9,SUM(+ENE!AR11+FEB!AR11+MAR!AR11+ABR!AR11+MAY!AR11+JUN!AR11+JUL!AR11+AGO!AR11+SET!AR11),IF(Config!$C$6=10,SUM(+ENE!AR11+FEB!AR11+MAR!AR11+ABR!AR11+MAY!AR11+JUN!AR11+JUL!AR11+AGO!AR11+SET!AR11+OCT!AR11),IF(Config!$C$6=11,SUM(+ENE!AR11+FEB!AR11+MAR!AR11+ABR!AR11+MAY!AR11+JUN!AR11+JUL!AR11+AGO!AR11+SET!AR11+OCT!AR11+NOV!AR11),IF(Config!$C$6=12,SUM(+ENE!AR11+FEB!AR11+MAR!AR11+ABR!AR11+MAY!AR11+JUN!AR11+JUL!AR11+AGO!AR11+SET!AR11+OCT!AR11+NOV!AR11+DIC!AR11)))))))))))))</f>
        <v>0</v>
      </c>
      <c r="AS11" s="220">
        <f t="shared" si="3"/>
        <v>25</v>
      </c>
      <c r="AT11" s="82">
        <f>IF(Config!$C$6=1,SUM(+ENE!AT11),IF(Config!$C$6=2,SUM(+ENE!AT11+FEB!AT11),IF(Config!$C$6=3,SUM(+ENE!AT11+FEB!AT11+MAR!AT11),IF(Config!$C$6=4,SUM(+ENE!AT11+FEB!AT11+MAR!AT11+ABR!AT11),IF(Config!$C$6=5,SUM(ENE!AT11+FEB!AT11+MAR!AT11+ABR!AT11+MAY!AT11),IF(Config!$C$6=6,SUM(+ENE!AT11+FEB!AT11+MAR!AT11+ABR!AT11+MAY!AT11+JUN!AT11),IF(Config!$C$6=7,SUM(ENE!AT11+FEB!AT11+MAR!AT11+ABR!AT11+MAY!AT11+JUN!AT11+JUL!AT11),IF(Config!$C$6=8,SUM(+ENE!AT11+FEB!AT11+MAR!AT11+ABR!AT11+MAY!AT11+JUN!AT11+JUL!AT11+AGO!AT11),IF(Config!$C$6=9,SUM(+ENE!AT11+FEB!AT11+MAR!AT11+ABR!AT11+MAY!AT11+JUN!AT11+JUL!AT11+AGO!AT11+SET!AT11),IF(Config!$C$6=10,SUM(+ENE!AT11+FEB!AT11+MAR!AT11+ABR!AT11+MAY!AT11+JUN!AT11+JUL!AT11+AGO!AT11+SET!AT11+OCT!AT11),IF(Config!$C$6=11,SUM(+ENE!AT11+FEB!AT11+MAR!AT11+ABR!AT11+MAY!AT11+JUN!AT11+JUL!AT11+AGO!AT11+SET!AT11+OCT!AT11+NOV!AT11),IF(Config!$C$6=12,SUM(+ENE!AT11+FEB!AT11+MAR!AT11+ABR!AT11+MAY!AT11+JUN!AT11+JUL!AT11+AGO!AT11+SET!AT11+OCT!AT11+NOV!AT11+DIC!AT11)))))))))))))</f>
        <v>0</v>
      </c>
      <c r="AU11" s="82">
        <f>IF(Config!$C$6=1,SUM(+ENE!AU11),IF(Config!$C$6=2,SUM(+ENE!AU11+FEB!AU11),IF(Config!$C$6=3,SUM(+ENE!AU11+FEB!AU11+MAR!AU11),IF(Config!$C$6=4,SUM(+ENE!AU11+FEB!AU11+MAR!AU11+ABR!AU11),IF(Config!$C$6=5,SUM(ENE!AU11+FEB!AU11+MAR!AU11+ABR!AU11+MAY!AU11),IF(Config!$C$6=6,SUM(+ENE!AU11+FEB!AU11+MAR!AU11+ABR!AU11+MAY!AU11+JUN!AU11),IF(Config!$C$6=7,SUM(ENE!AU11+FEB!AU11+MAR!AU11+ABR!AU11+MAY!AU11+JUN!AU11+JUL!AU11),IF(Config!$C$6=8,SUM(+ENE!AU11+FEB!AU11+MAR!AU11+ABR!AU11+MAY!AU11+JUN!AU11+JUL!AU11+AGO!AU11),IF(Config!$C$6=9,SUM(+ENE!AU11+FEB!AU11+MAR!AU11+ABR!AU11+MAY!AU11+JUN!AU11+JUL!AU11+AGO!AU11+SET!AU11),IF(Config!$C$6=10,SUM(+ENE!AU11+FEB!AU11+MAR!AU11+ABR!AU11+MAY!AU11+JUN!AU11+JUL!AU11+AGO!AU11+SET!AU11+OCT!AU11),IF(Config!$C$6=11,SUM(+ENE!AU11+FEB!AU11+MAR!AU11+ABR!AU11+MAY!AU11+JUN!AU11+JUL!AU11+AGO!AU11+SET!AU11+OCT!AU11+NOV!AU11),IF(Config!$C$6=12,SUM(+ENE!AU11+FEB!AU11+MAR!AU11+ABR!AU11+MAY!AU11+JUN!AU11+JUL!AU11+AGO!AU11+SET!AU11+OCT!AU11+NOV!AU11+DIC!AU11)))))))))))))</f>
        <v>25</v>
      </c>
      <c r="AV11" s="82">
        <f>IF(Config!$C$6=1,SUM(+ENE!AV11),IF(Config!$C$6=2,SUM(+ENE!AV11+FEB!AV11),IF(Config!$C$6=3,SUM(+ENE!AV11+FEB!AV11+MAR!AV11),IF(Config!$C$6=4,SUM(+ENE!AV11+FEB!AV11+MAR!AV11+ABR!AV11),IF(Config!$C$6=5,SUM(ENE!AV11+FEB!AV11+MAR!AV11+ABR!AV11+MAY!AV11),IF(Config!$C$6=6,SUM(+ENE!AV11+FEB!AV11+MAR!AV11+ABR!AV11+MAY!AV11+JUN!AV11),IF(Config!$C$6=7,SUM(ENE!AV11+FEB!AV11+MAR!AV11+ABR!AV11+MAY!AV11+JUN!AV11+JUL!AV11),IF(Config!$C$6=8,SUM(+ENE!AV11+FEB!AV11+MAR!AV11+ABR!AV11+MAY!AV11+JUN!AV11+JUL!AV11+AGO!AV11),IF(Config!$C$6=9,SUM(+ENE!AV11+FEB!AV11+MAR!AV11+ABR!AV11+MAY!AV11+JUN!AV11+JUL!AV11+AGO!AV11+SET!AV11),IF(Config!$C$6=10,SUM(+ENE!AV11+FEB!AV11+MAR!AV11+ABR!AV11+MAY!AV11+JUN!AV11+JUL!AV11+AGO!AV11+SET!AV11+OCT!AV11),IF(Config!$C$6=11,SUM(+ENE!AV11+FEB!AV11+MAR!AV11+ABR!AV11+MAY!AV11+JUN!AV11+JUL!AV11+AGO!AV11+SET!AV11+OCT!AV11+NOV!AV11),IF(Config!$C$6=12,SUM(+ENE!AV11+FEB!AV11+MAR!AV11+ABR!AV11+MAY!AV11+JUN!AV11+JUL!AV11+AGO!AV11+SET!AV11+OCT!AV11+NOV!AV11+DIC!AV11)))))))))))))</f>
        <v>0</v>
      </c>
      <c r="AW11" s="82">
        <f>IF(Config!$C$6=1,SUM(+ENE!AW11),IF(Config!$C$6=2,SUM(+ENE!AW11+FEB!AW11),IF(Config!$C$6=3,SUM(+ENE!AW11+FEB!AW11+MAR!AW11),IF(Config!$C$6=4,SUM(+ENE!AW11+FEB!AW11+MAR!AW11+ABR!AW11),IF(Config!$C$6=5,SUM(ENE!AW11+FEB!AW11+MAR!AW11+ABR!AW11+MAY!AW11),IF(Config!$C$6=6,SUM(+ENE!AW11+FEB!AW11+MAR!AW11+ABR!AW11+MAY!AW11+JUN!AW11),IF(Config!$C$6=7,SUM(ENE!AW11+FEB!AW11+MAR!AW11+ABR!AW11+MAY!AW11+JUN!AW11+JUL!AW11),IF(Config!$C$6=8,SUM(+ENE!AW11+FEB!AW11+MAR!AW11+ABR!AW11+MAY!AW11+JUN!AW11+JUL!AW11+AGO!AW11),IF(Config!$C$6=9,SUM(+ENE!AW11+FEB!AW11+MAR!AW11+ABR!AW11+MAY!AW11+JUN!AW11+JUL!AW11+AGO!AW11+SET!AW11),IF(Config!$C$6=10,SUM(+ENE!AW11+FEB!AW11+MAR!AW11+ABR!AW11+MAY!AW11+JUN!AW11+JUL!AW11+AGO!AW11+SET!AW11+OCT!AW11),IF(Config!$C$6=11,SUM(+ENE!AW11+FEB!AW11+MAR!AW11+ABR!AW11+MAY!AW11+JUN!AW11+JUL!AW11+AGO!AW11+SET!AW11+OCT!AW11+NOV!AW11),IF(Config!$C$6=12,SUM(+ENE!AW11+FEB!AW11+MAR!AW11+ABR!AW11+MAY!AW11+JUN!AW11+JUL!AW11+AGO!AW11+SET!AW11+OCT!AW11+NOV!AW11+DIC!AW11)))))))))))))</f>
        <v>0</v>
      </c>
      <c r="AX11" s="82">
        <f>IF(Config!$C$6=1,SUM(+ENE!AX11),IF(Config!$C$6=2,SUM(+ENE!AX11+FEB!AX11),IF(Config!$C$6=3,SUM(+ENE!AX11+FEB!AX11+MAR!AX11),IF(Config!$C$6=4,SUM(+ENE!AX11+FEB!AX11+MAR!AX11+ABR!AX11),IF(Config!$C$6=5,SUM(ENE!AX11+FEB!AX11+MAR!AX11+ABR!AX11+MAY!AX11),IF(Config!$C$6=6,SUM(+ENE!AX11+FEB!AX11+MAR!AX11+ABR!AX11+MAY!AX11+JUN!AX11),IF(Config!$C$6=7,SUM(ENE!AX11+FEB!AX11+MAR!AX11+ABR!AX11+MAY!AX11+JUN!AX11+JUL!AX11),IF(Config!$C$6=8,SUM(+ENE!AX11+FEB!AX11+MAR!AX11+ABR!AX11+MAY!AX11+JUN!AX11+JUL!AX11+AGO!AX11),IF(Config!$C$6=9,SUM(+ENE!AX11+FEB!AX11+MAR!AX11+ABR!AX11+MAY!AX11+JUN!AX11+JUL!AX11+AGO!AX11+SET!AX11),IF(Config!$C$6=10,SUM(+ENE!AX11+FEB!AX11+MAR!AX11+ABR!AX11+MAY!AX11+JUN!AX11+JUL!AX11+AGO!AX11+SET!AX11+OCT!AX11),IF(Config!$C$6=11,SUM(+ENE!AX11+FEB!AX11+MAR!AX11+ABR!AX11+MAY!AX11+JUN!AX11+JUL!AX11+AGO!AX11+SET!AX11+OCT!AX11+NOV!AX11),IF(Config!$C$6=12,SUM(+ENE!AX11+FEB!AX11+MAR!AX11+ABR!AX11+MAY!AX11+JUN!AX11+JUL!AX11+AGO!AX11+SET!AX11+OCT!AX11+NOV!AX11+DIC!AX11)))))))))))))</f>
        <v>0</v>
      </c>
      <c r="AY11" s="82">
        <f>IF(Config!$C$6=1,SUM(+ENE!AY11),IF(Config!$C$6=2,SUM(+ENE!AY11+FEB!AY11),IF(Config!$C$6=3,SUM(+ENE!AY11+FEB!AY11+MAR!AY11),IF(Config!$C$6=4,SUM(+ENE!AY11+FEB!AY11+MAR!AY11+ABR!AY11),IF(Config!$C$6=5,SUM(ENE!AY11+FEB!AY11+MAR!AY11+ABR!AY11+MAY!AY11),IF(Config!$C$6=6,SUM(+ENE!AY11+FEB!AY11+MAR!AY11+ABR!AY11+MAY!AY11+JUN!AY11),IF(Config!$C$6=7,SUM(ENE!AY11+FEB!AY11+MAR!AY11+ABR!AY11+MAY!AY11+JUN!AY11+JUL!AY11),IF(Config!$C$6=8,SUM(+ENE!AY11+FEB!AY11+MAR!AY11+ABR!AY11+MAY!AY11+JUN!AY11+JUL!AY11+AGO!AY11),IF(Config!$C$6=9,SUM(+ENE!AY11+FEB!AY11+MAR!AY11+ABR!AY11+MAY!AY11+JUN!AY11+JUL!AY11+AGO!AY11+SET!AY11),IF(Config!$C$6=10,SUM(+ENE!AY11+FEB!AY11+MAR!AY11+ABR!AY11+MAY!AY11+JUN!AY11+JUL!AY11+AGO!AY11+SET!AY11+OCT!AY11),IF(Config!$C$6=11,SUM(+ENE!AY11+FEB!AY11+MAR!AY11+ABR!AY11+MAY!AY11+JUN!AY11+JUL!AY11+AGO!AY11+SET!AY11+OCT!AY11+NOV!AY11),IF(Config!$C$6=12,SUM(+ENE!AY11+FEB!AY11+MAR!AY11+ABR!AY11+MAY!AY11+JUN!AY11+JUL!AY11+AGO!AY11+SET!AY11+OCT!AY11+NOV!AY11+DIC!AY11)))))))))))))</f>
        <v>0</v>
      </c>
      <c r="AZ11" s="82">
        <f>IF(Config!$C$6=1,SUM(+ENE!AZ11),IF(Config!$C$6=2,SUM(+ENE!AZ11+FEB!AZ11),IF(Config!$C$6=3,SUM(+ENE!AZ11+FEB!AZ11+MAR!AZ11),IF(Config!$C$6=4,SUM(+ENE!AZ11+FEB!AZ11+MAR!AZ11+ABR!AZ11),IF(Config!$C$6=5,SUM(ENE!AZ11+FEB!AZ11+MAR!AZ11+ABR!AZ11+MAY!AZ11),IF(Config!$C$6=6,SUM(+ENE!AZ11+FEB!AZ11+MAR!AZ11+ABR!AZ11+MAY!AZ11+JUN!AZ11),IF(Config!$C$6=7,SUM(ENE!AZ11+FEB!AZ11+MAR!AZ11+ABR!AZ11+MAY!AZ11+JUN!AZ11+JUL!AZ11),IF(Config!$C$6=8,SUM(+ENE!AZ11+FEB!AZ11+MAR!AZ11+ABR!AZ11+MAY!AZ11+JUN!AZ11+JUL!AZ11+AGO!AZ11),IF(Config!$C$6=9,SUM(+ENE!AZ11+FEB!AZ11+MAR!AZ11+ABR!AZ11+MAY!AZ11+JUN!AZ11+JUL!AZ11+AGO!AZ11+SET!AZ11),IF(Config!$C$6=10,SUM(+ENE!AZ11+FEB!AZ11+MAR!AZ11+ABR!AZ11+MAY!AZ11+JUN!AZ11+JUL!AZ11+AGO!AZ11+SET!AZ11+OCT!AZ11),IF(Config!$C$6=11,SUM(+ENE!AZ11+FEB!AZ11+MAR!AZ11+ABR!AZ11+MAY!AZ11+JUN!AZ11+JUL!AZ11+AGO!AZ11+SET!AZ11+OCT!AZ11+NOV!AZ11),IF(Config!$C$6=12,SUM(+ENE!AZ11+FEB!AZ11+MAR!AZ11+ABR!AZ11+MAY!AZ11+JUN!AZ11+JUL!AZ11+AGO!AZ11+SET!AZ11+OCT!AZ11+NOV!AZ11+DIC!AZ11)))))))))))))</f>
        <v>0</v>
      </c>
      <c r="BA11" s="82">
        <f>IF(Config!$C$6=1,SUM(+ENE!BA11),IF(Config!$C$6=2,SUM(+ENE!BA11+FEB!BA11),IF(Config!$C$6=3,SUM(+ENE!BA11+FEB!BA11+MAR!BA11),IF(Config!$C$6=4,SUM(+ENE!BA11+FEB!BA11+MAR!BA11+ABR!BA11),IF(Config!$C$6=5,SUM(ENE!BA11+FEB!BA11+MAR!BA11+ABR!BA11+MAY!BA11),IF(Config!$C$6=6,SUM(+ENE!BA11+FEB!BA11+MAR!BA11+ABR!BA11+MAY!BA11+JUN!BA11),IF(Config!$C$6=7,SUM(ENE!BA11+FEB!BA11+MAR!BA11+ABR!BA11+MAY!BA11+JUN!BA11+JUL!BA11),IF(Config!$C$6=8,SUM(+ENE!BA11+FEB!BA11+MAR!BA11+ABR!BA11+MAY!BA11+JUN!BA11+JUL!BA11+AGO!BA11),IF(Config!$C$6=9,SUM(+ENE!BA11+FEB!BA11+MAR!BA11+ABR!BA11+MAY!BA11+JUN!BA11+JUL!BA11+AGO!BA11+SET!BA11),IF(Config!$C$6=10,SUM(+ENE!BA11+FEB!BA11+MAR!BA11+ABR!BA11+MAY!BA11+JUN!BA11+JUL!BA11+AGO!BA11+SET!BA11+OCT!BA11),IF(Config!$C$6=11,SUM(+ENE!BA11+FEB!BA11+MAR!BA11+ABR!BA11+MAY!BA11+JUN!BA11+JUL!BA11+AGO!BA11+SET!BA11+OCT!BA11+NOV!BA11),IF(Config!$C$6=12,SUM(+ENE!BA11+FEB!BA11+MAR!BA11+ABR!BA11+MAY!BA11+JUN!BA11+JUL!BA11+AGO!BA11+SET!BA11+OCT!BA11+NOV!BA11+DIC!BA11)))))))))))))</f>
        <v>0</v>
      </c>
      <c r="BB11" s="82">
        <f>IF(Config!$C$6=1,SUM(+ENE!BB11),IF(Config!$C$6=2,SUM(+ENE!BB11+FEB!BB11),IF(Config!$C$6=3,SUM(+ENE!BB11+FEB!BB11+MAR!BB11),IF(Config!$C$6=4,SUM(+ENE!BB11+FEB!BB11+MAR!BB11+ABR!BB11),IF(Config!$C$6=5,SUM(ENE!BB11+FEB!BB11+MAR!BB11+ABR!BB11+MAY!BB11),IF(Config!$C$6=6,SUM(+ENE!BB11+FEB!BB11+MAR!BB11+ABR!BB11+MAY!BB11+JUN!BB11),IF(Config!$C$6=7,SUM(ENE!BB11+FEB!BB11+MAR!BB11+ABR!BB11+MAY!BB11+JUN!BB11+JUL!BB11),IF(Config!$C$6=8,SUM(+ENE!BB11+FEB!BB11+MAR!BB11+ABR!BB11+MAY!BB11+JUN!BB11+JUL!BB11+AGO!BB11),IF(Config!$C$6=9,SUM(+ENE!BB11+FEB!BB11+MAR!BB11+ABR!BB11+MAY!BB11+JUN!BB11+JUL!BB11+AGO!BB11+SET!BB11),IF(Config!$C$6=10,SUM(+ENE!BB11+FEB!BB11+MAR!BB11+ABR!BB11+MAY!BB11+JUN!BB11+JUL!BB11+AGO!BB11+SET!BB11+OCT!BB11),IF(Config!$C$6=11,SUM(+ENE!BB11+FEB!BB11+MAR!BB11+ABR!BB11+MAY!BB11+JUN!BB11+JUL!BB11+AGO!BB11+SET!BB11+OCT!BB11+NOV!BB11),IF(Config!$C$6=12,SUM(+ENE!BB11+FEB!BB11+MAR!BB11+ABR!BB11+MAY!BB11+JUN!BB11+JUL!BB11+AGO!BB11+SET!BB11+OCT!BB11+NOV!BB11+DIC!BB11)))))))))))))</f>
        <v>0</v>
      </c>
      <c r="BC11" s="82">
        <f>IF(Config!$C$6=1,SUM(+ENE!BC11),IF(Config!$C$6=2,SUM(+ENE!BC11+FEB!BC11),IF(Config!$C$6=3,SUM(+ENE!BC11+FEB!BC11+MAR!BC11),IF(Config!$C$6=4,SUM(+ENE!BC11+FEB!BC11+MAR!BC11+ABR!BC11),IF(Config!$C$6=5,SUM(ENE!BC11+FEB!BC11+MAR!BC11+ABR!BC11+MAY!BC11),IF(Config!$C$6=6,SUM(+ENE!BC11+FEB!BC11+MAR!BC11+ABR!BC11+MAY!BC11+JUN!BC11),IF(Config!$C$6=7,SUM(ENE!BC11+FEB!BC11+MAR!BC11+ABR!BC11+MAY!BC11+JUN!BC11+JUL!BC11),IF(Config!$C$6=8,SUM(+ENE!BC11+FEB!BC11+MAR!BC11+ABR!BC11+MAY!BC11+JUN!BC11+JUL!BC11+AGO!BC11),IF(Config!$C$6=9,SUM(+ENE!BC11+FEB!BC11+MAR!BC11+ABR!BC11+MAY!BC11+JUN!BC11+JUL!BC11+AGO!BC11+SET!BC11),IF(Config!$C$6=10,SUM(+ENE!BC11+FEB!BC11+MAR!BC11+ABR!BC11+MAY!BC11+JUN!BC11+JUL!BC11+AGO!BC11+SET!BC11+OCT!BC11),IF(Config!$C$6=11,SUM(+ENE!BC11+FEB!BC11+MAR!BC11+ABR!BC11+MAY!BC11+JUN!BC11+JUL!BC11+AGO!BC11+SET!BC11+OCT!BC11+NOV!BC11),IF(Config!$C$6=12,SUM(+ENE!BC11+FEB!BC11+MAR!BC11+ABR!BC11+MAY!BC11+JUN!BC11+JUL!BC11+AGO!BC11+SET!BC11+OCT!BC11+NOV!BC11+DIC!BC11)))))))))))))</f>
        <v>0</v>
      </c>
      <c r="BD11" s="109">
        <f t="shared" si="1"/>
        <v>25</v>
      </c>
      <c r="BE11" t="str">
        <f t="shared" si="2"/>
        <v>OK</v>
      </c>
    </row>
    <row r="12" spans="1:69" ht="20.25" customHeight="1" x14ac:dyDescent="0.25">
      <c r="A12" s="213">
        <f>+METAS!A12</f>
        <v>9</v>
      </c>
      <c r="B12" s="213" t="str">
        <f>+METAS!B12</f>
        <v>9-Intervenciones breves motivacionales para personas con consumo perjudicial del alcohol y tabaco</v>
      </c>
      <c r="C12" s="217" t="str">
        <f>+METAS!D12</f>
        <v>SALUD MENTAL CSMC</v>
      </c>
      <c r="D12" s="214">
        <f>IF(Config!$C$6=1,SUM(+ENE!D12),IF(Config!$C$6=2,SUM(+ENE!D12+FEB!D12),IF(Config!$C$6=3,SUM(+ENE!D12+FEB!D12+MAR!D12),IF(Config!$C$6=4,SUM(+ENE!D12+FEB!D12+MAR!D12+ABR!D12),IF(Config!$C$6=5,SUM(ENE!D12+FEB!D12+MAR!D12+ABR!D12+MAY!D12),IF(Config!$C$6=6,SUM(+ENE!D12+FEB!D12+MAR!D12+ABR!D12+MAY!D12+JUN!D12),IF(Config!$C$6=7,SUM(ENE!D12+FEB!D12+MAR!D12+ABR!D12+MAY!D12+JUN!D12+JUL!D12),IF(Config!$C$6=8,SUM(+ENE!D12+FEB!D12+MAR!D12+ABR!D12+MAY!D12+JUN!D12+JUL!D12+AGO!D12),IF(Config!$C$6=9,SUM(+ENE!D12+FEB!D12+MAR!D12+ABR!D12+MAY!D12+JUN!D12+JUL!D12+AGO!D12+SET!D12),IF(Config!$C$6=10,SUM(+ENE!D12+FEB!D12+MAR!D12+ABR!D12+MAY!D12+JUN!D12+JUL!D12+AGO!D12+SET!D12+OCT!D12),IF(Config!$C$6=11,SUM(+ENE!D12+FEB!D12+MAR!D12+ABR!D12+MAY!D12+JUN!D12+JUL!D12+AGO!D12+SET!D12+OCT!D12+NOV!D12),IF(Config!$C$6=12,SUM(+ENE!D12+FEB!D12+MAR!D12+ABR!D12+MAY!D12+JUN!D12+JUL!D12+AGO!D12+SET!D12+OCT!D12+NOV!D12+DIC!D12)))))))))))))</f>
        <v>0</v>
      </c>
      <c r="E12" s="214">
        <f>IF(Config!$C$6=1,SUM(+ENE!E12),IF(Config!$C$6=2,SUM(+ENE!E12+FEB!E12),IF(Config!$C$6=3,SUM(+ENE!E12+FEB!E12+MAR!E12),IF(Config!$C$6=4,SUM(+ENE!E12+FEB!E12+MAR!E12+ABR!E12),IF(Config!$C$6=5,SUM(ENE!E12+FEB!E12+MAR!E12+ABR!E12+MAY!E12),IF(Config!$C$6=6,SUM(+ENE!E12+FEB!E12+MAR!E12+ABR!E12+MAY!E12+JUN!E12),IF(Config!$C$6=7,SUM(ENE!E12+FEB!E12+MAR!E12+ABR!E12+MAY!E12+JUN!E12+JUL!E12),IF(Config!$C$6=8,SUM(+ENE!E12+FEB!E12+MAR!E12+ABR!E12+MAY!E12+JUN!E12+JUL!E12+AGO!E12),IF(Config!$C$6=9,SUM(+ENE!E12+FEB!E12+MAR!E12+ABR!E12+MAY!E12+JUN!E12+JUL!E12+AGO!E12+SET!E12),IF(Config!$C$6=10,SUM(+ENE!E12+FEB!E12+MAR!E12+ABR!E12+MAY!E12+JUN!E12+JUL!E12+AGO!E12+SET!E12+OCT!E12),IF(Config!$C$6=11,SUM(+ENE!E12+FEB!E12+MAR!E12+ABR!E12+MAY!E12+JUN!E12+JUL!E12+AGO!E12+SET!E12+OCT!E12+NOV!E12),IF(Config!$C$6=12,SUM(+ENE!E12+FEB!E12+MAR!E12+ABR!E12+MAY!E12+JUN!E12+JUL!E12+AGO!E12+SET!E12+OCT!E12+NOV!E12+DIC!E12)))))))))))))</f>
        <v>35</v>
      </c>
      <c r="F12" s="214">
        <f>IF(Config!$C$6=1,SUM(+ENE!F12),IF(Config!$C$6=2,SUM(+ENE!F12+FEB!F12),IF(Config!$C$6=3,SUM(+ENE!F12+FEB!F12+MAR!F12),IF(Config!$C$6=4,SUM(+ENE!F12+FEB!F12+MAR!F12+ABR!F12),IF(Config!$C$6=5,SUM(ENE!F12+FEB!F12+MAR!F12+ABR!F12+MAY!F12),IF(Config!$C$6=6,SUM(+ENE!F12+FEB!F12+MAR!F12+ABR!F12+MAY!F12+JUN!F12),IF(Config!$C$6=7,SUM(ENE!F12+FEB!F12+MAR!F12+ABR!F12+MAY!F12+JUN!F12+JUL!F12),IF(Config!$C$6=8,SUM(+ENE!F12+FEB!F12+MAR!F12+ABR!F12+MAY!F12+JUN!F12+JUL!F12+AGO!F12),IF(Config!$C$6=9,SUM(+ENE!F12+FEB!F12+MAR!F12+ABR!F12+MAY!F12+JUN!F12+JUL!F12+AGO!F12+SET!F12),IF(Config!$C$6=10,SUM(+ENE!F12+FEB!F12+MAR!F12+ABR!F12+MAY!F12+JUN!F12+JUL!F12+AGO!F12+SET!F12+OCT!F12),IF(Config!$C$6=11,SUM(+ENE!F12+FEB!F12+MAR!F12+ABR!F12+MAY!F12+JUN!F12+JUL!F12+AGO!F12+SET!F12+OCT!F12+NOV!F12),IF(Config!$C$6=12,SUM(+ENE!F12+FEB!F12+MAR!F12+ABR!F12+MAY!F12+JUN!F12+JUL!F12+AGO!F12+SET!F12+OCT!F12+NOV!F12+DIC!F12)))))))))))))</f>
        <v>0</v>
      </c>
      <c r="G12" s="214">
        <f>IF(Config!$C$6=1,SUM(+ENE!G12),IF(Config!$C$6=2,SUM(+ENE!G12+FEB!G12),IF(Config!$C$6=3,SUM(+ENE!G12+FEB!G12+MAR!G12),IF(Config!$C$6=4,SUM(+ENE!G12+FEB!G12+MAR!G12+ABR!G12),IF(Config!$C$6=5,SUM(ENE!G12+FEB!G12+MAR!G12+ABR!G12+MAY!G12),IF(Config!$C$6=6,SUM(+ENE!G12+FEB!G12+MAR!G12+ABR!G12+MAY!G12+JUN!G12),IF(Config!$C$6=7,SUM(ENE!G12+FEB!G12+MAR!G12+ABR!G12+MAY!G12+JUN!G12+JUL!G12),IF(Config!$C$6=8,SUM(+ENE!G12+FEB!G12+MAR!G12+ABR!G12+MAY!G12+JUN!G12+JUL!G12+AGO!G12),IF(Config!$C$6=9,SUM(+ENE!G12+FEB!G12+MAR!G12+ABR!G12+MAY!G12+JUN!G12+JUL!G12+AGO!G12+SET!G12),IF(Config!$C$6=10,SUM(+ENE!G12+FEB!G12+MAR!G12+ABR!G12+MAY!G12+JUN!G12+JUL!G12+AGO!G12+SET!G12+OCT!G12),IF(Config!$C$6=11,SUM(+ENE!G12+FEB!G12+MAR!G12+ABR!G12+MAY!G12+JUN!G12+JUL!G12+AGO!G12+SET!G12+OCT!G12+NOV!G12),IF(Config!$C$6=12,SUM(+ENE!G12+FEB!G12+MAR!G12+ABR!G12+MAY!G12+JUN!G12+JUL!G12+AGO!G12+SET!G12+OCT!G12+NOV!G12+DIC!G12)))))))))))))</f>
        <v>0</v>
      </c>
      <c r="H12" s="214">
        <f>IF(Config!$C$6=1,SUM(+ENE!H12),IF(Config!$C$6=2,SUM(+ENE!H12+FEB!H12),IF(Config!$C$6=3,SUM(+ENE!H12+FEB!H12+MAR!H12),IF(Config!$C$6=4,SUM(+ENE!H12+FEB!H12+MAR!H12+ABR!H12),IF(Config!$C$6=5,SUM(ENE!H12+FEB!H12+MAR!H12+ABR!H12+MAY!H12),IF(Config!$C$6=6,SUM(+ENE!H12+FEB!H12+MAR!H12+ABR!H12+MAY!H12+JUN!H12),IF(Config!$C$6=7,SUM(ENE!H12+FEB!H12+MAR!H12+ABR!H12+MAY!H12+JUN!H12+JUL!H12),IF(Config!$C$6=8,SUM(+ENE!H12+FEB!H12+MAR!H12+ABR!H12+MAY!H12+JUN!H12+JUL!H12+AGO!H12),IF(Config!$C$6=9,SUM(+ENE!H12+FEB!H12+MAR!H12+ABR!H12+MAY!H12+JUN!H12+JUL!H12+AGO!H12+SET!H12),IF(Config!$C$6=10,SUM(+ENE!H12+FEB!H12+MAR!H12+ABR!H12+MAY!H12+JUN!H12+JUL!H12+AGO!H12+SET!H12+OCT!H12),IF(Config!$C$6=11,SUM(+ENE!H12+FEB!H12+MAR!H12+ABR!H12+MAY!H12+JUN!H12+JUL!H12+AGO!H12+SET!H12+OCT!H12+NOV!H12),IF(Config!$C$6=12,SUM(+ENE!H12+FEB!H12+MAR!H12+ABR!H12+MAY!H12+JUN!H12+JUL!H12+AGO!H12+SET!H12+OCT!H12+NOV!H12+DIC!H12)))))))))))))</f>
        <v>0</v>
      </c>
      <c r="I12" s="214">
        <f>IF(Config!$C$6=1,SUM(+ENE!I12),IF(Config!$C$6=2,SUM(+ENE!I12+FEB!I12),IF(Config!$C$6=3,SUM(+ENE!I12+FEB!I12+MAR!I12),IF(Config!$C$6=4,SUM(+ENE!I12+FEB!I12+MAR!I12+ABR!I12),IF(Config!$C$6=5,SUM(ENE!I12+FEB!I12+MAR!I12+ABR!I12+MAY!I12),IF(Config!$C$6=6,SUM(+ENE!I12+FEB!I12+MAR!I12+ABR!I12+MAY!I12+JUN!I12),IF(Config!$C$6=7,SUM(ENE!I12+FEB!I12+MAR!I12+ABR!I12+MAY!I12+JUN!I12+JUL!I12),IF(Config!$C$6=8,SUM(+ENE!I12+FEB!I12+MAR!I12+ABR!I12+MAY!I12+JUN!I12+JUL!I12+AGO!I12),IF(Config!$C$6=9,SUM(+ENE!I12+FEB!I12+MAR!I12+ABR!I12+MAY!I12+JUN!I12+JUL!I12+AGO!I12+SET!I12),IF(Config!$C$6=10,SUM(+ENE!I12+FEB!I12+MAR!I12+ABR!I12+MAY!I12+JUN!I12+JUL!I12+AGO!I12+SET!I12+OCT!I12),IF(Config!$C$6=11,SUM(+ENE!I12+FEB!I12+MAR!I12+ABR!I12+MAY!I12+JUN!I12+JUL!I12+AGO!I12+SET!I12+OCT!I12+NOV!I12),IF(Config!$C$6=12,SUM(+ENE!I12+FEB!I12+MAR!I12+ABR!I12+MAY!I12+JUN!I12+JUL!I12+AGO!I12+SET!I12+OCT!I12+NOV!I12+DIC!I12)))))))))))))</f>
        <v>0</v>
      </c>
      <c r="J12" s="214">
        <f>IF(Config!$C$6=1,SUM(+ENE!J12),IF(Config!$C$6=2,SUM(+ENE!J12+FEB!J12),IF(Config!$C$6=3,SUM(+ENE!J12+FEB!J12+MAR!J12),IF(Config!$C$6=4,SUM(+ENE!J12+FEB!J12+MAR!J12+ABR!J12),IF(Config!$C$6=5,SUM(ENE!J12+FEB!J12+MAR!J12+ABR!J12+MAY!J12),IF(Config!$C$6=6,SUM(+ENE!J12+FEB!J12+MAR!J12+ABR!J12+MAY!J12+JUN!J12),IF(Config!$C$6=7,SUM(ENE!J12+FEB!J12+MAR!J12+ABR!J12+MAY!J12+JUN!J12+JUL!J12),IF(Config!$C$6=8,SUM(+ENE!J12+FEB!J12+MAR!J12+ABR!J12+MAY!J12+JUN!J12+JUL!J12+AGO!J12),IF(Config!$C$6=9,SUM(+ENE!J12+FEB!J12+MAR!J12+ABR!J12+MAY!J12+JUN!J12+JUL!J12+AGO!J12+SET!J12),IF(Config!$C$6=10,SUM(+ENE!J12+FEB!J12+MAR!J12+ABR!J12+MAY!J12+JUN!J12+JUL!J12+AGO!J12+SET!J12+OCT!J12),IF(Config!$C$6=11,SUM(+ENE!J12+FEB!J12+MAR!J12+ABR!J12+MAY!J12+JUN!J12+JUL!J12+AGO!J12+SET!J12+OCT!J12+NOV!J12),IF(Config!$C$6=12,SUM(+ENE!J12+FEB!J12+MAR!J12+ABR!J12+MAY!J12+JUN!J12+JUL!J12+AGO!J12+SET!J12+OCT!J12+NOV!J12+DIC!J12)))))))))))))</f>
        <v>0</v>
      </c>
      <c r="K12" s="214">
        <f>IF(Config!$C$6=1,SUM(+ENE!K12),IF(Config!$C$6=2,SUM(+ENE!K12+FEB!K12),IF(Config!$C$6=3,SUM(+ENE!K12+FEB!K12+MAR!K12),IF(Config!$C$6=4,SUM(+ENE!K12+FEB!K12+MAR!K12+ABR!K12),IF(Config!$C$6=5,SUM(ENE!K12+FEB!K12+MAR!K12+ABR!K12+MAY!K12),IF(Config!$C$6=6,SUM(+ENE!K12+FEB!K12+MAR!K12+ABR!K12+MAY!K12+JUN!K12),IF(Config!$C$6=7,SUM(ENE!K12+FEB!K12+MAR!K12+ABR!K12+MAY!K12+JUN!K12+JUL!K12),IF(Config!$C$6=8,SUM(+ENE!K12+FEB!K12+MAR!K12+ABR!K12+MAY!K12+JUN!K12+JUL!K12+AGO!K12),IF(Config!$C$6=9,SUM(+ENE!K12+FEB!K12+MAR!K12+ABR!K12+MAY!K12+JUN!K12+JUL!K12+AGO!K12+SET!K12),IF(Config!$C$6=10,SUM(+ENE!K12+FEB!K12+MAR!K12+ABR!K12+MAY!K12+JUN!K12+JUL!K12+AGO!K12+SET!K12+OCT!K12),IF(Config!$C$6=11,SUM(+ENE!K12+FEB!K12+MAR!K12+ABR!K12+MAY!K12+JUN!K12+JUL!K12+AGO!K12+SET!K12+OCT!K12+NOV!K12),IF(Config!$C$6=12,SUM(+ENE!K12+FEB!K12+MAR!K12+ABR!K12+MAY!K12+JUN!K12+JUL!K12+AGO!K12+SET!K12+OCT!K12+NOV!K12+DIC!K12)))))))))))))</f>
        <v>0</v>
      </c>
      <c r="L12" s="214">
        <f>IF(Config!$C$6=1,SUM(+ENE!L12),IF(Config!$C$6=2,SUM(+ENE!L12+FEB!L12),IF(Config!$C$6=3,SUM(+ENE!L12+FEB!L12+MAR!L12),IF(Config!$C$6=4,SUM(+ENE!L12+FEB!L12+MAR!L12+ABR!L12),IF(Config!$C$6=5,SUM(ENE!L12+FEB!L12+MAR!L12+ABR!L12+MAY!L12),IF(Config!$C$6=6,SUM(+ENE!L12+FEB!L12+MAR!L12+ABR!L12+MAY!L12+JUN!L12),IF(Config!$C$6=7,SUM(ENE!L12+FEB!L12+MAR!L12+ABR!L12+MAY!L12+JUN!L12+JUL!L12),IF(Config!$C$6=8,SUM(+ENE!L12+FEB!L12+MAR!L12+ABR!L12+MAY!L12+JUN!L12+JUL!L12+AGO!L12),IF(Config!$C$6=9,SUM(+ENE!L12+FEB!L12+MAR!L12+ABR!L12+MAY!L12+JUN!L12+JUL!L12+AGO!L12+SET!L12),IF(Config!$C$6=10,SUM(+ENE!L12+FEB!L12+MAR!L12+ABR!L12+MAY!L12+JUN!L12+JUL!L12+AGO!L12+SET!L12+OCT!L12),IF(Config!$C$6=11,SUM(+ENE!L12+FEB!L12+MAR!L12+ABR!L12+MAY!L12+JUN!L12+JUL!L12+AGO!L12+SET!L12+OCT!L12+NOV!L12),IF(Config!$C$6=12,SUM(+ENE!L12+FEB!L12+MAR!L12+ABR!L12+MAY!L12+JUN!L12+JUL!L12+AGO!L12+SET!L12+OCT!L12+NOV!L12+DIC!L12)))))))))))))</f>
        <v>0</v>
      </c>
      <c r="M12" s="214">
        <f>IF(Config!$C$6=1,SUM(+ENE!M12),IF(Config!$C$6=2,SUM(+ENE!M12+FEB!M12),IF(Config!$C$6=3,SUM(+ENE!M12+FEB!M12+MAR!M12),IF(Config!$C$6=4,SUM(+ENE!M12+FEB!M12+MAR!M12+ABR!M12),IF(Config!$C$6=5,SUM(ENE!M12+FEB!M12+MAR!M12+ABR!M12+MAY!M12),IF(Config!$C$6=6,SUM(+ENE!M12+FEB!M12+MAR!M12+ABR!M12+MAY!M12+JUN!M12),IF(Config!$C$6=7,SUM(ENE!M12+FEB!M12+MAR!M12+ABR!M12+MAY!M12+JUN!M12+JUL!M12),IF(Config!$C$6=8,SUM(+ENE!M12+FEB!M12+MAR!M12+ABR!M12+MAY!M12+JUN!M12+JUL!M12+AGO!M12),IF(Config!$C$6=9,SUM(+ENE!M12+FEB!M12+MAR!M12+ABR!M12+MAY!M12+JUN!M12+JUL!M12+AGO!M12+SET!M12),IF(Config!$C$6=10,SUM(+ENE!M12+FEB!M12+MAR!M12+ABR!M12+MAY!M12+JUN!M12+JUL!M12+AGO!M12+SET!M12+OCT!M12),IF(Config!$C$6=11,SUM(+ENE!M12+FEB!M12+MAR!M12+ABR!M12+MAY!M12+JUN!M12+JUL!M12+AGO!M12+SET!M12+OCT!M12+NOV!M12),IF(Config!$C$6=12,SUM(+ENE!M12+FEB!M12+MAR!M12+ABR!M12+MAY!M12+JUN!M12+JUL!M12+AGO!M12+SET!M12+OCT!M12+NOV!M12+DIC!M12)))))))))))))</f>
        <v>0</v>
      </c>
      <c r="N12" s="214">
        <f>IF(Config!$C$6=1,SUM(+ENE!N12),IF(Config!$C$6=2,SUM(+ENE!N12+FEB!N12),IF(Config!$C$6=3,SUM(+ENE!N12+FEB!N12+MAR!N12),IF(Config!$C$6=4,SUM(+ENE!N12+FEB!N12+MAR!N12+ABR!N12),IF(Config!$C$6=5,SUM(ENE!N12+FEB!N12+MAR!N12+ABR!N12+MAY!N12),IF(Config!$C$6=6,SUM(+ENE!N12+FEB!N12+MAR!N12+ABR!N12+MAY!N12+JUN!N12),IF(Config!$C$6=7,SUM(ENE!N12+FEB!N12+MAR!N12+ABR!N12+MAY!N12+JUN!N12+JUL!N12),IF(Config!$C$6=8,SUM(+ENE!N12+FEB!N12+MAR!N12+ABR!N12+MAY!N12+JUN!N12+JUL!N12+AGO!N12),IF(Config!$C$6=9,SUM(+ENE!N12+FEB!N12+MAR!N12+ABR!N12+MAY!N12+JUN!N12+JUL!N12+AGO!N12+SET!N12),IF(Config!$C$6=10,SUM(+ENE!N12+FEB!N12+MAR!N12+ABR!N12+MAY!N12+JUN!N12+JUL!N12+AGO!N12+SET!N12+OCT!N12),IF(Config!$C$6=11,SUM(+ENE!N12+FEB!N12+MAR!N12+ABR!N12+MAY!N12+JUN!N12+JUL!N12+AGO!N12+SET!N12+OCT!N12+NOV!N12),IF(Config!$C$6=12,SUM(+ENE!N12+FEB!N12+MAR!N12+ABR!N12+MAY!N12+JUN!N12+JUL!N12+AGO!N12+SET!N12+OCT!N12+NOV!N12+DIC!N12)))))))))))))</f>
        <v>0</v>
      </c>
      <c r="O12" s="214">
        <f>IF(Config!$C$6=1,SUM(+ENE!O12),IF(Config!$C$6=2,SUM(+ENE!O12+FEB!O12),IF(Config!$C$6=3,SUM(+ENE!O12+FEB!O12+MAR!O12),IF(Config!$C$6=4,SUM(+ENE!O12+FEB!O12+MAR!O12+ABR!O12),IF(Config!$C$6=5,SUM(ENE!O12+FEB!O12+MAR!O12+ABR!O12+MAY!O12),IF(Config!$C$6=6,SUM(+ENE!O12+FEB!O12+MAR!O12+ABR!O12+MAY!O12+JUN!O12),IF(Config!$C$6=7,SUM(ENE!O12+FEB!O12+MAR!O12+ABR!O12+MAY!O12+JUN!O12+JUL!O12),IF(Config!$C$6=8,SUM(+ENE!O12+FEB!O12+MAR!O12+ABR!O12+MAY!O12+JUN!O12+JUL!O12+AGO!O12),IF(Config!$C$6=9,SUM(+ENE!O12+FEB!O12+MAR!O12+ABR!O12+MAY!O12+JUN!O12+JUL!O12+AGO!O12+SET!O12),IF(Config!$C$6=10,SUM(+ENE!O12+FEB!O12+MAR!O12+ABR!O12+MAY!O12+JUN!O12+JUL!O12+AGO!O12+SET!O12+OCT!O12),IF(Config!$C$6=11,SUM(+ENE!O12+FEB!O12+MAR!O12+ABR!O12+MAY!O12+JUN!O12+JUL!O12+AGO!O12+SET!O12+OCT!O12+NOV!O12),IF(Config!$C$6=12,SUM(+ENE!O12+FEB!O12+MAR!O12+ABR!O12+MAY!O12+JUN!O12+JUL!O12+AGO!O12+SET!O12+OCT!O12+NOV!O12+DIC!O12)))))))))))))</f>
        <v>0</v>
      </c>
      <c r="P12" s="214">
        <f>IF(Config!$C$6=1,SUM(+ENE!P12),IF(Config!$C$6=2,SUM(+ENE!P12+FEB!P12),IF(Config!$C$6=3,SUM(+ENE!P12+FEB!P12+MAR!P12),IF(Config!$C$6=4,SUM(+ENE!P12+FEB!P12+MAR!P12+ABR!P12),IF(Config!$C$6=5,SUM(ENE!P12+FEB!P12+MAR!P12+ABR!P12+MAY!P12),IF(Config!$C$6=6,SUM(+ENE!P12+FEB!P12+MAR!P12+ABR!P12+MAY!P12+JUN!P12),IF(Config!$C$6=7,SUM(ENE!P12+FEB!P12+MAR!P12+ABR!P12+MAY!P12+JUN!P12+JUL!P12),IF(Config!$C$6=8,SUM(+ENE!P12+FEB!P12+MAR!P12+ABR!P12+MAY!P12+JUN!P12+JUL!P12+AGO!P12),IF(Config!$C$6=9,SUM(+ENE!P12+FEB!P12+MAR!P12+ABR!P12+MAY!P12+JUN!P12+JUL!P12+AGO!P12+SET!P12),IF(Config!$C$6=10,SUM(+ENE!P12+FEB!P12+MAR!P12+ABR!P12+MAY!P12+JUN!P12+JUL!P12+AGO!P12+SET!P12+OCT!P12),IF(Config!$C$6=11,SUM(+ENE!P12+FEB!P12+MAR!P12+ABR!P12+MAY!P12+JUN!P12+JUL!P12+AGO!P12+SET!P12+OCT!P12+NOV!P12),IF(Config!$C$6=12,SUM(+ENE!P12+FEB!P12+MAR!P12+ABR!P12+MAY!P12+JUN!P12+JUL!P12+AGO!P12+SET!P12+OCT!P12+NOV!P12+DIC!P12)))))))))))))</f>
        <v>0</v>
      </c>
      <c r="Q12" s="214">
        <f>IF(Config!$C$6=1,SUM(+ENE!Q12),IF(Config!$C$6=2,SUM(+ENE!Q12+FEB!Q12),IF(Config!$C$6=3,SUM(+ENE!Q12+FEB!Q12+MAR!Q12),IF(Config!$C$6=4,SUM(+ENE!Q12+FEB!Q12+MAR!Q12+ABR!Q12),IF(Config!$C$6=5,SUM(ENE!Q12+FEB!Q12+MAR!Q12+ABR!Q12+MAY!Q12),IF(Config!$C$6=6,SUM(+ENE!Q12+FEB!Q12+MAR!Q12+ABR!Q12+MAY!Q12+JUN!Q12),IF(Config!$C$6=7,SUM(ENE!Q12+FEB!Q12+MAR!Q12+ABR!Q12+MAY!Q12+JUN!Q12+JUL!Q12),IF(Config!$C$6=8,SUM(+ENE!Q12+FEB!Q12+MAR!Q12+ABR!Q12+MAY!Q12+JUN!Q12+JUL!Q12+AGO!Q12),IF(Config!$C$6=9,SUM(+ENE!Q12+FEB!Q12+MAR!Q12+ABR!Q12+MAY!Q12+JUN!Q12+JUL!Q12+AGO!Q12+SET!Q12),IF(Config!$C$6=10,SUM(+ENE!Q12+FEB!Q12+MAR!Q12+ABR!Q12+MAY!Q12+JUN!Q12+JUL!Q12+AGO!Q12+SET!Q12+OCT!Q12),IF(Config!$C$6=11,SUM(+ENE!Q12+FEB!Q12+MAR!Q12+ABR!Q12+MAY!Q12+JUN!Q12+JUL!Q12+AGO!Q12+SET!Q12+OCT!Q12+NOV!Q12),IF(Config!$C$6=12,SUM(+ENE!Q12+FEB!Q12+MAR!Q12+ABR!Q12+MAY!Q12+JUN!Q12+JUL!Q12+AGO!Q12+SET!Q12+OCT!Q12+NOV!Q12+DIC!Q12)))))))))))))</f>
        <v>0</v>
      </c>
      <c r="R12" s="214">
        <f>IF(Config!$C$6=1,SUM(+ENE!R12),IF(Config!$C$6=2,SUM(+ENE!R12+FEB!R12),IF(Config!$C$6=3,SUM(+ENE!R12+FEB!R12+MAR!R12),IF(Config!$C$6=4,SUM(+ENE!R12+FEB!R12+MAR!R12+ABR!R12),IF(Config!$C$6=5,SUM(ENE!R12+FEB!R12+MAR!R12+ABR!R12+MAY!R12),IF(Config!$C$6=6,SUM(+ENE!R12+FEB!R12+MAR!R12+ABR!R12+MAY!R12+JUN!R12),IF(Config!$C$6=7,SUM(ENE!R12+FEB!R12+MAR!R12+ABR!R12+MAY!R12+JUN!R12+JUL!R12),IF(Config!$C$6=8,SUM(+ENE!R12+FEB!R12+MAR!R12+ABR!R12+MAY!R12+JUN!R12+JUL!R12+AGO!R12),IF(Config!$C$6=9,SUM(+ENE!R12+FEB!R12+MAR!R12+ABR!R12+MAY!R12+JUN!R12+JUL!R12+AGO!R12+SET!R12),IF(Config!$C$6=10,SUM(+ENE!R12+FEB!R12+MAR!R12+ABR!R12+MAY!R12+JUN!R12+JUL!R12+AGO!R12+SET!R12+OCT!R12),IF(Config!$C$6=11,SUM(+ENE!R12+FEB!R12+MAR!R12+ABR!R12+MAY!R12+JUN!R12+JUL!R12+AGO!R12+SET!R12+OCT!R12+NOV!R12),IF(Config!$C$6=12,SUM(+ENE!R12+FEB!R12+MAR!R12+ABR!R12+MAY!R12+JUN!R12+JUL!R12+AGO!R12+SET!R12+OCT!R12+NOV!R12+DIC!R12)))))))))))))</f>
        <v>0</v>
      </c>
      <c r="S12" s="214">
        <f>IF(Config!$C$6=1,SUM(+ENE!S12),IF(Config!$C$6=2,SUM(+ENE!S12+FEB!S12),IF(Config!$C$6=3,SUM(+ENE!S12+FEB!S12+MAR!S12),IF(Config!$C$6=4,SUM(+ENE!S12+FEB!S12+MAR!S12+ABR!S12),IF(Config!$C$6=5,SUM(ENE!S12+FEB!S12+MAR!S12+ABR!S12+MAY!S12),IF(Config!$C$6=6,SUM(+ENE!S12+FEB!S12+MAR!S12+ABR!S12+MAY!S12+JUN!S12),IF(Config!$C$6=7,SUM(ENE!S12+FEB!S12+MAR!S12+ABR!S12+MAY!S12+JUN!S12+JUL!S12),IF(Config!$C$6=8,SUM(+ENE!S12+FEB!S12+MAR!S12+ABR!S12+MAY!S12+JUN!S12+JUL!S12+AGO!S12),IF(Config!$C$6=9,SUM(+ENE!S12+FEB!S12+MAR!S12+ABR!S12+MAY!S12+JUN!S12+JUL!S12+AGO!S12+SET!S12),IF(Config!$C$6=10,SUM(+ENE!S12+FEB!S12+MAR!S12+ABR!S12+MAY!S12+JUN!S12+JUL!S12+AGO!S12+SET!S12+OCT!S12),IF(Config!$C$6=11,SUM(+ENE!S12+FEB!S12+MAR!S12+ABR!S12+MAY!S12+JUN!S12+JUL!S12+AGO!S12+SET!S12+OCT!S12+NOV!S12),IF(Config!$C$6=12,SUM(+ENE!S12+FEB!S12+MAR!S12+ABR!S12+MAY!S12+JUN!S12+JUL!S12+AGO!S12+SET!S12+OCT!S12+NOV!S12+DIC!S12)))))))))))))</f>
        <v>0</v>
      </c>
      <c r="T12" s="214">
        <f>IF(Config!$C$6=1,SUM(+ENE!T12),IF(Config!$C$6=2,SUM(+ENE!T12+FEB!T12),IF(Config!$C$6=3,SUM(+ENE!T12+FEB!T12+MAR!T12),IF(Config!$C$6=4,SUM(+ENE!T12+FEB!T12+MAR!T12+ABR!T12),IF(Config!$C$6=5,SUM(ENE!T12+FEB!T12+MAR!T12+ABR!T12+MAY!T12),IF(Config!$C$6=6,SUM(+ENE!T12+FEB!T12+MAR!T12+ABR!T12+MAY!T12+JUN!T12),IF(Config!$C$6=7,SUM(ENE!T12+FEB!T12+MAR!T12+ABR!T12+MAY!T12+JUN!T12+JUL!T12),IF(Config!$C$6=8,SUM(+ENE!T12+FEB!T12+MAR!T12+ABR!T12+MAY!T12+JUN!T12+JUL!T12+AGO!T12),IF(Config!$C$6=9,SUM(+ENE!T12+FEB!T12+MAR!T12+ABR!T12+MAY!T12+JUN!T12+JUL!T12+AGO!T12+SET!T12),IF(Config!$C$6=10,SUM(+ENE!T12+FEB!T12+MAR!T12+ABR!T12+MAY!T12+JUN!T12+JUL!T12+AGO!T12+SET!T12+OCT!T12),IF(Config!$C$6=11,SUM(+ENE!T12+FEB!T12+MAR!T12+ABR!T12+MAY!T12+JUN!T12+JUL!T12+AGO!T12+SET!T12+OCT!T12+NOV!T12),IF(Config!$C$6=12,SUM(+ENE!T12+FEB!T12+MAR!T12+ABR!T12+MAY!T12+JUN!T12+JUL!T12+AGO!T12+SET!T12+OCT!T12+NOV!T12+DIC!T12)))))))))))))</f>
        <v>0</v>
      </c>
      <c r="U12" s="214">
        <f>IF(Config!$C$6=1,SUM(+ENE!U12),IF(Config!$C$6=2,SUM(+ENE!U12+FEB!U12),IF(Config!$C$6=3,SUM(+ENE!U12+FEB!U12+MAR!U12),IF(Config!$C$6=4,SUM(+ENE!U12+FEB!U12+MAR!U12+ABR!U12),IF(Config!$C$6=5,SUM(ENE!U12+FEB!U12+MAR!U12+ABR!U12+MAY!U12),IF(Config!$C$6=6,SUM(+ENE!U12+FEB!U12+MAR!U12+ABR!U12+MAY!U12+JUN!U12),IF(Config!$C$6=7,SUM(ENE!U12+FEB!U12+MAR!U12+ABR!U12+MAY!U12+JUN!U12+JUL!U12),IF(Config!$C$6=8,SUM(+ENE!U12+FEB!U12+MAR!U12+ABR!U12+MAY!U12+JUN!U12+JUL!U12+AGO!U12),IF(Config!$C$6=9,SUM(+ENE!U12+FEB!U12+MAR!U12+ABR!U12+MAY!U12+JUN!U12+JUL!U12+AGO!U12+SET!U12),IF(Config!$C$6=10,SUM(+ENE!U12+FEB!U12+MAR!U12+ABR!U12+MAY!U12+JUN!U12+JUL!U12+AGO!U12+SET!U12+OCT!U12),IF(Config!$C$6=11,SUM(+ENE!U12+FEB!U12+MAR!U12+ABR!U12+MAY!U12+JUN!U12+JUL!U12+AGO!U12+SET!U12+OCT!U12+NOV!U12),IF(Config!$C$6=12,SUM(+ENE!U12+FEB!U12+MAR!U12+ABR!U12+MAY!U12+JUN!U12+JUL!U12+AGO!U12+SET!U12+OCT!U12+NOV!U12+DIC!U12)))))))))))))</f>
        <v>0</v>
      </c>
      <c r="V12" s="214">
        <f>IF(Config!$C$6=1,SUM(+ENE!V12),IF(Config!$C$6=2,SUM(+ENE!V12+FEB!V12),IF(Config!$C$6=3,SUM(+ENE!V12+FEB!V12+MAR!V12),IF(Config!$C$6=4,SUM(+ENE!V12+FEB!V12+MAR!V12+ABR!V12),IF(Config!$C$6=5,SUM(ENE!V12+FEB!V12+MAR!V12+ABR!V12+MAY!V12),IF(Config!$C$6=6,SUM(+ENE!V12+FEB!V12+MAR!V12+ABR!V12+MAY!V12+JUN!V12),IF(Config!$C$6=7,SUM(ENE!V12+FEB!V12+MAR!V12+ABR!V12+MAY!V12+JUN!V12+JUL!V12),IF(Config!$C$6=8,SUM(+ENE!V12+FEB!V12+MAR!V12+ABR!V12+MAY!V12+JUN!V12+JUL!V12+AGO!V12),IF(Config!$C$6=9,SUM(+ENE!V12+FEB!V12+MAR!V12+ABR!V12+MAY!V12+JUN!V12+JUL!V12+AGO!V12+SET!V12),IF(Config!$C$6=10,SUM(+ENE!V12+FEB!V12+MAR!V12+ABR!V12+MAY!V12+JUN!V12+JUL!V12+AGO!V12+SET!V12+OCT!V12),IF(Config!$C$6=11,SUM(+ENE!V12+FEB!V12+MAR!V12+ABR!V12+MAY!V12+JUN!V12+JUL!V12+AGO!V12+SET!V12+OCT!V12+NOV!V12),IF(Config!$C$6=12,SUM(+ENE!V12+FEB!V12+MAR!V12+ABR!V12+MAY!V12+JUN!V12+JUL!V12+AGO!V12+SET!V12+OCT!V12+NOV!V12+DIC!V12)))))))))))))</f>
        <v>0</v>
      </c>
      <c r="W12" s="214">
        <f>IF(Config!$C$6=1,SUM(+ENE!W12),IF(Config!$C$6=2,SUM(+ENE!W12+FEB!W12),IF(Config!$C$6=3,SUM(+ENE!W12+FEB!W12+MAR!W12),IF(Config!$C$6=4,SUM(+ENE!W12+FEB!W12+MAR!W12+ABR!W12),IF(Config!$C$6=5,SUM(ENE!W12+FEB!W12+MAR!W12+ABR!W12+MAY!W12),IF(Config!$C$6=6,SUM(+ENE!W12+FEB!W12+MAR!W12+ABR!W12+MAY!W12+JUN!W12),IF(Config!$C$6=7,SUM(ENE!W12+FEB!W12+MAR!W12+ABR!W12+MAY!W12+JUN!W12+JUL!W12),IF(Config!$C$6=8,SUM(+ENE!W12+FEB!W12+MAR!W12+ABR!W12+MAY!W12+JUN!W12+JUL!W12+AGO!W12),IF(Config!$C$6=9,SUM(+ENE!W12+FEB!W12+MAR!W12+ABR!W12+MAY!W12+JUN!W12+JUL!W12+AGO!W12+SET!W12),IF(Config!$C$6=10,SUM(+ENE!W12+FEB!W12+MAR!W12+ABR!W12+MAY!W12+JUN!W12+JUL!W12+AGO!W12+SET!W12+OCT!W12),IF(Config!$C$6=11,SUM(+ENE!W12+FEB!W12+MAR!W12+ABR!W12+MAY!W12+JUN!W12+JUL!W12+AGO!W12+SET!W12+OCT!W12+NOV!W12),IF(Config!$C$6=12,SUM(+ENE!W12+FEB!W12+MAR!W12+ABR!W12+MAY!W12+JUN!W12+JUL!W12+AGO!W12+SET!W12+OCT!W12+NOV!W12+DIC!W12)))))))))))))</f>
        <v>0</v>
      </c>
      <c r="X12" s="214">
        <f>IF(Config!$C$6=1,SUM(+ENE!X12),IF(Config!$C$6=2,SUM(+ENE!X12+FEB!X12),IF(Config!$C$6=3,SUM(+ENE!X12+FEB!X12+MAR!X12),IF(Config!$C$6=4,SUM(+ENE!X12+FEB!X12+MAR!X12+ABR!X12),IF(Config!$C$6=5,SUM(ENE!X12+FEB!X12+MAR!X12+ABR!X12+MAY!X12),IF(Config!$C$6=6,SUM(+ENE!X12+FEB!X12+MAR!X12+ABR!X12+MAY!X12+JUN!X12),IF(Config!$C$6=7,SUM(ENE!X12+FEB!X12+MAR!X12+ABR!X12+MAY!X12+JUN!X12+JUL!X12),IF(Config!$C$6=8,SUM(+ENE!X12+FEB!X12+MAR!X12+ABR!X12+MAY!X12+JUN!X12+JUL!X12+AGO!X12),IF(Config!$C$6=9,SUM(+ENE!X12+FEB!X12+MAR!X12+ABR!X12+MAY!X12+JUN!X12+JUL!X12+AGO!X12+SET!X12),IF(Config!$C$6=10,SUM(+ENE!X12+FEB!X12+MAR!X12+ABR!X12+MAY!X12+JUN!X12+JUL!X12+AGO!X12+SET!X12+OCT!X12),IF(Config!$C$6=11,SUM(+ENE!X12+FEB!X12+MAR!X12+ABR!X12+MAY!X12+JUN!X12+JUL!X12+AGO!X12+SET!X12+OCT!X12+NOV!X12),IF(Config!$C$6=12,SUM(+ENE!X12+FEB!X12+MAR!X12+ABR!X12+MAY!X12+JUN!X12+JUL!X12+AGO!X12+SET!X12+OCT!X12+NOV!X12+DIC!X12)))))))))))))</f>
        <v>0</v>
      </c>
      <c r="Y12" s="214">
        <f>IF(Config!$C$6=1,SUM(+ENE!Y12),IF(Config!$C$6=2,SUM(+ENE!Y12+FEB!Y12),IF(Config!$C$6=3,SUM(+ENE!Y12+FEB!Y12+MAR!Y12),IF(Config!$C$6=4,SUM(+ENE!Y12+FEB!Y12+MAR!Y12+ABR!Y12),IF(Config!$C$6=5,SUM(ENE!Y12+FEB!Y12+MAR!Y12+ABR!Y12+MAY!Y12),IF(Config!$C$6=6,SUM(+ENE!Y12+FEB!Y12+MAR!Y12+ABR!Y12+MAY!Y12+JUN!Y12),IF(Config!$C$6=7,SUM(ENE!Y12+FEB!Y12+MAR!Y12+ABR!Y12+MAY!Y12+JUN!Y12+JUL!Y12),IF(Config!$C$6=8,SUM(+ENE!Y12+FEB!Y12+MAR!Y12+ABR!Y12+MAY!Y12+JUN!Y12+JUL!Y12+AGO!Y12),IF(Config!$C$6=9,SUM(+ENE!Y12+FEB!Y12+MAR!Y12+ABR!Y12+MAY!Y12+JUN!Y12+JUL!Y12+AGO!Y12+SET!Y12),IF(Config!$C$6=10,SUM(+ENE!Y12+FEB!Y12+MAR!Y12+ABR!Y12+MAY!Y12+JUN!Y12+JUL!Y12+AGO!Y12+SET!Y12+OCT!Y12),IF(Config!$C$6=11,SUM(+ENE!Y12+FEB!Y12+MAR!Y12+ABR!Y12+MAY!Y12+JUN!Y12+JUL!Y12+AGO!Y12+SET!Y12+OCT!Y12+NOV!Y12),IF(Config!$C$6=12,SUM(+ENE!Y12+FEB!Y12+MAR!Y12+ABR!Y12+MAY!Y12+JUN!Y12+JUL!Y12+AGO!Y12+SET!Y12+OCT!Y12+NOV!Y12+DIC!Y12)))))))))))))</f>
        <v>0</v>
      </c>
      <c r="Z12" s="214">
        <f>IF(Config!$C$6=1,SUM(+ENE!Z12),IF(Config!$C$6=2,SUM(+ENE!Z12+FEB!Z12),IF(Config!$C$6=3,SUM(+ENE!Z12+FEB!Z12+MAR!Z12),IF(Config!$C$6=4,SUM(+ENE!Z12+FEB!Z12+MAR!Z12+ABR!Z12),IF(Config!$C$6=5,SUM(ENE!Z12+FEB!Z12+MAR!Z12+ABR!Z12+MAY!Z12),IF(Config!$C$6=6,SUM(+ENE!Z12+FEB!Z12+MAR!Z12+ABR!Z12+MAY!Z12+JUN!Z12),IF(Config!$C$6=7,SUM(ENE!Z12+FEB!Z12+MAR!Z12+ABR!Z12+MAY!Z12+JUN!Z12+JUL!Z12),IF(Config!$C$6=8,SUM(+ENE!Z12+FEB!Z12+MAR!Z12+ABR!Z12+MAY!Z12+JUN!Z12+JUL!Z12+AGO!Z12),IF(Config!$C$6=9,SUM(+ENE!Z12+FEB!Z12+MAR!Z12+ABR!Z12+MAY!Z12+JUN!Z12+JUL!Z12+AGO!Z12+SET!Z12),IF(Config!$C$6=10,SUM(+ENE!Z12+FEB!Z12+MAR!Z12+ABR!Z12+MAY!Z12+JUN!Z12+JUL!Z12+AGO!Z12+SET!Z12+OCT!Z12),IF(Config!$C$6=11,SUM(+ENE!Z12+FEB!Z12+MAR!Z12+ABR!Z12+MAY!Z12+JUN!Z12+JUL!Z12+AGO!Z12+SET!Z12+OCT!Z12+NOV!Z12),IF(Config!$C$6=12,SUM(+ENE!Z12+FEB!Z12+MAR!Z12+ABR!Z12+MAY!Z12+JUN!Z12+JUL!Z12+AGO!Z12+SET!Z12+OCT!Z12+NOV!Z12+DIC!Z12)))))))))))))</f>
        <v>0</v>
      </c>
      <c r="AA12" s="214">
        <f>IF(Config!$C$6=1,SUM(+ENE!AA12),IF(Config!$C$6=2,SUM(+ENE!AA12+FEB!AA12),IF(Config!$C$6=3,SUM(+ENE!AA12+FEB!AA12+MAR!AA12),IF(Config!$C$6=4,SUM(+ENE!AA12+FEB!AA12+MAR!AA12+ABR!AA12),IF(Config!$C$6=5,SUM(ENE!AA12+FEB!AA12+MAR!AA12+ABR!AA12+MAY!AA12),IF(Config!$C$6=6,SUM(+ENE!AA12+FEB!AA12+MAR!AA12+ABR!AA12+MAY!AA12+JUN!AA12),IF(Config!$C$6=7,SUM(ENE!AA12+FEB!AA12+MAR!AA12+ABR!AA12+MAY!AA12+JUN!AA12+JUL!AA12),IF(Config!$C$6=8,SUM(+ENE!AA12+FEB!AA12+MAR!AA12+ABR!AA12+MAY!AA12+JUN!AA12+JUL!AA12+AGO!AA12),IF(Config!$C$6=9,SUM(+ENE!AA12+FEB!AA12+MAR!AA12+ABR!AA12+MAY!AA12+JUN!AA12+JUL!AA12+AGO!AA12+SET!AA12),IF(Config!$C$6=10,SUM(+ENE!AA12+FEB!AA12+MAR!AA12+ABR!AA12+MAY!AA12+JUN!AA12+JUL!AA12+AGO!AA12+SET!AA12+OCT!AA12),IF(Config!$C$6=11,SUM(+ENE!AA12+FEB!AA12+MAR!AA12+ABR!AA12+MAY!AA12+JUN!AA12+JUL!AA12+AGO!AA12+SET!AA12+OCT!AA12+NOV!AA12),IF(Config!$C$6=12,SUM(+ENE!AA12+FEB!AA12+MAR!AA12+ABR!AA12+MAY!AA12+JUN!AA12+JUL!AA12+AGO!AA12+SET!AA12+OCT!AA12+NOV!AA12+DIC!AA12)))))))))))))</f>
        <v>0</v>
      </c>
      <c r="AB12" s="214">
        <f>IF(Config!$C$6=1,SUM(+ENE!AB12),IF(Config!$C$6=2,SUM(+ENE!AB12+FEB!AB12),IF(Config!$C$6=3,SUM(+ENE!AB12+FEB!AB12+MAR!AB12),IF(Config!$C$6=4,SUM(+ENE!AB12+FEB!AB12+MAR!AB12+ABR!AB12),IF(Config!$C$6=5,SUM(ENE!AB12+FEB!AB12+MAR!AB12+ABR!AB12+MAY!AB12),IF(Config!$C$6=6,SUM(+ENE!AB12+FEB!AB12+MAR!AB12+ABR!AB12+MAY!AB12+JUN!AB12),IF(Config!$C$6=7,SUM(ENE!AB12+FEB!AB12+MAR!AB12+ABR!AB12+MAY!AB12+JUN!AB12+JUL!AB12),IF(Config!$C$6=8,SUM(+ENE!AB12+FEB!AB12+MAR!AB12+ABR!AB12+MAY!AB12+JUN!AB12+JUL!AB12+AGO!AB12),IF(Config!$C$6=9,SUM(+ENE!AB12+FEB!AB12+MAR!AB12+ABR!AB12+MAY!AB12+JUN!AB12+JUL!AB12+AGO!AB12+SET!AB12),IF(Config!$C$6=10,SUM(+ENE!AB12+FEB!AB12+MAR!AB12+ABR!AB12+MAY!AB12+JUN!AB12+JUL!AB12+AGO!AB12+SET!AB12+OCT!AB12),IF(Config!$C$6=11,SUM(+ENE!AB12+FEB!AB12+MAR!AB12+ABR!AB12+MAY!AB12+JUN!AB12+JUL!AB12+AGO!AB12+SET!AB12+OCT!AB12+NOV!AB12),IF(Config!$C$6=12,SUM(+ENE!AB12+FEB!AB12+MAR!AB12+ABR!AB12+MAY!AB12+JUN!AB12+JUL!AB12+AGO!AB12+SET!AB12+OCT!AB12+NOV!AB12+DIC!AB12)))))))))))))</f>
        <v>0</v>
      </c>
      <c r="AC12" s="214">
        <f>IF(Config!$C$6=1,SUM(+ENE!AC12),IF(Config!$C$6=2,SUM(+ENE!AC12+FEB!AC12),IF(Config!$C$6=3,SUM(+ENE!AC12+FEB!AC12+MAR!AC12),IF(Config!$C$6=4,SUM(+ENE!AC12+FEB!AC12+MAR!AC12+ABR!AC12),IF(Config!$C$6=5,SUM(ENE!AC12+FEB!AC12+MAR!AC12+ABR!AC12+MAY!AC12),IF(Config!$C$6=6,SUM(+ENE!AC12+FEB!AC12+MAR!AC12+ABR!AC12+MAY!AC12+JUN!AC12),IF(Config!$C$6=7,SUM(ENE!AC12+FEB!AC12+MAR!AC12+ABR!AC12+MAY!AC12+JUN!AC12+JUL!AC12),IF(Config!$C$6=8,SUM(+ENE!AC12+FEB!AC12+MAR!AC12+ABR!AC12+MAY!AC12+JUN!AC12+JUL!AC12+AGO!AC12),IF(Config!$C$6=9,SUM(+ENE!AC12+FEB!AC12+MAR!AC12+ABR!AC12+MAY!AC12+JUN!AC12+JUL!AC12+AGO!AC12+SET!AC12),IF(Config!$C$6=10,SUM(+ENE!AC12+FEB!AC12+MAR!AC12+ABR!AC12+MAY!AC12+JUN!AC12+JUL!AC12+AGO!AC12+SET!AC12+OCT!AC12),IF(Config!$C$6=11,SUM(+ENE!AC12+FEB!AC12+MAR!AC12+ABR!AC12+MAY!AC12+JUN!AC12+JUL!AC12+AGO!AC12+SET!AC12+OCT!AC12+NOV!AC12),IF(Config!$C$6=12,SUM(+ENE!AC12+FEB!AC12+MAR!AC12+ABR!AC12+MAY!AC12+JUN!AC12+JUL!AC12+AGO!AC12+SET!AC12+OCT!AC12+NOV!AC12+DIC!AC12)))))))))))))</f>
        <v>0</v>
      </c>
      <c r="AD12" s="214">
        <f>IF(Config!$C$6=1,SUM(+ENE!AD12),IF(Config!$C$6=2,SUM(+ENE!AD12+FEB!AD12),IF(Config!$C$6=3,SUM(+ENE!AD12+FEB!AD12+MAR!AD12),IF(Config!$C$6=4,SUM(+ENE!AD12+FEB!AD12+MAR!AD12+ABR!AD12),IF(Config!$C$6=5,SUM(ENE!AD12+FEB!AD12+MAR!AD12+ABR!AD12+MAY!AD12),IF(Config!$C$6=6,SUM(+ENE!AD12+FEB!AD12+MAR!AD12+ABR!AD12+MAY!AD12+JUN!AD12),IF(Config!$C$6=7,SUM(ENE!AD12+FEB!AD12+MAR!AD12+ABR!AD12+MAY!AD12+JUN!AD12+JUL!AD12),IF(Config!$C$6=8,SUM(+ENE!AD12+FEB!AD12+MAR!AD12+ABR!AD12+MAY!AD12+JUN!AD12+JUL!AD12+AGO!AD12),IF(Config!$C$6=9,SUM(+ENE!AD12+FEB!AD12+MAR!AD12+ABR!AD12+MAY!AD12+JUN!AD12+JUL!AD12+AGO!AD12+SET!AD12),IF(Config!$C$6=10,SUM(+ENE!AD12+FEB!AD12+MAR!AD12+ABR!AD12+MAY!AD12+JUN!AD12+JUL!AD12+AGO!AD12+SET!AD12+OCT!AD12),IF(Config!$C$6=11,SUM(+ENE!AD12+FEB!AD12+MAR!AD12+ABR!AD12+MAY!AD12+JUN!AD12+JUL!AD12+AGO!AD12+SET!AD12+OCT!AD12+NOV!AD12),IF(Config!$C$6=12,SUM(+ENE!AD12+FEB!AD12+MAR!AD12+ABR!AD12+MAY!AD12+JUN!AD12+JUL!AD12+AGO!AD12+SET!AD12+OCT!AD12+NOV!AD12+DIC!AD12)))))))))))))</f>
        <v>0</v>
      </c>
      <c r="AE12" s="214">
        <f>IF(Config!$C$6=1,SUM(+ENE!AE12),IF(Config!$C$6=2,SUM(+ENE!AE12+FEB!AE12),IF(Config!$C$6=3,SUM(+ENE!AE12+FEB!AE12+MAR!AE12),IF(Config!$C$6=4,SUM(+ENE!AE12+FEB!AE12+MAR!AE12+ABR!AE12),IF(Config!$C$6=5,SUM(ENE!AE12+FEB!AE12+MAR!AE12+ABR!AE12+MAY!AE12),IF(Config!$C$6=6,SUM(+ENE!AE12+FEB!AE12+MAR!AE12+ABR!AE12+MAY!AE12+JUN!AE12),IF(Config!$C$6=7,SUM(ENE!AE12+FEB!AE12+MAR!AE12+ABR!AE12+MAY!AE12+JUN!AE12+JUL!AE12),IF(Config!$C$6=8,SUM(+ENE!AE12+FEB!AE12+MAR!AE12+ABR!AE12+MAY!AE12+JUN!AE12+JUL!AE12+AGO!AE12),IF(Config!$C$6=9,SUM(+ENE!AE12+FEB!AE12+MAR!AE12+ABR!AE12+MAY!AE12+JUN!AE12+JUL!AE12+AGO!AE12+SET!AE12),IF(Config!$C$6=10,SUM(+ENE!AE12+FEB!AE12+MAR!AE12+ABR!AE12+MAY!AE12+JUN!AE12+JUL!AE12+AGO!AE12+SET!AE12+OCT!AE12),IF(Config!$C$6=11,SUM(+ENE!AE12+FEB!AE12+MAR!AE12+ABR!AE12+MAY!AE12+JUN!AE12+JUL!AE12+AGO!AE12+SET!AE12+OCT!AE12+NOV!AE12),IF(Config!$C$6=12,SUM(+ENE!AE12+FEB!AE12+MAR!AE12+ABR!AE12+MAY!AE12+JUN!AE12+JUL!AE12+AGO!AE12+SET!AE12+OCT!AE12+NOV!AE12+DIC!AE12)))))))))))))</f>
        <v>0</v>
      </c>
      <c r="AF12" s="214">
        <f>IF(Config!$C$6=1,SUM(+ENE!AF12),IF(Config!$C$6=2,SUM(+ENE!AF12+FEB!AF12),IF(Config!$C$6=3,SUM(+ENE!AF12+FEB!AF12+MAR!AF12),IF(Config!$C$6=4,SUM(+ENE!AF12+FEB!AF12+MAR!AF12+ABR!AF12),IF(Config!$C$6=5,SUM(ENE!AF12+FEB!AF12+MAR!AF12+ABR!AF12+MAY!AF12),IF(Config!$C$6=6,SUM(+ENE!AF12+FEB!AF12+MAR!AF12+ABR!AF12+MAY!AF12+JUN!AF12),IF(Config!$C$6=7,SUM(ENE!AF12+FEB!AF12+MAR!AF12+ABR!AF12+MAY!AF12+JUN!AF12+JUL!AF12),IF(Config!$C$6=8,SUM(+ENE!AF12+FEB!AF12+MAR!AF12+ABR!AF12+MAY!AF12+JUN!AF12+JUL!AF12+AGO!AF12),IF(Config!$C$6=9,SUM(+ENE!AF12+FEB!AF12+MAR!AF12+ABR!AF12+MAY!AF12+JUN!AF12+JUL!AF12+AGO!AF12+SET!AF12),IF(Config!$C$6=10,SUM(+ENE!AF12+FEB!AF12+MAR!AF12+ABR!AF12+MAY!AF12+JUN!AF12+JUL!AF12+AGO!AF12+SET!AF12+OCT!AF12),IF(Config!$C$6=11,SUM(+ENE!AF12+FEB!AF12+MAR!AF12+ABR!AF12+MAY!AF12+JUN!AF12+JUL!AF12+AGO!AF12+SET!AF12+OCT!AF12+NOV!AF12),IF(Config!$C$6=12,SUM(+ENE!AF12+FEB!AF12+MAR!AF12+ABR!AF12+MAY!AF12+JUN!AF12+JUL!AF12+AGO!AF12+SET!AF12+OCT!AF12+NOV!AF12+DIC!AF12)))))))))))))</f>
        <v>0</v>
      </c>
      <c r="AG12" s="214">
        <f>IF(Config!$C$6=1,SUM(+ENE!AG12),IF(Config!$C$6=2,SUM(+ENE!AG12+FEB!AG12),IF(Config!$C$6=3,SUM(+ENE!AG12+FEB!AG12+MAR!AG12),IF(Config!$C$6=4,SUM(+ENE!AG12+FEB!AG12+MAR!AG12+ABR!AG12),IF(Config!$C$6=5,SUM(ENE!AG12+FEB!AG12+MAR!AG12+ABR!AG12+MAY!AG12),IF(Config!$C$6=6,SUM(+ENE!AG12+FEB!AG12+MAR!AG12+ABR!AG12+MAY!AG12+JUN!AG12),IF(Config!$C$6=7,SUM(ENE!AG12+FEB!AG12+MAR!AG12+ABR!AG12+MAY!AG12+JUN!AG12+JUL!AG12),IF(Config!$C$6=8,SUM(+ENE!AG12+FEB!AG12+MAR!AG12+ABR!AG12+MAY!AG12+JUN!AG12+JUL!AG12+AGO!AG12),IF(Config!$C$6=9,SUM(+ENE!AG12+FEB!AG12+MAR!AG12+ABR!AG12+MAY!AG12+JUN!AG12+JUL!AG12+AGO!AG12+SET!AG12),IF(Config!$C$6=10,SUM(+ENE!AG12+FEB!AG12+MAR!AG12+ABR!AG12+MAY!AG12+JUN!AG12+JUL!AG12+AGO!AG12+SET!AG12+OCT!AG12),IF(Config!$C$6=11,SUM(+ENE!AG12+FEB!AG12+MAR!AG12+ABR!AG12+MAY!AG12+JUN!AG12+JUL!AG12+AGO!AG12+SET!AG12+OCT!AG12+NOV!AG12),IF(Config!$C$6=12,SUM(+ENE!AG12+FEB!AG12+MAR!AG12+ABR!AG12+MAY!AG12+JUN!AG12+JUL!AG12+AGO!AG12+SET!AG12+OCT!AG12+NOV!AG12+DIC!AG12)))))))))))))</f>
        <v>0</v>
      </c>
      <c r="AH12" s="214">
        <f>IF(Config!$C$6=1,SUM(+ENE!AH12),IF(Config!$C$6=2,SUM(+ENE!AH12+FEB!AH12),IF(Config!$C$6=3,SUM(+ENE!AH12+FEB!AH12+MAR!AH12),IF(Config!$C$6=4,SUM(+ENE!AH12+FEB!AH12+MAR!AH12+ABR!AH12),IF(Config!$C$6=5,SUM(ENE!AH12+FEB!AH12+MAR!AH12+ABR!AH12+MAY!AH12),IF(Config!$C$6=6,SUM(+ENE!AH12+FEB!AH12+MAR!AH12+ABR!AH12+MAY!AH12+JUN!AH12),IF(Config!$C$6=7,SUM(ENE!AH12+FEB!AH12+MAR!AH12+ABR!AH12+MAY!AH12+JUN!AH12+JUL!AH12),IF(Config!$C$6=8,SUM(+ENE!AH12+FEB!AH12+MAR!AH12+ABR!AH12+MAY!AH12+JUN!AH12+JUL!AH12+AGO!AH12),IF(Config!$C$6=9,SUM(+ENE!AH12+FEB!AH12+MAR!AH12+ABR!AH12+MAY!AH12+JUN!AH12+JUL!AH12+AGO!AH12+SET!AH12),IF(Config!$C$6=10,SUM(+ENE!AH12+FEB!AH12+MAR!AH12+ABR!AH12+MAY!AH12+JUN!AH12+JUL!AH12+AGO!AH12+SET!AH12+OCT!AH12),IF(Config!$C$6=11,SUM(+ENE!AH12+FEB!AH12+MAR!AH12+ABR!AH12+MAY!AH12+JUN!AH12+JUL!AH12+AGO!AH12+SET!AH12+OCT!AH12+NOV!AH12),IF(Config!$C$6=12,SUM(+ENE!AH12+FEB!AH12+MAR!AH12+ABR!AH12+MAY!AH12+JUN!AH12+JUL!AH12+AGO!AH12+SET!AH12+OCT!AH12+NOV!AH12+DIC!AH12)))))))))))))</f>
        <v>0</v>
      </c>
      <c r="AI12" s="214">
        <f>IF(Config!$C$6=1,SUM(+ENE!AI12),IF(Config!$C$6=2,SUM(+ENE!AI12+FEB!AI12),IF(Config!$C$6=3,SUM(+ENE!AI12+FEB!AI12+MAR!AI12),IF(Config!$C$6=4,SUM(+ENE!AI12+FEB!AI12+MAR!AI12+ABR!AI12),IF(Config!$C$6=5,SUM(ENE!AI12+FEB!AI12+MAR!AI12+ABR!AI12+MAY!AI12),IF(Config!$C$6=6,SUM(+ENE!AI12+FEB!AI12+MAR!AI12+ABR!AI12+MAY!AI12+JUN!AI12),IF(Config!$C$6=7,SUM(ENE!AI12+FEB!AI12+MAR!AI12+ABR!AI12+MAY!AI12+JUN!AI12+JUL!AI12),IF(Config!$C$6=8,SUM(+ENE!AI12+FEB!AI12+MAR!AI12+ABR!AI12+MAY!AI12+JUN!AI12+JUL!AI12+AGO!AI12),IF(Config!$C$6=9,SUM(+ENE!AI12+FEB!AI12+MAR!AI12+ABR!AI12+MAY!AI12+JUN!AI12+JUL!AI12+AGO!AI12+SET!AI12),IF(Config!$C$6=10,SUM(+ENE!AI12+FEB!AI12+MAR!AI12+ABR!AI12+MAY!AI12+JUN!AI12+JUL!AI12+AGO!AI12+SET!AI12+OCT!AI12),IF(Config!$C$6=11,SUM(+ENE!AI12+FEB!AI12+MAR!AI12+ABR!AI12+MAY!AI12+JUN!AI12+JUL!AI12+AGO!AI12+SET!AI12+OCT!AI12+NOV!AI12),IF(Config!$C$6=12,SUM(+ENE!AI12+FEB!AI12+MAR!AI12+ABR!AI12+MAY!AI12+JUN!AI12+JUL!AI12+AGO!AI12+SET!AI12+OCT!AI12+NOV!AI12+DIC!AI12)))))))))))))</f>
        <v>0</v>
      </c>
      <c r="AJ12" s="214">
        <f>IF(Config!$C$6=1,SUM(+ENE!AJ12),IF(Config!$C$6=2,SUM(+ENE!AJ12+FEB!AJ12),IF(Config!$C$6=3,SUM(+ENE!AJ12+FEB!AJ12+MAR!AJ12),IF(Config!$C$6=4,SUM(+ENE!AJ12+FEB!AJ12+MAR!AJ12+ABR!AJ12),IF(Config!$C$6=5,SUM(ENE!AJ12+FEB!AJ12+MAR!AJ12+ABR!AJ12+MAY!AJ12),IF(Config!$C$6=6,SUM(+ENE!AJ12+FEB!AJ12+MAR!AJ12+ABR!AJ12+MAY!AJ12+JUN!AJ12),IF(Config!$C$6=7,SUM(ENE!AJ12+FEB!AJ12+MAR!AJ12+ABR!AJ12+MAY!AJ12+JUN!AJ12+JUL!AJ12),IF(Config!$C$6=8,SUM(+ENE!AJ12+FEB!AJ12+MAR!AJ12+ABR!AJ12+MAY!AJ12+JUN!AJ12+JUL!AJ12+AGO!AJ12),IF(Config!$C$6=9,SUM(+ENE!AJ12+FEB!AJ12+MAR!AJ12+ABR!AJ12+MAY!AJ12+JUN!AJ12+JUL!AJ12+AGO!AJ12+SET!AJ12),IF(Config!$C$6=10,SUM(+ENE!AJ12+FEB!AJ12+MAR!AJ12+ABR!AJ12+MAY!AJ12+JUN!AJ12+JUL!AJ12+AGO!AJ12+SET!AJ12+OCT!AJ12),IF(Config!$C$6=11,SUM(+ENE!AJ12+FEB!AJ12+MAR!AJ12+ABR!AJ12+MAY!AJ12+JUN!AJ12+JUL!AJ12+AGO!AJ12+SET!AJ12+OCT!AJ12+NOV!AJ12),IF(Config!$C$6=12,SUM(+ENE!AJ12+FEB!AJ12+MAR!AJ12+ABR!AJ12+MAY!AJ12+JUN!AJ12+JUL!AJ12+AGO!AJ12+SET!AJ12+OCT!AJ12+NOV!AJ12+DIC!AJ12)))))))))))))</f>
        <v>0</v>
      </c>
      <c r="AK12" s="214">
        <f>IF(Config!$C$6=1,SUM(+ENE!AK12),IF(Config!$C$6=2,SUM(+ENE!AK12+FEB!AK12),IF(Config!$C$6=3,SUM(+ENE!AK12+FEB!AK12+MAR!AK12),IF(Config!$C$6=4,SUM(+ENE!AK12+FEB!AK12+MAR!AK12+ABR!AK12),IF(Config!$C$6=5,SUM(ENE!AK12+FEB!AK12+MAR!AK12+ABR!AK12+MAY!AK12),IF(Config!$C$6=6,SUM(+ENE!AK12+FEB!AK12+MAR!AK12+ABR!AK12+MAY!AK12+JUN!AK12),IF(Config!$C$6=7,SUM(ENE!AK12+FEB!AK12+MAR!AK12+ABR!AK12+MAY!AK12+JUN!AK12+JUL!AK12),IF(Config!$C$6=8,SUM(+ENE!AK12+FEB!AK12+MAR!AK12+ABR!AK12+MAY!AK12+JUN!AK12+JUL!AK12+AGO!AK12),IF(Config!$C$6=9,SUM(+ENE!AK12+FEB!AK12+MAR!AK12+ABR!AK12+MAY!AK12+JUN!AK12+JUL!AK12+AGO!AK12+SET!AK12),IF(Config!$C$6=10,SUM(+ENE!AK12+FEB!AK12+MAR!AK12+ABR!AK12+MAY!AK12+JUN!AK12+JUL!AK12+AGO!AK12+SET!AK12+OCT!AK12),IF(Config!$C$6=11,SUM(+ENE!AK12+FEB!AK12+MAR!AK12+ABR!AK12+MAY!AK12+JUN!AK12+JUL!AK12+AGO!AK12+SET!AK12+OCT!AK12+NOV!AK12),IF(Config!$C$6=12,SUM(+ENE!AK12+FEB!AK12+MAR!AK12+ABR!AK12+MAY!AK12+JUN!AK12+JUL!AK12+AGO!AK12+SET!AK12+OCT!AK12+NOV!AK12+DIC!AK12)))))))))))))</f>
        <v>0</v>
      </c>
      <c r="AL12" s="214">
        <f>IF(Config!$C$6=1,SUM(+ENE!AL12),IF(Config!$C$6=2,SUM(+ENE!AL12+FEB!AL12),IF(Config!$C$6=3,SUM(+ENE!AL12+FEB!AL12+MAR!AL12),IF(Config!$C$6=4,SUM(+ENE!AL12+FEB!AL12+MAR!AL12+ABR!AL12),IF(Config!$C$6=5,SUM(ENE!AL12+FEB!AL12+MAR!AL12+ABR!AL12+MAY!AL12),IF(Config!$C$6=6,SUM(+ENE!AL12+FEB!AL12+MAR!AL12+ABR!AL12+MAY!AL12+JUN!AL12),IF(Config!$C$6=7,SUM(ENE!AL12+FEB!AL12+MAR!AL12+ABR!AL12+MAY!AL12+JUN!AL12+JUL!AL12),IF(Config!$C$6=8,SUM(+ENE!AL12+FEB!AL12+MAR!AL12+ABR!AL12+MAY!AL12+JUN!AL12+JUL!AL12+AGO!AL12),IF(Config!$C$6=9,SUM(+ENE!AL12+FEB!AL12+MAR!AL12+ABR!AL12+MAY!AL12+JUN!AL12+JUL!AL12+AGO!AL12+SET!AL12),IF(Config!$C$6=10,SUM(+ENE!AL12+FEB!AL12+MAR!AL12+ABR!AL12+MAY!AL12+JUN!AL12+JUL!AL12+AGO!AL12+SET!AL12+OCT!AL12),IF(Config!$C$6=11,SUM(+ENE!AL12+FEB!AL12+MAR!AL12+ABR!AL12+MAY!AL12+JUN!AL12+JUL!AL12+AGO!AL12+SET!AL12+OCT!AL12+NOV!AL12),IF(Config!$C$6=12,SUM(+ENE!AL12+FEB!AL12+MAR!AL12+ABR!AL12+MAY!AL12+JUN!AL12+JUL!AL12+AGO!AL12+SET!AL12+OCT!AL12+NOV!AL12+DIC!AL12)))))))))))))</f>
        <v>0</v>
      </c>
      <c r="AM12" s="214">
        <f>IF(Config!$C$6=1,SUM(+ENE!AM12),IF(Config!$C$6=2,SUM(+ENE!AM12+FEB!AM12),IF(Config!$C$6=3,SUM(+ENE!AM12+FEB!AM12+MAR!AM12),IF(Config!$C$6=4,SUM(+ENE!AM12+FEB!AM12+MAR!AM12+ABR!AM12),IF(Config!$C$6=5,SUM(ENE!AM12+FEB!AM12+MAR!AM12+ABR!AM12+MAY!AM12),IF(Config!$C$6=6,SUM(+ENE!AM12+FEB!AM12+MAR!AM12+ABR!AM12+MAY!AM12+JUN!AM12),IF(Config!$C$6=7,SUM(ENE!AM12+FEB!AM12+MAR!AM12+ABR!AM12+MAY!AM12+JUN!AM12+JUL!AM12),IF(Config!$C$6=8,SUM(+ENE!AM12+FEB!AM12+MAR!AM12+ABR!AM12+MAY!AM12+JUN!AM12+JUL!AM12+AGO!AM12),IF(Config!$C$6=9,SUM(+ENE!AM12+FEB!AM12+MAR!AM12+ABR!AM12+MAY!AM12+JUN!AM12+JUL!AM12+AGO!AM12+SET!AM12),IF(Config!$C$6=10,SUM(+ENE!AM12+FEB!AM12+MAR!AM12+ABR!AM12+MAY!AM12+JUN!AM12+JUL!AM12+AGO!AM12+SET!AM12+OCT!AM12),IF(Config!$C$6=11,SUM(+ENE!AM12+FEB!AM12+MAR!AM12+ABR!AM12+MAY!AM12+JUN!AM12+JUL!AM12+AGO!AM12+SET!AM12+OCT!AM12+NOV!AM12),IF(Config!$C$6=12,SUM(+ENE!AM12+FEB!AM12+MAR!AM12+ABR!AM12+MAY!AM12+JUN!AM12+JUL!AM12+AGO!AM12+SET!AM12+OCT!AM12+NOV!AM12+DIC!AM12)))))))))))))</f>
        <v>0</v>
      </c>
      <c r="AN12" s="214">
        <f>IF(Config!$C$6=1,SUM(+ENE!AN12),IF(Config!$C$6=2,SUM(+ENE!AN12+FEB!AN12),IF(Config!$C$6=3,SUM(+ENE!AN12+FEB!AN12+MAR!AN12),IF(Config!$C$6=4,SUM(+ENE!AN12+FEB!AN12+MAR!AN12+ABR!AN12),IF(Config!$C$6=5,SUM(ENE!AN12+FEB!AN12+MAR!AN12+ABR!AN12+MAY!AN12),IF(Config!$C$6=6,SUM(+ENE!AN12+FEB!AN12+MAR!AN12+ABR!AN12+MAY!AN12+JUN!AN12),IF(Config!$C$6=7,SUM(ENE!AN12+FEB!AN12+MAR!AN12+ABR!AN12+MAY!AN12+JUN!AN12+JUL!AN12),IF(Config!$C$6=8,SUM(+ENE!AN12+FEB!AN12+MAR!AN12+ABR!AN12+MAY!AN12+JUN!AN12+JUL!AN12+AGO!AN12),IF(Config!$C$6=9,SUM(+ENE!AN12+FEB!AN12+MAR!AN12+ABR!AN12+MAY!AN12+JUN!AN12+JUL!AN12+AGO!AN12+SET!AN12),IF(Config!$C$6=10,SUM(+ENE!AN12+FEB!AN12+MAR!AN12+ABR!AN12+MAY!AN12+JUN!AN12+JUL!AN12+AGO!AN12+SET!AN12+OCT!AN12),IF(Config!$C$6=11,SUM(+ENE!AN12+FEB!AN12+MAR!AN12+ABR!AN12+MAY!AN12+JUN!AN12+JUL!AN12+AGO!AN12+SET!AN12+OCT!AN12+NOV!AN12),IF(Config!$C$6=12,SUM(+ENE!AN12+FEB!AN12+MAR!AN12+ABR!AN12+MAY!AN12+JUN!AN12+JUL!AN12+AGO!AN12+SET!AN12+OCT!AN12+NOV!AN12+DIC!AN12)))))))))))))</f>
        <v>0</v>
      </c>
      <c r="AO12" s="214">
        <f>IF(Config!$C$6=1,SUM(+ENE!AO12),IF(Config!$C$6=2,SUM(+ENE!AO12+FEB!AO12),IF(Config!$C$6=3,SUM(+ENE!AO12+FEB!AO12+MAR!AO12),IF(Config!$C$6=4,SUM(+ENE!AO12+FEB!AO12+MAR!AO12+ABR!AO12),IF(Config!$C$6=5,SUM(ENE!AO12+FEB!AO12+MAR!AO12+ABR!AO12+MAY!AO12),IF(Config!$C$6=6,SUM(+ENE!AO12+FEB!AO12+MAR!AO12+ABR!AO12+MAY!AO12+JUN!AO12),IF(Config!$C$6=7,SUM(ENE!AO12+FEB!AO12+MAR!AO12+ABR!AO12+MAY!AO12+JUN!AO12+JUL!AO12),IF(Config!$C$6=8,SUM(+ENE!AO12+FEB!AO12+MAR!AO12+ABR!AO12+MAY!AO12+JUN!AO12+JUL!AO12+AGO!AO12),IF(Config!$C$6=9,SUM(+ENE!AO12+FEB!AO12+MAR!AO12+ABR!AO12+MAY!AO12+JUN!AO12+JUL!AO12+AGO!AO12+SET!AO12),IF(Config!$C$6=10,SUM(+ENE!AO12+FEB!AO12+MAR!AO12+ABR!AO12+MAY!AO12+JUN!AO12+JUL!AO12+AGO!AO12+SET!AO12+OCT!AO12),IF(Config!$C$6=11,SUM(+ENE!AO12+FEB!AO12+MAR!AO12+ABR!AO12+MAY!AO12+JUN!AO12+JUL!AO12+AGO!AO12+SET!AO12+OCT!AO12+NOV!AO12),IF(Config!$C$6=12,SUM(+ENE!AO12+FEB!AO12+MAR!AO12+ABR!AO12+MAY!AO12+JUN!AO12+JUL!AO12+AGO!AO12+SET!AO12+OCT!AO12+NOV!AO12+DIC!AO12)))))))))))))</f>
        <v>0</v>
      </c>
      <c r="AP12" s="214">
        <f>IF(Config!$C$6=1,SUM(+ENE!AP12),IF(Config!$C$6=2,SUM(+ENE!AP12+FEB!AP12),IF(Config!$C$6=3,SUM(+ENE!AP12+FEB!AP12+MAR!AP12),IF(Config!$C$6=4,SUM(+ENE!AP12+FEB!AP12+MAR!AP12+ABR!AP12),IF(Config!$C$6=5,SUM(ENE!AP12+FEB!AP12+MAR!AP12+ABR!AP12+MAY!AP12),IF(Config!$C$6=6,SUM(+ENE!AP12+FEB!AP12+MAR!AP12+ABR!AP12+MAY!AP12+JUN!AP12),IF(Config!$C$6=7,SUM(ENE!AP12+FEB!AP12+MAR!AP12+ABR!AP12+MAY!AP12+JUN!AP12+JUL!AP12),IF(Config!$C$6=8,SUM(+ENE!AP12+FEB!AP12+MAR!AP12+ABR!AP12+MAY!AP12+JUN!AP12+JUL!AP12+AGO!AP12),IF(Config!$C$6=9,SUM(+ENE!AP12+FEB!AP12+MAR!AP12+ABR!AP12+MAY!AP12+JUN!AP12+JUL!AP12+AGO!AP12+SET!AP12),IF(Config!$C$6=10,SUM(+ENE!AP12+FEB!AP12+MAR!AP12+ABR!AP12+MAY!AP12+JUN!AP12+JUL!AP12+AGO!AP12+SET!AP12+OCT!AP12),IF(Config!$C$6=11,SUM(+ENE!AP12+FEB!AP12+MAR!AP12+ABR!AP12+MAY!AP12+JUN!AP12+JUL!AP12+AGO!AP12+SET!AP12+OCT!AP12+NOV!AP12),IF(Config!$C$6=12,SUM(+ENE!AP12+FEB!AP12+MAR!AP12+ABR!AP12+MAY!AP12+JUN!AP12+JUL!AP12+AGO!AP12+SET!AP12+OCT!AP12+NOV!AP12+DIC!AP12)))))))))))))</f>
        <v>0</v>
      </c>
      <c r="AQ12" s="214">
        <f>IF(Config!$C$6=1,SUM(+ENE!AQ12),IF(Config!$C$6=2,SUM(+ENE!AQ12+FEB!AQ12),IF(Config!$C$6=3,SUM(+ENE!AQ12+FEB!AQ12+MAR!AQ12),IF(Config!$C$6=4,SUM(+ENE!AQ12+FEB!AQ12+MAR!AQ12+ABR!AQ12),IF(Config!$C$6=5,SUM(ENE!AQ12+FEB!AQ12+MAR!AQ12+ABR!AQ12+MAY!AQ12),IF(Config!$C$6=6,SUM(+ENE!AQ12+FEB!AQ12+MAR!AQ12+ABR!AQ12+MAY!AQ12+JUN!AQ12),IF(Config!$C$6=7,SUM(ENE!AQ12+FEB!AQ12+MAR!AQ12+ABR!AQ12+MAY!AQ12+JUN!AQ12+JUL!AQ12),IF(Config!$C$6=8,SUM(+ENE!AQ12+FEB!AQ12+MAR!AQ12+ABR!AQ12+MAY!AQ12+JUN!AQ12+JUL!AQ12+AGO!AQ12),IF(Config!$C$6=9,SUM(+ENE!AQ12+FEB!AQ12+MAR!AQ12+ABR!AQ12+MAY!AQ12+JUN!AQ12+JUL!AQ12+AGO!AQ12+SET!AQ12),IF(Config!$C$6=10,SUM(+ENE!AQ12+FEB!AQ12+MAR!AQ12+ABR!AQ12+MAY!AQ12+JUN!AQ12+JUL!AQ12+AGO!AQ12+SET!AQ12+OCT!AQ12),IF(Config!$C$6=11,SUM(+ENE!AQ12+FEB!AQ12+MAR!AQ12+ABR!AQ12+MAY!AQ12+JUN!AQ12+JUL!AQ12+AGO!AQ12+SET!AQ12+OCT!AQ12+NOV!AQ12),IF(Config!$C$6=12,SUM(+ENE!AQ12+FEB!AQ12+MAR!AQ12+ABR!AQ12+MAY!AQ12+JUN!AQ12+JUL!AQ12+AGO!AQ12+SET!AQ12+OCT!AQ12+NOV!AQ12+DIC!AQ12)))))))))))))</f>
        <v>0</v>
      </c>
      <c r="AR12" s="214">
        <f>IF(Config!$C$6=1,SUM(+ENE!AR12),IF(Config!$C$6=2,SUM(+ENE!AR12+FEB!AR12),IF(Config!$C$6=3,SUM(+ENE!AR12+FEB!AR12+MAR!AR12),IF(Config!$C$6=4,SUM(+ENE!AR12+FEB!AR12+MAR!AR12+ABR!AR12),IF(Config!$C$6=5,SUM(ENE!AR12+FEB!AR12+MAR!AR12+ABR!AR12+MAY!AR12),IF(Config!$C$6=6,SUM(+ENE!AR12+FEB!AR12+MAR!AR12+ABR!AR12+MAY!AR12+JUN!AR12),IF(Config!$C$6=7,SUM(ENE!AR12+FEB!AR12+MAR!AR12+ABR!AR12+MAY!AR12+JUN!AR12+JUL!AR12),IF(Config!$C$6=8,SUM(+ENE!AR12+FEB!AR12+MAR!AR12+ABR!AR12+MAY!AR12+JUN!AR12+JUL!AR12+AGO!AR12),IF(Config!$C$6=9,SUM(+ENE!AR12+FEB!AR12+MAR!AR12+ABR!AR12+MAY!AR12+JUN!AR12+JUL!AR12+AGO!AR12+SET!AR12),IF(Config!$C$6=10,SUM(+ENE!AR12+FEB!AR12+MAR!AR12+ABR!AR12+MAY!AR12+JUN!AR12+JUL!AR12+AGO!AR12+SET!AR12+OCT!AR12),IF(Config!$C$6=11,SUM(+ENE!AR12+FEB!AR12+MAR!AR12+ABR!AR12+MAY!AR12+JUN!AR12+JUL!AR12+AGO!AR12+SET!AR12+OCT!AR12+NOV!AR12),IF(Config!$C$6=12,SUM(+ENE!AR12+FEB!AR12+MAR!AR12+ABR!AR12+MAY!AR12+JUN!AR12+JUL!AR12+AGO!AR12+SET!AR12+OCT!AR12+NOV!AR12+DIC!AR12)))))))))))))</f>
        <v>0</v>
      </c>
      <c r="AS12" s="220">
        <f t="shared" si="3"/>
        <v>35</v>
      </c>
      <c r="AT12" s="82">
        <f>IF(Config!$C$6=1,SUM(+ENE!AT12),IF(Config!$C$6=2,SUM(+ENE!AT12+FEB!AT12),IF(Config!$C$6=3,SUM(+ENE!AT12+FEB!AT12+MAR!AT12),IF(Config!$C$6=4,SUM(+ENE!AT12+FEB!AT12+MAR!AT12+ABR!AT12),IF(Config!$C$6=5,SUM(ENE!AT12+FEB!AT12+MAR!AT12+ABR!AT12+MAY!AT12),IF(Config!$C$6=6,SUM(+ENE!AT12+FEB!AT12+MAR!AT12+ABR!AT12+MAY!AT12+JUN!AT12),IF(Config!$C$6=7,SUM(ENE!AT12+FEB!AT12+MAR!AT12+ABR!AT12+MAY!AT12+JUN!AT12+JUL!AT12),IF(Config!$C$6=8,SUM(+ENE!AT12+FEB!AT12+MAR!AT12+ABR!AT12+MAY!AT12+JUN!AT12+JUL!AT12+AGO!AT12),IF(Config!$C$6=9,SUM(+ENE!AT12+FEB!AT12+MAR!AT12+ABR!AT12+MAY!AT12+JUN!AT12+JUL!AT12+AGO!AT12+SET!AT12),IF(Config!$C$6=10,SUM(+ENE!AT12+FEB!AT12+MAR!AT12+ABR!AT12+MAY!AT12+JUN!AT12+JUL!AT12+AGO!AT12+SET!AT12+OCT!AT12),IF(Config!$C$6=11,SUM(+ENE!AT12+FEB!AT12+MAR!AT12+ABR!AT12+MAY!AT12+JUN!AT12+JUL!AT12+AGO!AT12+SET!AT12+OCT!AT12+NOV!AT12),IF(Config!$C$6=12,SUM(+ENE!AT12+FEB!AT12+MAR!AT12+ABR!AT12+MAY!AT12+JUN!AT12+JUL!AT12+AGO!AT12+SET!AT12+OCT!AT12+NOV!AT12+DIC!AT12)))))))))))))</f>
        <v>0</v>
      </c>
      <c r="AU12" s="82">
        <f>IF(Config!$C$6=1,SUM(+ENE!AU12),IF(Config!$C$6=2,SUM(+ENE!AU12+FEB!AU12),IF(Config!$C$6=3,SUM(+ENE!AU12+FEB!AU12+MAR!AU12),IF(Config!$C$6=4,SUM(+ENE!AU12+FEB!AU12+MAR!AU12+ABR!AU12),IF(Config!$C$6=5,SUM(ENE!AU12+FEB!AU12+MAR!AU12+ABR!AU12+MAY!AU12),IF(Config!$C$6=6,SUM(+ENE!AU12+FEB!AU12+MAR!AU12+ABR!AU12+MAY!AU12+JUN!AU12),IF(Config!$C$6=7,SUM(ENE!AU12+FEB!AU12+MAR!AU12+ABR!AU12+MAY!AU12+JUN!AU12+JUL!AU12),IF(Config!$C$6=8,SUM(+ENE!AU12+FEB!AU12+MAR!AU12+ABR!AU12+MAY!AU12+JUN!AU12+JUL!AU12+AGO!AU12),IF(Config!$C$6=9,SUM(+ENE!AU12+FEB!AU12+MAR!AU12+ABR!AU12+MAY!AU12+JUN!AU12+JUL!AU12+AGO!AU12+SET!AU12),IF(Config!$C$6=10,SUM(+ENE!AU12+FEB!AU12+MAR!AU12+ABR!AU12+MAY!AU12+JUN!AU12+JUL!AU12+AGO!AU12+SET!AU12+OCT!AU12),IF(Config!$C$6=11,SUM(+ENE!AU12+FEB!AU12+MAR!AU12+ABR!AU12+MAY!AU12+JUN!AU12+JUL!AU12+AGO!AU12+SET!AU12+OCT!AU12+NOV!AU12),IF(Config!$C$6=12,SUM(+ENE!AU12+FEB!AU12+MAR!AU12+ABR!AU12+MAY!AU12+JUN!AU12+JUL!AU12+AGO!AU12+SET!AU12+OCT!AU12+NOV!AU12+DIC!AU12)))))))))))))</f>
        <v>35</v>
      </c>
      <c r="AV12" s="82">
        <f>IF(Config!$C$6=1,SUM(+ENE!AV12),IF(Config!$C$6=2,SUM(+ENE!AV12+FEB!AV12),IF(Config!$C$6=3,SUM(+ENE!AV12+FEB!AV12+MAR!AV12),IF(Config!$C$6=4,SUM(+ENE!AV12+FEB!AV12+MAR!AV12+ABR!AV12),IF(Config!$C$6=5,SUM(ENE!AV12+FEB!AV12+MAR!AV12+ABR!AV12+MAY!AV12),IF(Config!$C$6=6,SUM(+ENE!AV12+FEB!AV12+MAR!AV12+ABR!AV12+MAY!AV12+JUN!AV12),IF(Config!$C$6=7,SUM(ENE!AV12+FEB!AV12+MAR!AV12+ABR!AV12+MAY!AV12+JUN!AV12+JUL!AV12),IF(Config!$C$6=8,SUM(+ENE!AV12+FEB!AV12+MAR!AV12+ABR!AV12+MAY!AV12+JUN!AV12+JUL!AV12+AGO!AV12),IF(Config!$C$6=9,SUM(+ENE!AV12+FEB!AV12+MAR!AV12+ABR!AV12+MAY!AV12+JUN!AV12+JUL!AV12+AGO!AV12+SET!AV12),IF(Config!$C$6=10,SUM(+ENE!AV12+FEB!AV12+MAR!AV12+ABR!AV12+MAY!AV12+JUN!AV12+JUL!AV12+AGO!AV12+SET!AV12+OCT!AV12),IF(Config!$C$6=11,SUM(+ENE!AV12+FEB!AV12+MAR!AV12+ABR!AV12+MAY!AV12+JUN!AV12+JUL!AV12+AGO!AV12+SET!AV12+OCT!AV12+NOV!AV12),IF(Config!$C$6=12,SUM(+ENE!AV12+FEB!AV12+MAR!AV12+ABR!AV12+MAY!AV12+JUN!AV12+JUL!AV12+AGO!AV12+SET!AV12+OCT!AV12+NOV!AV12+DIC!AV12)))))))))))))</f>
        <v>0</v>
      </c>
      <c r="AW12" s="82">
        <f>IF(Config!$C$6=1,SUM(+ENE!AW12),IF(Config!$C$6=2,SUM(+ENE!AW12+FEB!AW12),IF(Config!$C$6=3,SUM(+ENE!AW12+FEB!AW12+MAR!AW12),IF(Config!$C$6=4,SUM(+ENE!AW12+FEB!AW12+MAR!AW12+ABR!AW12),IF(Config!$C$6=5,SUM(ENE!AW12+FEB!AW12+MAR!AW12+ABR!AW12+MAY!AW12),IF(Config!$C$6=6,SUM(+ENE!AW12+FEB!AW12+MAR!AW12+ABR!AW12+MAY!AW12+JUN!AW12),IF(Config!$C$6=7,SUM(ENE!AW12+FEB!AW12+MAR!AW12+ABR!AW12+MAY!AW12+JUN!AW12+JUL!AW12),IF(Config!$C$6=8,SUM(+ENE!AW12+FEB!AW12+MAR!AW12+ABR!AW12+MAY!AW12+JUN!AW12+JUL!AW12+AGO!AW12),IF(Config!$C$6=9,SUM(+ENE!AW12+FEB!AW12+MAR!AW12+ABR!AW12+MAY!AW12+JUN!AW12+JUL!AW12+AGO!AW12+SET!AW12),IF(Config!$C$6=10,SUM(+ENE!AW12+FEB!AW12+MAR!AW12+ABR!AW12+MAY!AW12+JUN!AW12+JUL!AW12+AGO!AW12+SET!AW12+OCT!AW12),IF(Config!$C$6=11,SUM(+ENE!AW12+FEB!AW12+MAR!AW12+ABR!AW12+MAY!AW12+JUN!AW12+JUL!AW12+AGO!AW12+SET!AW12+OCT!AW12+NOV!AW12),IF(Config!$C$6=12,SUM(+ENE!AW12+FEB!AW12+MAR!AW12+ABR!AW12+MAY!AW12+JUN!AW12+JUL!AW12+AGO!AW12+SET!AW12+OCT!AW12+NOV!AW12+DIC!AW12)))))))))))))</f>
        <v>0</v>
      </c>
      <c r="AX12" s="82">
        <f>IF(Config!$C$6=1,SUM(+ENE!AX12),IF(Config!$C$6=2,SUM(+ENE!AX12+FEB!AX12),IF(Config!$C$6=3,SUM(+ENE!AX12+FEB!AX12+MAR!AX12),IF(Config!$C$6=4,SUM(+ENE!AX12+FEB!AX12+MAR!AX12+ABR!AX12),IF(Config!$C$6=5,SUM(ENE!AX12+FEB!AX12+MAR!AX12+ABR!AX12+MAY!AX12),IF(Config!$C$6=6,SUM(+ENE!AX12+FEB!AX12+MAR!AX12+ABR!AX12+MAY!AX12+JUN!AX12),IF(Config!$C$6=7,SUM(ENE!AX12+FEB!AX12+MAR!AX12+ABR!AX12+MAY!AX12+JUN!AX12+JUL!AX12),IF(Config!$C$6=8,SUM(+ENE!AX12+FEB!AX12+MAR!AX12+ABR!AX12+MAY!AX12+JUN!AX12+JUL!AX12+AGO!AX12),IF(Config!$C$6=9,SUM(+ENE!AX12+FEB!AX12+MAR!AX12+ABR!AX12+MAY!AX12+JUN!AX12+JUL!AX12+AGO!AX12+SET!AX12),IF(Config!$C$6=10,SUM(+ENE!AX12+FEB!AX12+MAR!AX12+ABR!AX12+MAY!AX12+JUN!AX12+JUL!AX12+AGO!AX12+SET!AX12+OCT!AX12),IF(Config!$C$6=11,SUM(+ENE!AX12+FEB!AX12+MAR!AX12+ABR!AX12+MAY!AX12+JUN!AX12+JUL!AX12+AGO!AX12+SET!AX12+OCT!AX12+NOV!AX12),IF(Config!$C$6=12,SUM(+ENE!AX12+FEB!AX12+MAR!AX12+ABR!AX12+MAY!AX12+JUN!AX12+JUL!AX12+AGO!AX12+SET!AX12+OCT!AX12+NOV!AX12+DIC!AX12)))))))))))))</f>
        <v>0</v>
      </c>
      <c r="AY12" s="82">
        <f>IF(Config!$C$6=1,SUM(+ENE!AY12),IF(Config!$C$6=2,SUM(+ENE!AY12+FEB!AY12),IF(Config!$C$6=3,SUM(+ENE!AY12+FEB!AY12+MAR!AY12),IF(Config!$C$6=4,SUM(+ENE!AY12+FEB!AY12+MAR!AY12+ABR!AY12),IF(Config!$C$6=5,SUM(ENE!AY12+FEB!AY12+MAR!AY12+ABR!AY12+MAY!AY12),IF(Config!$C$6=6,SUM(+ENE!AY12+FEB!AY12+MAR!AY12+ABR!AY12+MAY!AY12+JUN!AY12),IF(Config!$C$6=7,SUM(ENE!AY12+FEB!AY12+MAR!AY12+ABR!AY12+MAY!AY12+JUN!AY12+JUL!AY12),IF(Config!$C$6=8,SUM(+ENE!AY12+FEB!AY12+MAR!AY12+ABR!AY12+MAY!AY12+JUN!AY12+JUL!AY12+AGO!AY12),IF(Config!$C$6=9,SUM(+ENE!AY12+FEB!AY12+MAR!AY12+ABR!AY12+MAY!AY12+JUN!AY12+JUL!AY12+AGO!AY12+SET!AY12),IF(Config!$C$6=10,SUM(+ENE!AY12+FEB!AY12+MAR!AY12+ABR!AY12+MAY!AY12+JUN!AY12+JUL!AY12+AGO!AY12+SET!AY12+OCT!AY12),IF(Config!$C$6=11,SUM(+ENE!AY12+FEB!AY12+MAR!AY12+ABR!AY12+MAY!AY12+JUN!AY12+JUL!AY12+AGO!AY12+SET!AY12+OCT!AY12+NOV!AY12),IF(Config!$C$6=12,SUM(+ENE!AY12+FEB!AY12+MAR!AY12+ABR!AY12+MAY!AY12+JUN!AY12+JUL!AY12+AGO!AY12+SET!AY12+OCT!AY12+NOV!AY12+DIC!AY12)))))))))))))</f>
        <v>0</v>
      </c>
      <c r="AZ12" s="82">
        <f>IF(Config!$C$6=1,SUM(+ENE!AZ12),IF(Config!$C$6=2,SUM(+ENE!AZ12+FEB!AZ12),IF(Config!$C$6=3,SUM(+ENE!AZ12+FEB!AZ12+MAR!AZ12),IF(Config!$C$6=4,SUM(+ENE!AZ12+FEB!AZ12+MAR!AZ12+ABR!AZ12),IF(Config!$C$6=5,SUM(ENE!AZ12+FEB!AZ12+MAR!AZ12+ABR!AZ12+MAY!AZ12),IF(Config!$C$6=6,SUM(+ENE!AZ12+FEB!AZ12+MAR!AZ12+ABR!AZ12+MAY!AZ12+JUN!AZ12),IF(Config!$C$6=7,SUM(ENE!AZ12+FEB!AZ12+MAR!AZ12+ABR!AZ12+MAY!AZ12+JUN!AZ12+JUL!AZ12),IF(Config!$C$6=8,SUM(+ENE!AZ12+FEB!AZ12+MAR!AZ12+ABR!AZ12+MAY!AZ12+JUN!AZ12+JUL!AZ12+AGO!AZ12),IF(Config!$C$6=9,SUM(+ENE!AZ12+FEB!AZ12+MAR!AZ12+ABR!AZ12+MAY!AZ12+JUN!AZ12+JUL!AZ12+AGO!AZ12+SET!AZ12),IF(Config!$C$6=10,SUM(+ENE!AZ12+FEB!AZ12+MAR!AZ12+ABR!AZ12+MAY!AZ12+JUN!AZ12+JUL!AZ12+AGO!AZ12+SET!AZ12+OCT!AZ12),IF(Config!$C$6=11,SUM(+ENE!AZ12+FEB!AZ12+MAR!AZ12+ABR!AZ12+MAY!AZ12+JUN!AZ12+JUL!AZ12+AGO!AZ12+SET!AZ12+OCT!AZ12+NOV!AZ12),IF(Config!$C$6=12,SUM(+ENE!AZ12+FEB!AZ12+MAR!AZ12+ABR!AZ12+MAY!AZ12+JUN!AZ12+JUL!AZ12+AGO!AZ12+SET!AZ12+OCT!AZ12+NOV!AZ12+DIC!AZ12)))))))))))))</f>
        <v>0</v>
      </c>
      <c r="BA12" s="82">
        <f>IF(Config!$C$6=1,SUM(+ENE!BA12),IF(Config!$C$6=2,SUM(+ENE!BA12+FEB!BA12),IF(Config!$C$6=3,SUM(+ENE!BA12+FEB!BA12+MAR!BA12),IF(Config!$C$6=4,SUM(+ENE!BA12+FEB!BA12+MAR!BA12+ABR!BA12),IF(Config!$C$6=5,SUM(ENE!BA12+FEB!BA12+MAR!BA12+ABR!BA12+MAY!BA12),IF(Config!$C$6=6,SUM(+ENE!BA12+FEB!BA12+MAR!BA12+ABR!BA12+MAY!BA12+JUN!BA12),IF(Config!$C$6=7,SUM(ENE!BA12+FEB!BA12+MAR!BA12+ABR!BA12+MAY!BA12+JUN!BA12+JUL!BA12),IF(Config!$C$6=8,SUM(+ENE!BA12+FEB!BA12+MAR!BA12+ABR!BA12+MAY!BA12+JUN!BA12+JUL!BA12+AGO!BA12),IF(Config!$C$6=9,SUM(+ENE!BA12+FEB!BA12+MAR!BA12+ABR!BA12+MAY!BA12+JUN!BA12+JUL!BA12+AGO!BA12+SET!BA12),IF(Config!$C$6=10,SUM(+ENE!BA12+FEB!BA12+MAR!BA12+ABR!BA12+MAY!BA12+JUN!BA12+JUL!BA12+AGO!BA12+SET!BA12+OCT!BA12),IF(Config!$C$6=11,SUM(+ENE!BA12+FEB!BA12+MAR!BA12+ABR!BA12+MAY!BA12+JUN!BA12+JUL!BA12+AGO!BA12+SET!BA12+OCT!BA12+NOV!BA12),IF(Config!$C$6=12,SUM(+ENE!BA12+FEB!BA12+MAR!BA12+ABR!BA12+MAY!BA12+JUN!BA12+JUL!BA12+AGO!BA12+SET!BA12+OCT!BA12+NOV!BA12+DIC!BA12)))))))))))))</f>
        <v>0</v>
      </c>
      <c r="BB12" s="82">
        <f>IF(Config!$C$6=1,SUM(+ENE!BB12),IF(Config!$C$6=2,SUM(+ENE!BB12+FEB!BB12),IF(Config!$C$6=3,SUM(+ENE!BB12+FEB!BB12+MAR!BB12),IF(Config!$C$6=4,SUM(+ENE!BB12+FEB!BB12+MAR!BB12+ABR!BB12),IF(Config!$C$6=5,SUM(ENE!BB12+FEB!BB12+MAR!BB12+ABR!BB12+MAY!BB12),IF(Config!$C$6=6,SUM(+ENE!BB12+FEB!BB12+MAR!BB12+ABR!BB12+MAY!BB12+JUN!BB12),IF(Config!$C$6=7,SUM(ENE!BB12+FEB!BB12+MAR!BB12+ABR!BB12+MAY!BB12+JUN!BB12+JUL!BB12),IF(Config!$C$6=8,SUM(+ENE!BB12+FEB!BB12+MAR!BB12+ABR!BB12+MAY!BB12+JUN!BB12+JUL!BB12+AGO!BB12),IF(Config!$C$6=9,SUM(+ENE!BB12+FEB!BB12+MAR!BB12+ABR!BB12+MAY!BB12+JUN!BB12+JUL!BB12+AGO!BB12+SET!BB12),IF(Config!$C$6=10,SUM(+ENE!BB12+FEB!BB12+MAR!BB12+ABR!BB12+MAY!BB12+JUN!BB12+JUL!BB12+AGO!BB12+SET!BB12+OCT!BB12),IF(Config!$C$6=11,SUM(+ENE!BB12+FEB!BB12+MAR!BB12+ABR!BB12+MAY!BB12+JUN!BB12+JUL!BB12+AGO!BB12+SET!BB12+OCT!BB12+NOV!BB12),IF(Config!$C$6=12,SUM(+ENE!BB12+FEB!BB12+MAR!BB12+ABR!BB12+MAY!BB12+JUN!BB12+JUL!BB12+AGO!BB12+SET!BB12+OCT!BB12+NOV!BB12+DIC!BB12)))))))))))))</f>
        <v>0</v>
      </c>
      <c r="BC12" s="82">
        <f>IF(Config!$C$6=1,SUM(+ENE!BC12),IF(Config!$C$6=2,SUM(+ENE!BC12+FEB!BC12),IF(Config!$C$6=3,SUM(+ENE!BC12+FEB!BC12+MAR!BC12),IF(Config!$C$6=4,SUM(+ENE!BC12+FEB!BC12+MAR!BC12+ABR!BC12),IF(Config!$C$6=5,SUM(ENE!BC12+FEB!BC12+MAR!BC12+ABR!BC12+MAY!BC12),IF(Config!$C$6=6,SUM(+ENE!BC12+FEB!BC12+MAR!BC12+ABR!BC12+MAY!BC12+JUN!BC12),IF(Config!$C$6=7,SUM(ENE!BC12+FEB!BC12+MAR!BC12+ABR!BC12+MAY!BC12+JUN!BC12+JUL!BC12),IF(Config!$C$6=8,SUM(+ENE!BC12+FEB!BC12+MAR!BC12+ABR!BC12+MAY!BC12+JUN!BC12+JUL!BC12+AGO!BC12),IF(Config!$C$6=9,SUM(+ENE!BC12+FEB!BC12+MAR!BC12+ABR!BC12+MAY!BC12+JUN!BC12+JUL!BC12+AGO!BC12+SET!BC12),IF(Config!$C$6=10,SUM(+ENE!BC12+FEB!BC12+MAR!BC12+ABR!BC12+MAY!BC12+JUN!BC12+JUL!BC12+AGO!BC12+SET!BC12+OCT!BC12),IF(Config!$C$6=11,SUM(+ENE!BC12+FEB!BC12+MAR!BC12+ABR!BC12+MAY!BC12+JUN!BC12+JUL!BC12+AGO!BC12+SET!BC12+OCT!BC12+NOV!BC12),IF(Config!$C$6=12,SUM(+ENE!BC12+FEB!BC12+MAR!BC12+ABR!BC12+MAY!BC12+JUN!BC12+JUL!BC12+AGO!BC12+SET!BC12+OCT!BC12+NOV!BC12+DIC!BC12)))))))))))))</f>
        <v>0</v>
      </c>
      <c r="BD12" s="109">
        <f t="shared" si="1"/>
        <v>35</v>
      </c>
      <c r="BE12" t="str">
        <f t="shared" si="2"/>
        <v>OK</v>
      </c>
    </row>
    <row r="13" spans="1:69" ht="20.25" customHeight="1" x14ac:dyDescent="0.25">
      <c r="A13" s="213">
        <f>+METAS!A13</f>
        <v>10</v>
      </c>
      <c r="B13" s="213" t="str">
        <f>+METAS!B13</f>
        <v xml:space="preserve">10-intervencion para personas con dependencia del alcohol y tabaco </v>
      </c>
      <c r="C13" s="217" t="str">
        <f>+METAS!D13</f>
        <v>SALUD MENTAL CSMC</v>
      </c>
      <c r="D13" s="214">
        <f>IF(Config!$C$6=1,SUM(+ENE!D13),IF(Config!$C$6=2,SUM(+ENE!D13+FEB!D13),IF(Config!$C$6=3,SUM(+ENE!D13+FEB!D13+MAR!D13),IF(Config!$C$6=4,SUM(+ENE!D13+FEB!D13+MAR!D13+ABR!D13),IF(Config!$C$6=5,SUM(ENE!D13+FEB!D13+MAR!D13+ABR!D13+MAY!D13),IF(Config!$C$6=6,SUM(+ENE!D13+FEB!D13+MAR!D13+ABR!D13+MAY!D13+JUN!D13),IF(Config!$C$6=7,SUM(ENE!D13+FEB!D13+MAR!D13+ABR!D13+MAY!D13+JUN!D13+JUL!D13),IF(Config!$C$6=8,SUM(+ENE!D13+FEB!D13+MAR!D13+ABR!D13+MAY!D13+JUN!D13+JUL!D13+AGO!D13),IF(Config!$C$6=9,SUM(+ENE!D13+FEB!D13+MAR!D13+ABR!D13+MAY!D13+JUN!D13+JUL!D13+AGO!D13+SET!D13),IF(Config!$C$6=10,SUM(+ENE!D13+FEB!D13+MAR!D13+ABR!D13+MAY!D13+JUN!D13+JUL!D13+AGO!D13+SET!D13+OCT!D13),IF(Config!$C$6=11,SUM(+ENE!D13+FEB!D13+MAR!D13+ABR!D13+MAY!D13+JUN!D13+JUL!D13+AGO!D13+SET!D13+OCT!D13+NOV!D13),IF(Config!$C$6=12,SUM(+ENE!D13+FEB!D13+MAR!D13+ABR!D13+MAY!D13+JUN!D13+JUL!D13+AGO!D13+SET!D13+OCT!D13+NOV!D13+DIC!D13)))))))))))))</f>
        <v>0</v>
      </c>
      <c r="E13" s="214">
        <f>IF(Config!$C$6=1,SUM(+ENE!E13),IF(Config!$C$6=2,SUM(+ENE!E13+FEB!E13),IF(Config!$C$6=3,SUM(+ENE!E13+FEB!E13+MAR!E13),IF(Config!$C$6=4,SUM(+ENE!E13+FEB!E13+MAR!E13+ABR!E13),IF(Config!$C$6=5,SUM(ENE!E13+FEB!E13+MAR!E13+ABR!E13+MAY!E13),IF(Config!$C$6=6,SUM(+ENE!E13+FEB!E13+MAR!E13+ABR!E13+MAY!E13+JUN!E13),IF(Config!$C$6=7,SUM(ENE!E13+FEB!E13+MAR!E13+ABR!E13+MAY!E13+JUN!E13+JUL!E13),IF(Config!$C$6=8,SUM(+ENE!E13+FEB!E13+MAR!E13+ABR!E13+MAY!E13+JUN!E13+JUL!E13+AGO!E13),IF(Config!$C$6=9,SUM(+ENE!E13+FEB!E13+MAR!E13+ABR!E13+MAY!E13+JUN!E13+JUL!E13+AGO!E13+SET!E13),IF(Config!$C$6=10,SUM(+ENE!E13+FEB!E13+MAR!E13+ABR!E13+MAY!E13+JUN!E13+JUL!E13+AGO!E13+SET!E13+OCT!E13),IF(Config!$C$6=11,SUM(+ENE!E13+FEB!E13+MAR!E13+ABR!E13+MAY!E13+JUN!E13+JUL!E13+AGO!E13+SET!E13+OCT!E13+NOV!E13),IF(Config!$C$6=12,SUM(+ENE!E13+FEB!E13+MAR!E13+ABR!E13+MAY!E13+JUN!E13+JUL!E13+AGO!E13+SET!E13+OCT!E13+NOV!E13+DIC!E13)))))))))))))</f>
        <v>4</v>
      </c>
      <c r="F13" s="214">
        <f>IF(Config!$C$6=1,SUM(+ENE!F13),IF(Config!$C$6=2,SUM(+ENE!F13+FEB!F13),IF(Config!$C$6=3,SUM(+ENE!F13+FEB!F13+MAR!F13),IF(Config!$C$6=4,SUM(+ENE!F13+FEB!F13+MAR!F13+ABR!F13),IF(Config!$C$6=5,SUM(ENE!F13+FEB!F13+MAR!F13+ABR!F13+MAY!F13),IF(Config!$C$6=6,SUM(+ENE!F13+FEB!F13+MAR!F13+ABR!F13+MAY!F13+JUN!F13),IF(Config!$C$6=7,SUM(ENE!F13+FEB!F13+MAR!F13+ABR!F13+MAY!F13+JUN!F13+JUL!F13),IF(Config!$C$6=8,SUM(+ENE!F13+FEB!F13+MAR!F13+ABR!F13+MAY!F13+JUN!F13+JUL!F13+AGO!F13),IF(Config!$C$6=9,SUM(+ENE!F13+FEB!F13+MAR!F13+ABR!F13+MAY!F13+JUN!F13+JUL!F13+AGO!F13+SET!F13),IF(Config!$C$6=10,SUM(+ENE!F13+FEB!F13+MAR!F13+ABR!F13+MAY!F13+JUN!F13+JUL!F13+AGO!F13+SET!F13+OCT!F13),IF(Config!$C$6=11,SUM(+ENE!F13+FEB!F13+MAR!F13+ABR!F13+MAY!F13+JUN!F13+JUL!F13+AGO!F13+SET!F13+OCT!F13+NOV!F13),IF(Config!$C$6=12,SUM(+ENE!F13+FEB!F13+MAR!F13+ABR!F13+MAY!F13+JUN!F13+JUL!F13+AGO!F13+SET!F13+OCT!F13+NOV!F13+DIC!F13)))))))))))))</f>
        <v>0</v>
      </c>
      <c r="G13" s="214">
        <f>IF(Config!$C$6=1,SUM(+ENE!G13),IF(Config!$C$6=2,SUM(+ENE!G13+FEB!G13),IF(Config!$C$6=3,SUM(+ENE!G13+FEB!G13+MAR!G13),IF(Config!$C$6=4,SUM(+ENE!G13+FEB!G13+MAR!G13+ABR!G13),IF(Config!$C$6=5,SUM(ENE!G13+FEB!G13+MAR!G13+ABR!G13+MAY!G13),IF(Config!$C$6=6,SUM(+ENE!G13+FEB!G13+MAR!G13+ABR!G13+MAY!G13+JUN!G13),IF(Config!$C$6=7,SUM(ENE!G13+FEB!G13+MAR!G13+ABR!G13+MAY!G13+JUN!G13+JUL!G13),IF(Config!$C$6=8,SUM(+ENE!G13+FEB!G13+MAR!G13+ABR!G13+MAY!G13+JUN!G13+JUL!G13+AGO!G13),IF(Config!$C$6=9,SUM(+ENE!G13+FEB!G13+MAR!G13+ABR!G13+MAY!G13+JUN!G13+JUL!G13+AGO!G13+SET!G13),IF(Config!$C$6=10,SUM(+ENE!G13+FEB!G13+MAR!G13+ABR!G13+MAY!G13+JUN!G13+JUL!G13+AGO!G13+SET!G13+OCT!G13),IF(Config!$C$6=11,SUM(+ENE!G13+FEB!G13+MAR!G13+ABR!G13+MAY!G13+JUN!G13+JUL!G13+AGO!G13+SET!G13+OCT!G13+NOV!G13),IF(Config!$C$6=12,SUM(+ENE!G13+FEB!G13+MAR!G13+ABR!G13+MAY!G13+JUN!G13+JUL!G13+AGO!G13+SET!G13+OCT!G13+NOV!G13+DIC!G13)))))))))))))</f>
        <v>0</v>
      </c>
      <c r="H13" s="214">
        <f>IF(Config!$C$6=1,SUM(+ENE!H13),IF(Config!$C$6=2,SUM(+ENE!H13+FEB!H13),IF(Config!$C$6=3,SUM(+ENE!H13+FEB!H13+MAR!H13),IF(Config!$C$6=4,SUM(+ENE!H13+FEB!H13+MAR!H13+ABR!H13),IF(Config!$C$6=5,SUM(ENE!H13+FEB!H13+MAR!H13+ABR!H13+MAY!H13),IF(Config!$C$6=6,SUM(+ENE!H13+FEB!H13+MAR!H13+ABR!H13+MAY!H13+JUN!H13),IF(Config!$C$6=7,SUM(ENE!H13+FEB!H13+MAR!H13+ABR!H13+MAY!H13+JUN!H13+JUL!H13),IF(Config!$C$6=8,SUM(+ENE!H13+FEB!H13+MAR!H13+ABR!H13+MAY!H13+JUN!H13+JUL!H13+AGO!H13),IF(Config!$C$6=9,SUM(+ENE!H13+FEB!H13+MAR!H13+ABR!H13+MAY!H13+JUN!H13+JUL!H13+AGO!H13+SET!H13),IF(Config!$C$6=10,SUM(+ENE!H13+FEB!H13+MAR!H13+ABR!H13+MAY!H13+JUN!H13+JUL!H13+AGO!H13+SET!H13+OCT!H13),IF(Config!$C$6=11,SUM(+ENE!H13+FEB!H13+MAR!H13+ABR!H13+MAY!H13+JUN!H13+JUL!H13+AGO!H13+SET!H13+OCT!H13+NOV!H13),IF(Config!$C$6=12,SUM(+ENE!H13+FEB!H13+MAR!H13+ABR!H13+MAY!H13+JUN!H13+JUL!H13+AGO!H13+SET!H13+OCT!H13+NOV!H13+DIC!H13)))))))))))))</f>
        <v>0</v>
      </c>
      <c r="I13" s="214">
        <f>IF(Config!$C$6=1,SUM(+ENE!I13),IF(Config!$C$6=2,SUM(+ENE!I13+FEB!I13),IF(Config!$C$6=3,SUM(+ENE!I13+FEB!I13+MAR!I13),IF(Config!$C$6=4,SUM(+ENE!I13+FEB!I13+MAR!I13+ABR!I13),IF(Config!$C$6=5,SUM(ENE!I13+FEB!I13+MAR!I13+ABR!I13+MAY!I13),IF(Config!$C$6=6,SUM(+ENE!I13+FEB!I13+MAR!I13+ABR!I13+MAY!I13+JUN!I13),IF(Config!$C$6=7,SUM(ENE!I13+FEB!I13+MAR!I13+ABR!I13+MAY!I13+JUN!I13+JUL!I13),IF(Config!$C$6=8,SUM(+ENE!I13+FEB!I13+MAR!I13+ABR!I13+MAY!I13+JUN!I13+JUL!I13+AGO!I13),IF(Config!$C$6=9,SUM(+ENE!I13+FEB!I13+MAR!I13+ABR!I13+MAY!I13+JUN!I13+JUL!I13+AGO!I13+SET!I13),IF(Config!$C$6=10,SUM(+ENE!I13+FEB!I13+MAR!I13+ABR!I13+MAY!I13+JUN!I13+JUL!I13+AGO!I13+SET!I13+OCT!I13),IF(Config!$C$6=11,SUM(+ENE!I13+FEB!I13+MAR!I13+ABR!I13+MAY!I13+JUN!I13+JUL!I13+AGO!I13+SET!I13+OCT!I13+NOV!I13),IF(Config!$C$6=12,SUM(+ENE!I13+FEB!I13+MAR!I13+ABR!I13+MAY!I13+JUN!I13+JUL!I13+AGO!I13+SET!I13+OCT!I13+NOV!I13+DIC!I13)))))))))))))</f>
        <v>0</v>
      </c>
      <c r="J13" s="214">
        <f>IF(Config!$C$6=1,SUM(+ENE!J13),IF(Config!$C$6=2,SUM(+ENE!J13+FEB!J13),IF(Config!$C$6=3,SUM(+ENE!J13+FEB!J13+MAR!J13),IF(Config!$C$6=4,SUM(+ENE!J13+FEB!J13+MAR!J13+ABR!J13),IF(Config!$C$6=5,SUM(ENE!J13+FEB!J13+MAR!J13+ABR!J13+MAY!J13),IF(Config!$C$6=6,SUM(+ENE!J13+FEB!J13+MAR!J13+ABR!J13+MAY!J13+JUN!J13),IF(Config!$C$6=7,SUM(ENE!J13+FEB!J13+MAR!J13+ABR!J13+MAY!J13+JUN!J13+JUL!J13),IF(Config!$C$6=8,SUM(+ENE!J13+FEB!J13+MAR!J13+ABR!J13+MAY!J13+JUN!J13+JUL!J13+AGO!J13),IF(Config!$C$6=9,SUM(+ENE!J13+FEB!J13+MAR!J13+ABR!J13+MAY!J13+JUN!J13+JUL!J13+AGO!J13+SET!J13),IF(Config!$C$6=10,SUM(+ENE!J13+FEB!J13+MAR!J13+ABR!J13+MAY!J13+JUN!J13+JUL!J13+AGO!J13+SET!J13+OCT!J13),IF(Config!$C$6=11,SUM(+ENE!J13+FEB!J13+MAR!J13+ABR!J13+MAY!J13+JUN!J13+JUL!J13+AGO!J13+SET!J13+OCT!J13+NOV!J13),IF(Config!$C$6=12,SUM(+ENE!J13+FEB!J13+MAR!J13+ABR!J13+MAY!J13+JUN!J13+JUL!J13+AGO!J13+SET!J13+OCT!J13+NOV!J13+DIC!J13)))))))))))))</f>
        <v>0</v>
      </c>
      <c r="K13" s="214">
        <f>IF(Config!$C$6=1,SUM(+ENE!K13),IF(Config!$C$6=2,SUM(+ENE!K13+FEB!K13),IF(Config!$C$6=3,SUM(+ENE!K13+FEB!K13+MAR!K13),IF(Config!$C$6=4,SUM(+ENE!K13+FEB!K13+MAR!K13+ABR!K13),IF(Config!$C$6=5,SUM(ENE!K13+FEB!K13+MAR!K13+ABR!K13+MAY!K13),IF(Config!$C$6=6,SUM(+ENE!K13+FEB!K13+MAR!K13+ABR!K13+MAY!K13+JUN!K13),IF(Config!$C$6=7,SUM(ENE!K13+FEB!K13+MAR!K13+ABR!K13+MAY!K13+JUN!K13+JUL!K13),IF(Config!$C$6=8,SUM(+ENE!K13+FEB!K13+MAR!K13+ABR!K13+MAY!K13+JUN!K13+JUL!K13+AGO!K13),IF(Config!$C$6=9,SUM(+ENE!K13+FEB!K13+MAR!K13+ABR!K13+MAY!K13+JUN!K13+JUL!K13+AGO!K13+SET!K13),IF(Config!$C$6=10,SUM(+ENE!K13+FEB!K13+MAR!K13+ABR!K13+MAY!K13+JUN!K13+JUL!K13+AGO!K13+SET!K13+OCT!K13),IF(Config!$C$6=11,SUM(+ENE!K13+FEB!K13+MAR!K13+ABR!K13+MAY!K13+JUN!K13+JUL!K13+AGO!K13+SET!K13+OCT!K13+NOV!K13),IF(Config!$C$6=12,SUM(+ENE!K13+FEB!K13+MAR!K13+ABR!K13+MAY!K13+JUN!K13+JUL!K13+AGO!K13+SET!K13+OCT!K13+NOV!K13+DIC!K13)))))))))))))</f>
        <v>0</v>
      </c>
      <c r="L13" s="214">
        <f>IF(Config!$C$6=1,SUM(+ENE!L13),IF(Config!$C$6=2,SUM(+ENE!L13+FEB!L13),IF(Config!$C$6=3,SUM(+ENE!L13+FEB!L13+MAR!L13),IF(Config!$C$6=4,SUM(+ENE!L13+FEB!L13+MAR!L13+ABR!L13),IF(Config!$C$6=5,SUM(ENE!L13+FEB!L13+MAR!L13+ABR!L13+MAY!L13),IF(Config!$C$6=6,SUM(+ENE!L13+FEB!L13+MAR!L13+ABR!L13+MAY!L13+JUN!L13),IF(Config!$C$6=7,SUM(ENE!L13+FEB!L13+MAR!L13+ABR!L13+MAY!L13+JUN!L13+JUL!L13),IF(Config!$C$6=8,SUM(+ENE!L13+FEB!L13+MAR!L13+ABR!L13+MAY!L13+JUN!L13+JUL!L13+AGO!L13),IF(Config!$C$6=9,SUM(+ENE!L13+FEB!L13+MAR!L13+ABR!L13+MAY!L13+JUN!L13+JUL!L13+AGO!L13+SET!L13),IF(Config!$C$6=10,SUM(+ENE!L13+FEB!L13+MAR!L13+ABR!L13+MAY!L13+JUN!L13+JUL!L13+AGO!L13+SET!L13+OCT!L13),IF(Config!$C$6=11,SUM(+ENE!L13+FEB!L13+MAR!L13+ABR!L13+MAY!L13+JUN!L13+JUL!L13+AGO!L13+SET!L13+OCT!L13+NOV!L13),IF(Config!$C$6=12,SUM(+ENE!L13+FEB!L13+MAR!L13+ABR!L13+MAY!L13+JUN!L13+JUL!L13+AGO!L13+SET!L13+OCT!L13+NOV!L13+DIC!L13)))))))))))))</f>
        <v>0</v>
      </c>
      <c r="M13" s="214">
        <f>IF(Config!$C$6=1,SUM(+ENE!M13),IF(Config!$C$6=2,SUM(+ENE!M13+FEB!M13),IF(Config!$C$6=3,SUM(+ENE!M13+FEB!M13+MAR!M13),IF(Config!$C$6=4,SUM(+ENE!M13+FEB!M13+MAR!M13+ABR!M13),IF(Config!$C$6=5,SUM(ENE!M13+FEB!M13+MAR!M13+ABR!M13+MAY!M13),IF(Config!$C$6=6,SUM(+ENE!M13+FEB!M13+MAR!M13+ABR!M13+MAY!M13+JUN!M13),IF(Config!$C$6=7,SUM(ENE!M13+FEB!M13+MAR!M13+ABR!M13+MAY!M13+JUN!M13+JUL!M13),IF(Config!$C$6=8,SUM(+ENE!M13+FEB!M13+MAR!M13+ABR!M13+MAY!M13+JUN!M13+JUL!M13+AGO!M13),IF(Config!$C$6=9,SUM(+ENE!M13+FEB!M13+MAR!M13+ABR!M13+MAY!M13+JUN!M13+JUL!M13+AGO!M13+SET!M13),IF(Config!$C$6=10,SUM(+ENE!M13+FEB!M13+MAR!M13+ABR!M13+MAY!M13+JUN!M13+JUL!M13+AGO!M13+SET!M13+OCT!M13),IF(Config!$C$6=11,SUM(+ENE!M13+FEB!M13+MAR!M13+ABR!M13+MAY!M13+JUN!M13+JUL!M13+AGO!M13+SET!M13+OCT!M13+NOV!M13),IF(Config!$C$6=12,SUM(+ENE!M13+FEB!M13+MAR!M13+ABR!M13+MAY!M13+JUN!M13+JUL!M13+AGO!M13+SET!M13+OCT!M13+NOV!M13+DIC!M13)))))))))))))</f>
        <v>0</v>
      </c>
      <c r="N13" s="214">
        <f>IF(Config!$C$6=1,SUM(+ENE!N13),IF(Config!$C$6=2,SUM(+ENE!N13+FEB!N13),IF(Config!$C$6=3,SUM(+ENE!N13+FEB!N13+MAR!N13),IF(Config!$C$6=4,SUM(+ENE!N13+FEB!N13+MAR!N13+ABR!N13),IF(Config!$C$6=5,SUM(ENE!N13+FEB!N13+MAR!N13+ABR!N13+MAY!N13),IF(Config!$C$6=6,SUM(+ENE!N13+FEB!N13+MAR!N13+ABR!N13+MAY!N13+JUN!N13),IF(Config!$C$6=7,SUM(ENE!N13+FEB!N13+MAR!N13+ABR!N13+MAY!N13+JUN!N13+JUL!N13),IF(Config!$C$6=8,SUM(+ENE!N13+FEB!N13+MAR!N13+ABR!N13+MAY!N13+JUN!N13+JUL!N13+AGO!N13),IF(Config!$C$6=9,SUM(+ENE!N13+FEB!N13+MAR!N13+ABR!N13+MAY!N13+JUN!N13+JUL!N13+AGO!N13+SET!N13),IF(Config!$C$6=10,SUM(+ENE!N13+FEB!N13+MAR!N13+ABR!N13+MAY!N13+JUN!N13+JUL!N13+AGO!N13+SET!N13+OCT!N13),IF(Config!$C$6=11,SUM(+ENE!N13+FEB!N13+MAR!N13+ABR!N13+MAY!N13+JUN!N13+JUL!N13+AGO!N13+SET!N13+OCT!N13+NOV!N13),IF(Config!$C$6=12,SUM(+ENE!N13+FEB!N13+MAR!N13+ABR!N13+MAY!N13+JUN!N13+JUL!N13+AGO!N13+SET!N13+OCT!N13+NOV!N13+DIC!N13)))))))))))))</f>
        <v>0</v>
      </c>
      <c r="O13" s="214">
        <f>IF(Config!$C$6=1,SUM(+ENE!O13),IF(Config!$C$6=2,SUM(+ENE!O13+FEB!O13),IF(Config!$C$6=3,SUM(+ENE!O13+FEB!O13+MAR!O13),IF(Config!$C$6=4,SUM(+ENE!O13+FEB!O13+MAR!O13+ABR!O13),IF(Config!$C$6=5,SUM(ENE!O13+FEB!O13+MAR!O13+ABR!O13+MAY!O13),IF(Config!$C$6=6,SUM(+ENE!O13+FEB!O13+MAR!O13+ABR!O13+MAY!O13+JUN!O13),IF(Config!$C$6=7,SUM(ENE!O13+FEB!O13+MAR!O13+ABR!O13+MAY!O13+JUN!O13+JUL!O13),IF(Config!$C$6=8,SUM(+ENE!O13+FEB!O13+MAR!O13+ABR!O13+MAY!O13+JUN!O13+JUL!O13+AGO!O13),IF(Config!$C$6=9,SUM(+ENE!O13+FEB!O13+MAR!O13+ABR!O13+MAY!O13+JUN!O13+JUL!O13+AGO!O13+SET!O13),IF(Config!$C$6=10,SUM(+ENE!O13+FEB!O13+MAR!O13+ABR!O13+MAY!O13+JUN!O13+JUL!O13+AGO!O13+SET!O13+OCT!O13),IF(Config!$C$6=11,SUM(+ENE!O13+FEB!O13+MAR!O13+ABR!O13+MAY!O13+JUN!O13+JUL!O13+AGO!O13+SET!O13+OCT!O13+NOV!O13),IF(Config!$C$6=12,SUM(+ENE!O13+FEB!O13+MAR!O13+ABR!O13+MAY!O13+JUN!O13+JUL!O13+AGO!O13+SET!O13+OCT!O13+NOV!O13+DIC!O13)))))))))))))</f>
        <v>0</v>
      </c>
      <c r="P13" s="214">
        <f>IF(Config!$C$6=1,SUM(+ENE!P13),IF(Config!$C$6=2,SUM(+ENE!P13+FEB!P13),IF(Config!$C$6=3,SUM(+ENE!P13+FEB!P13+MAR!P13),IF(Config!$C$6=4,SUM(+ENE!P13+FEB!P13+MAR!P13+ABR!P13),IF(Config!$C$6=5,SUM(ENE!P13+FEB!P13+MAR!P13+ABR!P13+MAY!P13),IF(Config!$C$6=6,SUM(+ENE!P13+FEB!P13+MAR!P13+ABR!P13+MAY!P13+JUN!P13),IF(Config!$C$6=7,SUM(ENE!P13+FEB!P13+MAR!P13+ABR!P13+MAY!P13+JUN!P13+JUL!P13),IF(Config!$C$6=8,SUM(+ENE!P13+FEB!P13+MAR!P13+ABR!P13+MAY!P13+JUN!P13+JUL!P13+AGO!P13),IF(Config!$C$6=9,SUM(+ENE!P13+FEB!P13+MAR!P13+ABR!P13+MAY!P13+JUN!P13+JUL!P13+AGO!P13+SET!P13),IF(Config!$C$6=10,SUM(+ENE!P13+FEB!P13+MAR!P13+ABR!P13+MAY!P13+JUN!P13+JUL!P13+AGO!P13+SET!P13+OCT!P13),IF(Config!$C$6=11,SUM(+ENE!P13+FEB!P13+MAR!P13+ABR!P13+MAY!P13+JUN!P13+JUL!P13+AGO!P13+SET!P13+OCT!P13+NOV!P13),IF(Config!$C$6=12,SUM(+ENE!P13+FEB!P13+MAR!P13+ABR!P13+MAY!P13+JUN!P13+JUL!P13+AGO!P13+SET!P13+OCT!P13+NOV!P13+DIC!P13)))))))))))))</f>
        <v>0</v>
      </c>
      <c r="Q13" s="214">
        <f>IF(Config!$C$6=1,SUM(+ENE!Q13),IF(Config!$C$6=2,SUM(+ENE!Q13+FEB!Q13),IF(Config!$C$6=3,SUM(+ENE!Q13+FEB!Q13+MAR!Q13),IF(Config!$C$6=4,SUM(+ENE!Q13+FEB!Q13+MAR!Q13+ABR!Q13),IF(Config!$C$6=5,SUM(ENE!Q13+FEB!Q13+MAR!Q13+ABR!Q13+MAY!Q13),IF(Config!$C$6=6,SUM(+ENE!Q13+FEB!Q13+MAR!Q13+ABR!Q13+MAY!Q13+JUN!Q13),IF(Config!$C$6=7,SUM(ENE!Q13+FEB!Q13+MAR!Q13+ABR!Q13+MAY!Q13+JUN!Q13+JUL!Q13),IF(Config!$C$6=8,SUM(+ENE!Q13+FEB!Q13+MAR!Q13+ABR!Q13+MAY!Q13+JUN!Q13+JUL!Q13+AGO!Q13),IF(Config!$C$6=9,SUM(+ENE!Q13+FEB!Q13+MAR!Q13+ABR!Q13+MAY!Q13+JUN!Q13+JUL!Q13+AGO!Q13+SET!Q13),IF(Config!$C$6=10,SUM(+ENE!Q13+FEB!Q13+MAR!Q13+ABR!Q13+MAY!Q13+JUN!Q13+JUL!Q13+AGO!Q13+SET!Q13+OCT!Q13),IF(Config!$C$6=11,SUM(+ENE!Q13+FEB!Q13+MAR!Q13+ABR!Q13+MAY!Q13+JUN!Q13+JUL!Q13+AGO!Q13+SET!Q13+OCT!Q13+NOV!Q13),IF(Config!$C$6=12,SUM(+ENE!Q13+FEB!Q13+MAR!Q13+ABR!Q13+MAY!Q13+JUN!Q13+JUL!Q13+AGO!Q13+SET!Q13+OCT!Q13+NOV!Q13+DIC!Q13)))))))))))))</f>
        <v>0</v>
      </c>
      <c r="R13" s="214">
        <f>IF(Config!$C$6=1,SUM(+ENE!R13),IF(Config!$C$6=2,SUM(+ENE!R13+FEB!R13),IF(Config!$C$6=3,SUM(+ENE!R13+FEB!R13+MAR!R13),IF(Config!$C$6=4,SUM(+ENE!R13+FEB!R13+MAR!R13+ABR!R13),IF(Config!$C$6=5,SUM(ENE!R13+FEB!R13+MAR!R13+ABR!R13+MAY!R13),IF(Config!$C$6=6,SUM(+ENE!R13+FEB!R13+MAR!R13+ABR!R13+MAY!R13+JUN!R13),IF(Config!$C$6=7,SUM(ENE!R13+FEB!R13+MAR!R13+ABR!R13+MAY!R13+JUN!R13+JUL!R13),IF(Config!$C$6=8,SUM(+ENE!R13+FEB!R13+MAR!R13+ABR!R13+MAY!R13+JUN!R13+JUL!R13+AGO!R13),IF(Config!$C$6=9,SUM(+ENE!R13+FEB!R13+MAR!R13+ABR!R13+MAY!R13+JUN!R13+JUL!R13+AGO!R13+SET!R13),IF(Config!$C$6=10,SUM(+ENE!R13+FEB!R13+MAR!R13+ABR!R13+MAY!R13+JUN!R13+JUL!R13+AGO!R13+SET!R13+OCT!R13),IF(Config!$C$6=11,SUM(+ENE!R13+FEB!R13+MAR!R13+ABR!R13+MAY!R13+JUN!R13+JUL!R13+AGO!R13+SET!R13+OCT!R13+NOV!R13),IF(Config!$C$6=12,SUM(+ENE!R13+FEB!R13+MAR!R13+ABR!R13+MAY!R13+JUN!R13+JUL!R13+AGO!R13+SET!R13+OCT!R13+NOV!R13+DIC!R13)))))))))))))</f>
        <v>0</v>
      </c>
      <c r="S13" s="214">
        <f>IF(Config!$C$6=1,SUM(+ENE!S13),IF(Config!$C$6=2,SUM(+ENE!S13+FEB!S13),IF(Config!$C$6=3,SUM(+ENE!S13+FEB!S13+MAR!S13),IF(Config!$C$6=4,SUM(+ENE!S13+FEB!S13+MAR!S13+ABR!S13),IF(Config!$C$6=5,SUM(ENE!S13+FEB!S13+MAR!S13+ABR!S13+MAY!S13),IF(Config!$C$6=6,SUM(+ENE!S13+FEB!S13+MAR!S13+ABR!S13+MAY!S13+JUN!S13),IF(Config!$C$6=7,SUM(ENE!S13+FEB!S13+MAR!S13+ABR!S13+MAY!S13+JUN!S13+JUL!S13),IF(Config!$C$6=8,SUM(+ENE!S13+FEB!S13+MAR!S13+ABR!S13+MAY!S13+JUN!S13+JUL!S13+AGO!S13),IF(Config!$C$6=9,SUM(+ENE!S13+FEB!S13+MAR!S13+ABR!S13+MAY!S13+JUN!S13+JUL!S13+AGO!S13+SET!S13),IF(Config!$C$6=10,SUM(+ENE!S13+FEB!S13+MAR!S13+ABR!S13+MAY!S13+JUN!S13+JUL!S13+AGO!S13+SET!S13+OCT!S13),IF(Config!$C$6=11,SUM(+ENE!S13+FEB!S13+MAR!S13+ABR!S13+MAY!S13+JUN!S13+JUL!S13+AGO!S13+SET!S13+OCT!S13+NOV!S13),IF(Config!$C$6=12,SUM(+ENE!S13+FEB!S13+MAR!S13+ABR!S13+MAY!S13+JUN!S13+JUL!S13+AGO!S13+SET!S13+OCT!S13+NOV!S13+DIC!S13)))))))))))))</f>
        <v>0</v>
      </c>
      <c r="T13" s="214">
        <f>IF(Config!$C$6=1,SUM(+ENE!T13),IF(Config!$C$6=2,SUM(+ENE!T13+FEB!T13),IF(Config!$C$6=3,SUM(+ENE!T13+FEB!T13+MAR!T13),IF(Config!$C$6=4,SUM(+ENE!T13+FEB!T13+MAR!T13+ABR!T13),IF(Config!$C$6=5,SUM(ENE!T13+FEB!T13+MAR!T13+ABR!T13+MAY!T13),IF(Config!$C$6=6,SUM(+ENE!T13+FEB!T13+MAR!T13+ABR!T13+MAY!T13+JUN!T13),IF(Config!$C$6=7,SUM(ENE!T13+FEB!T13+MAR!T13+ABR!T13+MAY!T13+JUN!T13+JUL!T13),IF(Config!$C$6=8,SUM(+ENE!T13+FEB!T13+MAR!T13+ABR!T13+MAY!T13+JUN!T13+JUL!T13+AGO!T13),IF(Config!$C$6=9,SUM(+ENE!T13+FEB!T13+MAR!T13+ABR!T13+MAY!T13+JUN!T13+JUL!T13+AGO!T13+SET!T13),IF(Config!$C$6=10,SUM(+ENE!T13+FEB!T13+MAR!T13+ABR!T13+MAY!T13+JUN!T13+JUL!T13+AGO!T13+SET!T13+OCT!T13),IF(Config!$C$6=11,SUM(+ENE!T13+FEB!T13+MAR!T13+ABR!T13+MAY!T13+JUN!T13+JUL!T13+AGO!T13+SET!T13+OCT!T13+NOV!T13),IF(Config!$C$6=12,SUM(+ENE!T13+FEB!T13+MAR!T13+ABR!T13+MAY!T13+JUN!T13+JUL!T13+AGO!T13+SET!T13+OCT!T13+NOV!T13+DIC!T13)))))))))))))</f>
        <v>0</v>
      </c>
      <c r="U13" s="214">
        <f>IF(Config!$C$6=1,SUM(+ENE!U13),IF(Config!$C$6=2,SUM(+ENE!U13+FEB!U13),IF(Config!$C$6=3,SUM(+ENE!U13+FEB!U13+MAR!U13),IF(Config!$C$6=4,SUM(+ENE!U13+FEB!U13+MAR!U13+ABR!U13),IF(Config!$C$6=5,SUM(ENE!U13+FEB!U13+MAR!U13+ABR!U13+MAY!U13),IF(Config!$C$6=6,SUM(+ENE!U13+FEB!U13+MAR!U13+ABR!U13+MAY!U13+JUN!U13),IF(Config!$C$6=7,SUM(ENE!U13+FEB!U13+MAR!U13+ABR!U13+MAY!U13+JUN!U13+JUL!U13),IF(Config!$C$6=8,SUM(+ENE!U13+FEB!U13+MAR!U13+ABR!U13+MAY!U13+JUN!U13+JUL!U13+AGO!U13),IF(Config!$C$6=9,SUM(+ENE!U13+FEB!U13+MAR!U13+ABR!U13+MAY!U13+JUN!U13+JUL!U13+AGO!U13+SET!U13),IF(Config!$C$6=10,SUM(+ENE!U13+FEB!U13+MAR!U13+ABR!U13+MAY!U13+JUN!U13+JUL!U13+AGO!U13+SET!U13+OCT!U13),IF(Config!$C$6=11,SUM(+ENE!U13+FEB!U13+MAR!U13+ABR!U13+MAY!U13+JUN!U13+JUL!U13+AGO!U13+SET!U13+OCT!U13+NOV!U13),IF(Config!$C$6=12,SUM(+ENE!U13+FEB!U13+MAR!U13+ABR!U13+MAY!U13+JUN!U13+JUL!U13+AGO!U13+SET!U13+OCT!U13+NOV!U13+DIC!U13)))))))))))))</f>
        <v>0</v>
      </c>
      <c r="V13" s="214">
        <f>IF(Config!$C$6=1,SUM(+ENE!V13),IF(Config!$C$6=2,SUM(+ENE!V13+FEB!V13),IF(Config!$C$6=3,SUM(+ENE!V13+FEB!V13+MAR!V13),IF(Config!$C$6=4,SUM(+ENE!V13+FEB!V13+MAR!V13+ABR!V13),IF(Config!$C$6=5,SUM(ENE!V13+FEB!V13+MAR!V13+ABR!V13+MAY!V13),IF(Config!$C$6=6,SUM(+ENE!V13+FEB!V13+MAR!V13+ABR!V13+MAY!V13+JUN!V13),IF(Config!$C$6=7,SUM(ENE!V13+FEB!V13+MAR!V13+ABR!V13+MAY!V13+JUN!V13+JUL!V13),IF(Config!$C$6=8,SUM(+ENE!V13+FEB!V13+MAR!V13+ABR!V13+MAY!V13+JUN!V13+JUL!V13+AGO!V13),IF(Config!$C$6=9,SUM(+ENE!V13+FEB!V13+MAR!V13+ABR!V13+MAY!V13+JUN!V13+JUL!V13+AGO!V13+SET!V13),IF(Config!$C$6=10,SUM(+ENE!V13+FEB!V13+MAR!V13+ABR!V13+MAY!V13+JUN!V13+JUL!V13+AGO!V13+SET!V13+OCT!V13),IF(Config!$C$6=11,SUM(+ENE!V13+FEB!V13+MAR!V13+ABR!V13+MAY!V13+JUN!V13+JUL!V13+AGO!V13+SET!V13+OCT!V13+NOV!V13),IF(Config!$C$6=12,SUM(+ENE!V13+FEB!V13+MAR!V13+ABR!V13+MAY!V13+JUN!V13+JUL!V13+AGO!V13+SET!V13+OCT!V13+NOV!V13+DIC!V13)))))))))))))</f>
        <v>0</v>
      </c>
      <c r="W13" s="214">
        <f>IF(Config!$C$6=1,SUM(+ENE!W13),IF(Config!$C$6=2,SUM(+ENE!W13+FEB!W13),IF(Config!$C$6=3,SUM(+ENE!W13+FEB!W13+MAR!W13),IF(Config!$C$6=4,SUM(+ENE!W13+FEB!W13+MAR!W13+ABR!W13),IF(Config!$C$6=5,SUM(ENE!W13+FEB!W13+MAR!W13+ABR!W13+MAY!W13),IF(Config!$C$6=6,SUM(+ENE!W13+FEB!W13+MAR!W13+ABR!W13+MAY!W13+JUN!W13),IF(Config!$C$6=7,SUM(ENE!W13+FEB!W13+MAR!W13+ABR!W13+MAY!W13+JUN!W13+JUL!W13),IF(Config!$C$6=8,SUM(+ENE!W13+FEB!W13+MAR!W13+ABR!W13+MAY!W13+JUN!W13+JUL!W13+AGO!W13),IF(Config!$C$6=9,SUM(+ENE!W13+FEB!W13+MAR!W13+ABR!W13+MAY!W13+JUN!W13+JUL!W13+AGO!W13+SET!W13),IF(Config!$C$6=10,SUM(+ENE!W13+FEB!W13+MAR!W13+ABR!W13+MAY!W13+JUN!W13+JUL!W13+AGO!W13+SET!W13+OCT!W13),IF(Config!$C$6=11,SUM(+ENE!W13+FEB!W13+MAR!W13+ABR!W13+MAY!W13+JUN!W13+JUL!W13+AGO!W13+SET!W13+OCT!W13+NOV!W13),IF(Config!$C$6=12,SUM(+ENE!W13+FEB!W13+MAR!W13+ABR!W13+MAY!W13+JUN!W13+JUL!W13+AGO!W13+SET!W13+OCT!W13+NOV!W13+DIC!W13)))))))))))))</f>
        <v>0</v>
      </c>
      <c r="X13" s="214">
        <f>IF(Config!$C$6=1,SUM(+ENE!X13),IF(Config!$C$6=2,SUM(+ENE!X13+FEB!X13),IF(Config!$C$6=3,SUM(+ENE!X13+FEB!X13+MAR!X13),IF(Config!$C$6=4,SUM(+ENE!X13+FEB!X13+MAR!X13+ABR!X13),IF(Config!$C$6=5,SUM(ENE!X13+FEB!X13+MAR!X13+ABR!X13+MAY!X13),IF(Config!$C$6=6,SUM(+ENE!X13+FEB!X13+MAR!X13+ABR!X13+MAY!X13+JUN!X13),IF(Config!$C$6=7,SUM(ENE!X13+FEB!X13+MAR!X13+ABR!X13+MAY!X13+JUN!X13+JUL!X13),IF(Config!$C$6=8,SUM(+ENE!X13+FEB!X13+MAR!X13+ABR!X13+MAY!X13+JUN!X13+JUL!X13+AGO!X13),IF(Config!$C$6=9,SUM(+ENE!X13+FEB!X13+MAR!X13+ABR!X13+MAY!X13+JUN!X13+JUL!X13+AGO!X13+SET!X13),IF(Config!$C$6=10,SUM(+ENE!X13+FEB!X13+MAR!X13+ABR!X13+MAY!X13+JUN!X13+JUL!X13+AGO!X13+SET!X13+OCT!X13),IF(Config!$C$6=11,SUM(+ENE!X13+FEB!X13+MAR!X13+ABR!X13+MAY!X13+JUN!X13+JUL!X13+AGO!X13+SET!X13+OCT!X13+NOV!X13),IF(Config!$C$6=12,SUM(+ENE!X13+FEB!X13+MAR!X13+ABR!X13+MAY!X13+JUN!X13+JUL!X13+AGO!X13+SET!X13+OCT!X13+NOV!X13+DIC!X13)))))))))))))</f>
        <v>0</v>
      </c>
      <c r="Y13" s="214">
        <f>IF(Config!$C$6=1,SUM(+ENE!Y13),IF(Config!$C$6=2,SUM(+ENE!Y13+FEB!Y13),IF(Config!$C$6=3,SUM(+ENE!Y13+FEB!Y13+MAR!Y13),IF(Config!$C$6=4,SUM(+ENE!Y13+FEB!Y13+MAR!Y13+ABR!Y13),IF(Config!$C$6=5,SUM(ENE!Y13+FEB!Y13+MAR!Y13+ABR!Y13+MAY!Y13),IF(Config!$C$6=6,SUM(+ENE!Y13+FEB!Y13+MAR!Y13+ABR!Y13+MAY!Y13+JUN!Y13),IF(Config!$C$6=7,SUM(ENE!Y13+FEB!Y13+MAR!Y13+ABR!Y13+MAY!Y13+JUN!Y13+JUL!Y13),IF(Config!$C$6=8,SUM(+ENE!Y13+FEB!Y13+MAR!Y13+ABR!Y13+MAY!Y13+JUN!Y13+JUL!Y13+AGO!Y13),IF(Config!$C$6=9,SUM(+ENE!Y13+FEB!Y13+MAR!Y13+ABR!Y13+MAY!Y13+JUN!Y13+JUL!Y13+AGO!Y13+SET!Y13),IF(Config!$C$6=10,SUM(+ENE!Y13+FEB!Y13+MAR!Y13+ABR!Y13+MAY!Y13+JUN!Y13+JUL!Y13+AGO!Y13+SET!Y13+OCT!Y13),IF(Config!$C$6=11,SUM(+ENE!Y13+FEB!Y13+MAR!Y13+ABR!Y13+MAY!Y13+JUN!Y13+JUL!Y13+AGO!Y13+SET!Y13+OCT!Y13+NOV!Y13),IF(Config!$C$6=12,SUM(+ENE!Y13+FEB!Y13+MAR!Y13+ABR!Y13+MAY!Y13+JUN!Y13+JUL!Y13+AGO!Y13+SET!Y13+OCT!Y13+NOV!Y13+DIC!Y13)))))))))))))</f>
        <v>0</v>
      </c>
      <c r="Z13" s="214">
        <f>IF(Config!$C$6=1,SUM(+ENE!Z13),IF(Config!$C$6=2,SUM(+ENE!Z13+FEB!Z13),IF(Config!$C$6=3,SUM(+ENE!Z13+FEB!Z13+MAR!Z13),IF(Config!$C$6=4,SUM(+ENE!Z13+FEB!Z13+MAR!Z13+ABR!Z13),IF(Config!$C$6=5,SUM(ENE!Z13+FEB!Z13+MAR!Z13+ABR!Z13+MAY!Z13),IF(Config!$C$6=6,SUM(+ENE!Z13+FEB!Z13+MAR!Z13+ABR!Z13+MAY!Z13+JUN!Z13),IF(Config!$C$6=7,SUM(ENE!Z13+FEB!Z13+MAR!Z13+ABR!Z13+MAY!Z13+JUN!Z13+JUL!Z13),IF(Config!$C$6=8,SUM(+ENE!Z13+FEB!Z13+MAR!Z13+ABR!Z13+MAY!Z13+JUN!Z13+JUL!Z13+AGO!Z13),IF(Config!$C$6=9,SUM(+ENE!Z13+FEB!Z13+MAR!Z13+ABR!Z13+MAY!Z13+JUN!Z13+JUL!Z13+AGO!Z13+SET!Z13),IF(Config!$C$6=10,SUM(+ENE!Z13+FEB!Z13+MAR!Z13+ABR!Z13+MAY!Z13+JUN!Z13+JUL!Z13+AGO!Z13+SET!Z13+OCT!Z13),IF(Config!$C$6=11,SUM(+ENE!Z13+FEB!Z13+MAR!Z13+ABR!Z13+MAY!Z13+JUN!Z13+JUL!Z13+AGO!Z13+SET!Z13+OCT!Z13+NOV!Z13),IF(Config!$C$6=12,SUM(+ENE!Z13+FEB!Z13+MAR!Z13+ABR!Z13+MAY!Z13+JUN!Z13+JUL!Z13+AGO!Z13+SET!Z13+OCT!Z13+NOV!Z13+DIC!Z13)))))))))))))</f>
        <v>0</v>
      </c>
      <c r="AA13" s="214">
        <f>IF(Config!$C$6=1,SUM(+ENE!AA13),IF(Config!$C$6=2,SUM(+ENE!AA13+FEB!AA13),IF(Config!$C$6=3,SUM(+ENE!AA13+FEB!AA13+MAR!AA13),IF(Config!$C$6=4,SUM(+ENE!AA13+FEB!AA13+MAR!AA13+ABR!AA13),IF(Config!$C$6=5,SUM(ENE!AA13+FEB!AA13+MAR!AA13+ABR!AA13+MAY!AA13),IF(Config!$C$6=6,SUM(+ENE!AA13+FEB!AA13+MAR!AA13+ABR!AA13+MAY!AA13+JUN!AA13),IF(Config!$C$6=7,SUM(ENE!AA13+FEB!AA13+MAR!AA13+ABR!AA13+MAY!AA13+JUN!AA13+JUL!AA13),IF(Config!$C$6=8,SUM(+ENE!AA13+FEB!AA13+MAR!AA13+ABR!AA13+MAY!AA13+JUN!AA13+JUL!AA13+AGO!AA13),IF(Config!$C$6=9,SUM(+ENE!AA13+FEB!AA13+MAR!AA13+ABR!AA13+MAY!AA13+JUN!AA13+JUL!AA13+AGO!AA13+SET!AA13),IF(Config!$C$6=10,SUM(+ENE!AA13+FEB!AA13+MAR!AA13+ABR!AA13+MAY!AA13+JUN!AA13+JUL!AA13+AGO!AA13+SET!AA13+OCT!AA13),IF(Config!$C$6=11,SUM(+ENE!AA13+FEB!AA13+MAR!AA13+ABR!AA13+MAY!AA13+JUN!AA13+JUL!AA13+AGO!AA13+SET!AA13+OCT!AA13+NOV!AA13),IF(Config!$C$6=12,SUM(+ENE!AA13+FEB!AA13+MAR!AA13+ABR!AA13+MAY!AA13+JUN!AA13+JUL!AA13+AGO!AA13+SET!AA13+OCT!AA13+NOV!AA13+DIC!AA13)))))))))))))</f>
        <v>0</v>
      </c>
      <c r="AB13" s="214">
        <f>IF(Config!$C$6=1,SUM(+ENE!AB13),IF(Config!$C$6=2,SUM(+ENE!AB13+FEB!AB13),IF(Config!$C$6=3,SUM(+ENE!AB13+FEB!AB13+MAR!AB13),IF(Config!$C$6=4,SUM(+ENE!AB13+FEB!AB13+MAR!AB13+ABR!AB13),IF(Config!$C$6=5,SUM(ENE!AB13+FEB!AB13+MAR!AB13+ABR!AB13+MAY!AB13),IF(Config!$C$6=6,SUM(+ENE!AB13+FEB!AB13+MAR!AB13+ABR!AB13+MAY!AB13+JUN!AB13),IF(Config!$C$6=7,SUM(ENE!AB13+FEB!AB13+MAR!AB13+ABR!AB13+MAY!AB13+JUN!AB13+JUL!AB13),IF(Config!$C$6=8,SUM(+ENE!AB13+FEB!AB13+MAR!AB13+ABR!AB13+MAY!AB13+JUN!AB13+JUL!AB13+AGO!AB13),IF(Config!$C$6=9,SUM(+ENE!AB13+FEB!AB13+MAR!AB13+ABR!AB13+MAY!AB13+JUN!AB13+JUL!AB13+AGO!AB13+SET!AB13),IF(Config!$C$6=10,SUM(+ENE!AB13+FEB!AB13+MAR!AB13+ABR!AB13+MAY!AB13+JUN!AB13+JUL!AB13+AGO!AB13+SET!AB13+OCT!AB13),IF(Config!$C$6=11,SUM(+ENE!AB13+FEB!AB13+MAR!AB13+ABR!AB13+MAY!AB13+JUN!AB13+JUL!AB13+AGO!AB13+SET!AB13+OCT!AB13+NOV!AB13),IF(Config!$C$6=12,SUM(+ENE!AB13+FEB!AB13+MAR!AB13+ABR!AB13+MAY!AB13+JUN!AB13+JUL!AB13+AGO!AB13+SET!AB13+OCT!AB13+NOV!AB13+DIC!AB13)))))))))))))</f>
        <v>0</v>
      </c>
      <c r="AC13" s="214">
        <f>IF(Config!$C$6=1,SUM(+ENE!AC13),IF(Config!$C$6=2,SUM(+ENE!AC13+FEB!AC13),IF(Config!$C$6=3,SUM(+ENE!AC13+FEB!AC13+MAR!AC13),IF(Config!$C$6=4,SUM(+ENE!AC13+FEB!AC13+MAR!AC13+ABR!AC13),IF(Config!$C$6=5,SUM(ENE!AC13+FEB!AC13+MAR!AC13+ABR!AC13+MAY!AC13),IF(Config!$C$6=6,SUM(+ENE!AC13+FEB!AC13+MAR!AC13+ABR!AC13+MAY!AC13+JUN!AC13),IF(Config!$C$6=7,SUM(ENE!AC13+FEB!AC13+MAR!AC13+ABR!AC13+MAY!AC13+JUN!AC13+JUL!AC13),IF(Config!$C$6=8,SUM(+ENE!AC13+FEB!AC13+MAR!AC13+ABR!AC13+MAY!AC13+JUN!AC13+JUL!AC13+AGO!AC13),IF(Config!$C$6=9,SUM(+ENE!AC13+FEB!AC13+MAR!AC13+ABR!AC13+MAY!AC13+JUN!AC13+JUL!AC13+AGO!AC13+SET!AC13),IF(Config!$C$6=10,SUM(+ENE!AC13+FEB!AC13+MAR!AC13+ABR!AC13+MAY!AC13+JUN!AC13+JUL!AC13+AGO!AC13+SET!AC13+OCT!AC13),IF(Config!$C$6=11,SUM(+ENE!AC13+FEB!AC13+MAR!AC13+ABR!AC13+MAY!AC13+JUN!AC13+JUL!AC13+AGO!AC13+SET!AC13+OCT!AC13+NOV!AC13),IF(Config!$C$6=12,SUM(+ENE!AC13+FEB!AC13+MAR!AC13+ABR!AC13+MAY!AC13+JUN!AC13+JUL!AC13+AGO!AC13+SET!AC13+OCT!AC13+NOV!AC13+DIC!AC13)))))))))))))</f>
        <v>0</v>
      </c>
      <c r="AD13" s="214">
        <f>IF(Config!$C$6=1,SUM(+ENE!AD13),IF(Config!$C$6=2,SUM(+ENE!AD13+FEB!AD13),IF(Config!$C$6=3,SUM(+ENE!AD13+FEB!AD13+MAR!AD13),IF(Config!$C$6=4,SUM(+ENE!AD13+FEB!AD13+MAR!AD13+ABR!AD13),IF(Config!$C$6=5,SUM(ENE!AD13+FEB!AD13+MAR!AD13+ABR!AD13+MAY!AD13),IF(Config!$C$6=6,SUM(+ENE!AD13+FEB!AD13+MAR!AD13+ABR!AD13+MAY!AD13+JUN!AD13),IF(Config!$C$6=7,SUM(ENE!AD13+FEB!AD13+MAR!AD13+ABR!AD13+MAY!AD13+JUN!AD13+JUL!AD13),IF(Config!$C$6=8,SUM(+ENE!AD13+FEB!AD13+MAR!AD13+ABR!AD13+MAY!AD13+JUN!AD13+JUL!AD13+AGO!AD13),IF(Config!$C$6=9,SUM(+ENE!AD13+FEB!AD13+MAR!AD13+ABR!AD13+MAY!AD13+JUN!AD13+JUL!AD13+AGO!AD13+SET!AD13),IF(Config!$C$6=10,SUM(+ENE!AD13+FEB!AD13+MAR!AD13+ABR!AD13+MAY!AD13+JUN!AD13+JUL!AD13+AGO!AD13+SET!AD13+OCT!AD13),IF(Config!$C$6=11,SUM(+ENE!AD13+FEB!AD13+MAR!AD13+ABR!AD13+MAY!AD13+JUN!AD13+JUL!AD13+AGO!AD13+SET!AD13+OCT!AD13+NOV!AD13),IF(Config!$C$6=12,SUM(+ENE!AD13+FEB!AD13+MAR!AD13+ABR!AD13+MAY!AD13+JUN!AD13+JUL!AD13+AGO!AD13+SET!AD13+OCT!AD13+NOV!AD13+DIC!AD13)))))))))))))</f>
        <v>0</v>
      </c>
      <c r="AE13" s="214">
        <f>IF(Config!$C$6=1,SUM(+ENE!AE13),IF(Config!$C$6=2,SUM(+ENE!AE13+FEB!AE13),IF(Config!$C$6=3,SUM(+ENE!AE13+FEB!AE13+MAR!AE13),IF(Config!$C$6=4,SUM(+ENE!AE13+FEB!AE13+MAR!AE13+ABR!AE13),IF(Config!$C$6=5,SUM(ENE!AE13+FEB!AE13+MAR!AE13+ABR!AE13+MAY!AE13),IF(Config!$C$6=6,SUM(+ENE!AE13+FEB!AE13+MAR!AE13+ABR!AE13+MAY!AE13+JUN!AE13),IF(Config!$C$6=7,SUM(ENE!AE13+FEB!AE13+MAR!AE13+ABR!AE13+MAY!AE13+JUN!AE13+JUL!AE13),IF(Config!$C$6=8,SUM(+ENE!AE13+FEB!AE13+MAR!AE13+ABR!AE13+MAY!AE13+JUN!AE13+JUL!AE13+AGO!AE13),IF(Config!$C$6=9,SUM(+ENE!AE13+FEB!AE13+MAR!AE13+ABR!AE13+MAY!AE13+JUN!AE13+JUL!AE13+AGO!AE13+SET!AE13),IF(Config!$C$6=10,SUM(+ENE!AE13+FEB!AE13+MAR!AE13+ABR!AE13+MAY!AE13+JUN!AE13+JUL!AE13+AGO!AE13+SET!AE13+OCT!AE13),IF(Config!$C$6=11,SUM(+ENE!AE13+FEB!AE13+MAR!AE13+ABR!AE13+MAY!AE13+JUN!AE13+JUL!AE13+AGO!AE13+SET!AE13+OCT!AE13+NOV!AE13),IF(Config!$C$6=12,SUM(+ENE!AE13+FEB!AE13+MAR!AE13+ABR!AE13+MAY!AE13+JUN!AE13+JUL!AE13+AGO!AE13+SET!AE13+OCT!AE13+NOV!AE13+DIC!AE13)))))))))))))</f>
        <v>0</v>
      </c>
      <c r="AF13" s="214">
        <f>IF(Config!$C$6=1,SUM(+ENE!AF13),IF(Config!$C$6=2,SUM(+ENE!AF13+FEB!AF13),IF(Config!$C$6=3,SUM(+ENE!AF13+FEB!AF13+MAR!AF13),IF(Config!$C$6=4,SUM(+ENE!AF13+FEB!AF13+MAR!AF13+ABR!AF13),IF(Config!$C$6=5,SUM(ENE!AF13+FEB!AF13+MAR!AF13+ABR!AF13+MAY!AF13),IF(Config!$C$6=6,SUM(+ENE!AF13+FEB!AF13+MAR!AF13+ABR!AF13+MAY!AF13+JUN!AF13),IF(Config!$C$6=7,SUM(ENE!AF13+FEB!AF13+MAR!AF13+ABR!AF13+MAY!AF13+JUN!AF13+JUL!AF13),IF(Config!$C$6=8,SUM(+ENE!AF13+FEB!AF13+MAR!AF13+ABR!AF13+MAY!AF13+JUN!AF13+JUL!AF13+AGO!AF13),IF(Config!$C$6=9,SUM(+ENE!AF13+FEB!AF13+MAR!AF13+ABR!AF13+MAY!AF13+JUN!AF13+JUL!AF13+AGO!AF13+SET!AF13),IF(Config!$C$6=10,SUM(+ENE!AF13+FEB!AF13+MAR!AF13+ABR!AF13+MAY!AF13+JUN!AF13+JUL!AF13+AGO!AF13+SET!AF13+OCT!AF13),IF(Config!$C$6=11,SUM(+ENE!AF13+FEB!AF13+MAR!AF13+ABR!AF13+MAY!AF13+JUN!AF13+JUL!AF13+AGO!AF13+SET!AF13+OCT!AF13+NOV!AF13),IF(Config!$C$6=12,SUM(+ENE!AF13+FEB!AF13+MAR!AF13+ABR!AF13+MAY!AF13+JUN!AF13+JUL!AF13+AGO!AF13+SET!AF13+OCT!AF13+NOV!AF13+DIC!AF13)))))))))))))</f>
        <v>0</v>
      </c>
      <c r="AG13" s="214">
        <f>IF(Config!$C$6=1,SUM(+ENE!AG13),IF(Config!$C$6=2,SUM(+ENE!AG13+FEB!AG13),IF(Config!$C$6=3,SUM(+ENE!AG13+FEB!AG13+MAR!AG13),IF(Config!$C$6=4,SUM(+ENE!AG13+FEB!AG13+MAR!AG13+ABR!AG13),IF(Config!$C$6=5,SUM(ENE!AG13+FEB!AG13+MAR!AG13+ABR!AG13+MAY!AG13),IF(Config!$C$6=6,SUM(+ENE!AG13+FEB!AG13+MAR!AG13+ABR!AG13+MAY!AG13+JUN!AG13),IF(Config!$C$6=7,SUM(ENE!AG13+FEB!AG13+MAR!AG13+ABR!AG13+MAY!AG13+JUN!AG13+JUL!AG13),IF(Config!$C$6=8,SUM(+ENE!AG13+FEB!AG13+MAR!AG13+ABR!AG13+MAY!AG13+JUN!AG13+JUL!AG13+AGO!AG13),IF(Config!$C$6=9,SUM(+ENE!AG13+FEB!AG13+MAR!AG13+ABR!AG13+MAY!AG13+JUN!AG13+JUL!AG13+AGO!AG13+SET!AG13),IF(Config!$C$6=10,SUM(+ENE!AG13+FEB!AG13+MAR!AG13+ABR!AG13+MAY!AG13+JUN!AG13+JUL!AG13+AGO!AG13+SET!AG13+OCT!AG13),IF(Config!$C$6=11,SUM(+ENE!AG13+FEB!AG13+MAR!AG13+ABR!AG13+MAY!AG13+JUN!AG13+JUL!AG13+AGO!AG13+SET!AG13+OCT!AG13+NOV!AG13),IF(Config!$C$6=12,SUM(+ENE!AG13+FEB!AG13+MAR!AG13+ABR!AG13+MAY!AG13+JUN!AG13+JUL!AG13+AGO!AG13+SET!AG13+OCT!AG13+NOV!AG13+DIC!AG13)))))))))))))</f>
        <v>0</v>
      </c>
      <c r="AH13" s="214">
        <f>IF(Config!$C$6=1,SUM(+ENE!AH13),IF(Config!$C$6=2,SUM(+ENE!AH13+FEB!AH13),IF(Config!$C$6=3,SUM(+ENE!AH13+FEB!AH13+MAR!AH13),IF(Config!$C$6=4,SUM(+ENE!AH13+FEB!AH13+MAR!AH13+ABR!AH13),IF(Config!$C$6=5,SUM(ENE!AH13+FEB!AH13+MAR!AH13+ABR!AH13+MAY!AH13),IF(Config!$C$6=6,SUM(+ENE!AH13+FEB!AH13+MAR!AH13+ABR!AH13+MAY!AH13+JUN!AH13),IF(Config!$C$6=7,SUM(ENE!AH13+FEB!AH13+MAR!AH13+ABR!AH13+MAY!AH13+JUN!AH13+JUL!AH13),IF(Config!$C$6=8,SUM(+ENE!AH13+FEB!AH13+MAR!AH13+ABR!AH13+MAY!AH13+JUN!AH13+JUL!AH13+AGO!AH13),IF(Config!$C$6=9,SUM(+ENE!AH13+FEB!AH13+MAR!AH13+ABR!AH13+MAY!AH13+JUN!AH13+JUL!AH13+AGO!AH13+SET!AH13),IF(Config!$C$6=10,SUM(+ENE!AH13+FEB!AH13+MAR!AH13+ABR!AH13+MAY!AH13+JUN!AH13+JUL!AH13+AGO!AH13+SET!AH13+OCT!AH13),IF(Config!$C$6=11,SUM(+ENE!AH13+FEB!AH13+MAR!AH13+ABR!AH13+MAY!AH13+JUN!AH13+JUL!AH13+AGO!AH13+SET!AH13+OCT!AH13+NOV!AH13),IF(Config!$C$6=12,SUM(+ENE!AH13+FEB!AH13+MAR!AH13+ABR!AH13+MAY!AH13+JUN!AH13+JUL!AH13+AGO!AH13+SET!AH13+OCT!AH13+NOV!AH13+DIC!AH13)))))))))))))</f>
        <v>0</v>
      </c>
      <c r="AI13" s="214">
        <f>IF(Config!$C$6=1,SUM(+ENE!AI13),IF(Config!$C$6=2,SUM(+ENE!AI13+FEB!AI13),IF(Config!$C$6=3,SUM(+ENE!AI13+FEB!AI13+MAR!AI13),IF(Config!$C$6=4,SUM(+ENE!AI13+FEB!AI13+MAR!AI13+ABR!AI13),IF(Config!$C$6=5,SUM(ENE!AI13+FEB!AI13+MAR!AI13+ABR!AI13+MAY!AI13),IF(Config!$C$6=6,SUM(+ENE!AI13+FEB!AI13+MAR!AI13+ABR!AI13+MAY!AI13+JUN!AI13),IF(Config!$C$6=7,SUM(ENE!AI13+FEB!AI13+MAR!AI13+ABR!AI13+MAY!AI13+JUN!AI13+JUL!AI13),IF(Config!$C$6=8,SUM(+ENE!AI13+FEB!AI13+MAR!AI13+ABR!AI13+MAY!AI13+JUN!AI13+JUL!AI13+AGO!AI13),IF(Config!$C$6=9,SUM(+ENE!AI13+FEB!AI13+MAR!AI13+ABR!AI13+MAY!AI13+JUN!AI13+JUL!AI13+AGO!AI13+SET!AI13),IF(Config!$C$6=10,SUM(+ENE!AI13+FEB!AI13+MAR!AI13+ABR!AI13+MAY!AI13+JUN!AI13+JUL!AI13+AGO!AI13+SET!AI13+OCT!AI13),IF(Config!$C$6=11,SUM(+ENE!AI13+FEB!AI13+MAR!AI13+ABR!AI13+MAY!AI13+JUN!AI13+JUL!AI13+AGO!AI13+SET!AI13+OCT!AI13+NOV!AI13),IF(Config!$C$6=12,SUM(+ENE!AI13+FEB!AI13+MAR!AI13+ABR!AI13+MAY!AI13+JUN!AI13+JUL!AI13+AGO!AI13+SET!AI13+OCT!AI13+NOV!AI13+DIC!AI13)))))))))))))</f>
        <v>0</v>
      </c>
      <c r="AJ13" s="214">
        <f>IF(Config!$C$6=1,SUM(+ENE!AJ13),IF(Config!$C$6=2,SUM(+ENE!AJ13+FEB!AJ13),IF(Config!$C$6=3,SUM(+ENE!AJ13+FEB!AJ13+MAR!AJ13),IF(Config!$C$6=4,SUM(+ENE!AJ13+FEB!AJ13+MAR!AJ13+ABR!AJ13),IF(Config!$C$6=5,SUM(ENE!AJ13+FEB!AJ13+MAR!AJ13+ABR!AJ13+MAY!AJ13),IF(Config!$C$6=6,SUM(+ENE!AJ13+FEB!AJ13+MAR!AJ13+ABR!AJ13+MAY!AJ13+JUN!AJ13),IF(Config!$C$6=7,SUM(ENE!AJ13+FEB!AJ13+MAR!AJ13+ABR!AJ13+MAY!AJ13+JUN!AJ13+JUL!AJ13),IF(Config!$C$6=8,SUM(+ENE!AJ13+FEB!AJ13+MAR!AJ13+ABR!AJ13+MAY!AJ13+JUN!AJ13+JUL!AJ13+AGO!AJ13),IF(Config!$C$6=9,SUM(+ENE!AJ13+FEB!AJ13+MAR!AJ13+ABR!AJ13+MAY!AJ13+JUN!AJ13+JUL!AJ13+AGO!AJ13+SET!AJ13),IF(Config!$C$6=10,SUM(+ENE!AJ13+FEB!AJ13+MAR!AJ13+ABR!AJ13+MAY!AJ13+JUN!AJ13+JUL!AJ13+AGO!AJ13+SET!AJ13+OCT!AJ13),IF(Config!$C$6=11,SUM(+ENE!AJ13+FEB!AJ13+MAR!AJ13+ABR!AJ13+MAY!AJ13+JUN!AJ13+JUL!AJ13+AGO!AJ13+SET!AJ13+OCT!AJ13+NOV!AJ13),IF(Config!$C$6=12,SUM(+ENE!AJ13+FEB!AJ13+MAR!AJ13+ABR!AJ13+MAY!AJ13+JUN!AJ13+JUL!AJ13+AGO!AJ13+SET!AJ13+OCT!AJ13+NOV!AJ13+DIC!AJ13)))))))))))))</f>
        <v>0</v>
      </c>
      <c r="AK13" s="214">
        <f>IF(Config!$C$6=1,SUM(+ENE!AK13),IF(Config!$C$6=2,SUM(+ENE!AK13+FEB!AK13),IF(Config!$C$6=3,SUM(+ENE!AK13+FEB!AK13+MAR!AK13),IF(Config!$C$6=4,SUM(+ENE!AK13+FEB!AK13+MAR!AK13+ABR!AK13),IF(Config!$C$6=5,SUM(ENE!AK13+FEB!AK13+MAR!AK13+ABR!AK13+MAY!AK13),IF(Config!$C$6=6,SUM(+ENE!AK13+FEB!AK13+MAR!AK13+ABR!AK13+MAY!AK13+JUN!AK13),IF(Config!$C$6=7,SUM(ENE!AK13+FEB!AK13+MAR!AK13+ABR!AK13+MAY!AK13+JUN!AK13+JUL!AK13),IF(Config!$C$6=8,SUM(+ENE!AK13+FEB!AK13+MAR!AK13+ABR!AK13+MAY!AK13+JUN!AK13+JUL!AK13+AGO!AK13),IF(Config!$C$6=9,SUM(+ENE!AK13+FEB!AK13+MAR!AK13+ABR!AK13+MAY!AK13+JUN!AK13+JUL!AK13+AGO!AK13+SET!AK13),IF(Config!$C$6=10,SUM(+ENE!AK13+FEB!AK13+MAR!AK13+ABR!AK13+MAY!AK13+JUN!AK13+JUL!AK13+AGO!AK13+SET!AK13+OCT!AK13),IF(Config!$C$6=11,SUM(+ENE!AK13+FEB!AK13+MAR!AK13+ABR!AK13+MAY!AK13+JUN!AK13+JUL!AK13+AGO!AK13+SET!AK13+OCT!AK13+NOV!AK13),IF(Config!$C$6=12,SUM(+ENE!AK13+FEB!AK13+MAR!AK13+ABR!AK13+MAY!AK13+JUN!AK13+JUL!AK13+AGO!AK13+SET!AK13+OCT!AK13+NOV!AK13+DIC!AK13)))))))))))))</f>
        <v>0</v>
      </c>
      <c r="AL13" s="214">
        <f>IF(Config!$C$6=1,SUM(+ENE!AL13),IF(Config!$C$6=2,SUM(+ENE!AL13+FEB!AL13),IF(Config!$C$6=3,SUM(+ENE!AL13+FEB!AL13+MAR!AL13),IF(Config!$C$6=4,SUM(+ENE!AL13+FEB!AL13+MAR!AL13+ABR!AL13),IF(Config!$C$6=5,SUM(ENE!AL13+FEB!AL13+MAR!AL13+ABR!AL13+MAY!AL13),IF(Config!$C$6=6,SUM(+ENE!AL13+FEB!AL13+MAR!AL13+ABR!AL13+MAY!AL13+JUN!AL13),IF(Config!$C$6=7,SUM(ENE!AL13+FEB!AL13+MAR!AL13+ABR!AL13+MAY!AL13+JUN!AL13+JUL!AL13),IF(Config!$C$6=8,SUM(+ENE!AL13+FEB!AL13+MAR!AL13+ABR!AL13+MAY!AL13+JUN!AL13+JUL!AL13+AGO!AL13),IF(Config!$C$6=9,SUM(+ENE!AL13+FEB!AL13+MAR!AL13+ABR!AL13+MAY!AL13+JUN!AL13+JUL!AL13+AGO!AL13+SET!AL13),IF(Config!$C$6=10,SUM(+ENE!AL13+FEB!AL13+MAR!AL13+ABR!AL13+MAY!AL13+JUN!AL13+JUL!AL13+AGO!AL13+SET!AL13+OCT!AL13),IF(Config!$C$6=11,SUM(+ENE!AL13+FEB!AL13+MAR!AL13+ABR!AL13+MAY!AL13+JUN!AL13+JUL!AL13+AGO!AL13+SET!AL13+OCT!AL13+NOV!AL13),IF(Config!$C$6=12,SUM(+ENE!AL13+FEB!AL13+MAR!AL13+ABR!AL13+MAY!AL13+JUN!AL13+JUL!AL13+AGO!AL13+SET!AL13+OCT!AL13+NOV!AL13+DIC!AL13)))))))))))))</f>
        <v>0</v>
      </c>
      <c r="AM13" s="214">
        <f>IF(Config!$C$6=1,SUM(+ENE!AM13),IF(Config!$C$6=2,SUM(+ENE!AM13+FEB!AM13),IF(Config!$C$6=3,SUM(+ENE!AM13+FEB!AM13+MAR!AM13),IF(Config!$C$6=4,SUM(+ENE!AM13+FEB!AM13+MAR!AM13+ABR!AM13),IF(Config!$C$6=5,SUM(ENE!AM13+FEB!AM13+MAR!AM13+ABR!AM13+MAY!AM13),IF(Config!$C$6=6,SUM(+ENE!AM13+FEB!AM13+MAR!AM13+ABR!AM13+MAY!AM13+JUN!AM13),IF(Config!$C$6=7,SUM(ENE!AM13+FEB!AM13+MAR!AM13+ABR!AM13+MAY!AM13+JUN!AM13+JUL!AM13),IF(Config!$C$6=8,SUM(+ENE!AM13+FEB!AM13+MAR!AM13+ABR!AM13+MAY!AM13+JUN!AM13+JUL!AM13+AGO!AM13),IF(Config!$C$6=9,SUM(+ENE!AM13+FEB!AM13+MAR!AM13+ABR!AM13+MAY!AM13+JUN!AM13+JUL!AM13+AGO!AM13+SET!AM13),IF(Config!$C$6=10,SUM(+ENE!AM13+FEB!AM13+MAR!AM13+ABR!AM13+MAY!AM13+JUN!AM13+JUL!AM13+AGO!AM13+SET!AM13+OCT!AM13),IF(Config!$C$6=11,SUM(+ENE!AM13+FEB!AM13+MAR!AM13+ABR!AM13+MAY!AM13+JUN!AM13+JUL!AM13+AGO!AM13+SET!AM13+OCT!AM13+NOV!AM13),IF(Config!$C$6=12,SUM(+ENE!AM13+FEB!AM13+MAR!AM13+ABR!AM13+MAY!AM13+JUN!AM13+JUL!AM13+AGO!AM13+SET!AM13+OCT!AM13+NOV!AM13+DIC!AM13)))))))))))))</f>
        <v>0</v>
      </c>
      <c r="AN13" s="214">
        <f>IF(Config!$C$6=1,SUM(+ENE!AN13),IF(Config!$C$6=2,SUM(+ENE!AN13+FEB!AN13),IF(Config!$C$6=3,SUM(+ENE!AN13+FEB!AN13+MAR!AN13),IF(Config!$C$6=4,SUM(+ENE!AN13+FEB!AN13+MAR!AN13+ABR!AN13),IF(Config!$C$6=5,SUM(ENE!AN13+FEB!AN13+MAR!AN13+ABR!AN13+MAY!AN13),IF(Config!$C$6=6,SUM(+ENE!AN13+FEB!AN13+MAR!AN13+ABR!AN13+MAY!AN13+JUN!AN13),IF(Config!$C$6=7,SUM(ENE!AN13+FEB!AN13+MAR!AN13+ABR!AN13+MAY!AN13+JUN!AN13+JUL!AN13),IF(Config!$C$6=8,SUM(+ENE!AN13+FEB!AN13+MAR!AN13+ABR!AN13+MAY!AN13+JUN!AN13+JUL!AN13+AGO!AN13),IF(Config!$C$6=9,SUM(+ENE!AN13+FEB!AN13+MAR!AN13+ABR!AN13+MAY!AN13+JUN!AN13+JUL!AN13+AGO!AN13+SET!AN13),IF(Config!$C$6=10,SUM(+ENE!AN13+FEB!AN13+MAR!AN13+ABR!AN13+MAY!AN13+JUN!AN13+JUL!AN13+AGO!AN13+SET!AN13+OCT!AN13),IF(Config!$C$6=11,SUM(+ENE!AN13+FEB!AN13+MAR!AN13+ABR!AN13+MAY!AN13+JUN!AN13+JUL!AN13+AGO!AN13+SET!AN13+OCT!AN13+NOV!AN13),IF(Config!$C$6=12,SUM(+ENE!AN13+FEB!AN13+MAR!AN13+ABR!AN13+MAY!AN13+JUN!AN13+JUL!AN13+AGO!AN13+SET!AN13+OCT!AN13+NOV!AN13+DIC!AN13)))))))))))))</f>
        <v>0</v>
      </c>
      <c r="AO13" s="214">
        <f>IF(Config!$C$6=1,SUM(+ENE!AO13),IF(Config!$C$6=2,SUM(+ENE!AO13+FEB!AO13),IF(Config!$C$6=3,SUM(+ENE!AO13+FEB!AO13+MAR!AO13),IF(Config!$C$6=4,SUM(+ENE!AO13+FEB!AO13+MAR!AO13+ABR!AO13),IF(Config!$C$6=5,SUM(ENE!AO13+FEB!AO13+MAR!AO13+ABR!AO13+MAY!AO13),IF(Config!$C$6=6,SUM(+ENE!AO13+FEB!AO13+MAR!AO13+ABR!AO13+MAY!AO13+JUN!AO13),IF(Config!$C$6=7,SUM(ENE!AO13+FEB!AO13+MAR!AO13+ABR!AO13+MAY!AO13+JUN!AO13+JUL!AO13),IF(Config!$C$6=8,SUM(+ENE!AO13+FEB!AO13+MAR!AO13+ABR!AO13+MAY!AO13+JUN!AO13+JUL!AO13+AGO!AO13),IF(Config!$C$6=9,SUM(+ENE!AO13+FEB!AO13+MAR!AO13+ABR!AO13+MAY!AO13+JUN!AO13+JUL!AO13+AGO!AO13+SET!AO13),IF(Config!$C$6=10,SUM(+ENE!AO13+FEB!AO13+MAR!AO13+ABR!AO13+MAY!AO13+JUN!AO13+JUL!AO13+AGO!AO13+SET!AO13+OCT!AO13),IF(Config!$C$6=11,SUM(+ENE!AO13+FEB!AO13+MAR!AO13+ABR!AO13+MAY!AO13+JUN!AO13+JUL!AO13+AGO!AO13+SET!AO13+OCT!AO13+NOV!AO13),IF(Config!$C$6=12,SUM(+ENE!AO13+FEB!AO13+MAR!AO13+ABR!AO13+MAY!AO13+JUN!AO13+JUL!AO13+AGO!AO13+SET!AO13+OCT!AO13+NOV!AO13+DIC!AO13)))))))))))))</f>
        <v>0</v>
      </c>
      <c r="AP13" s="214">
        <f>IF(Config!$C$6=1,SUM(+ENE!AP13),IF(Config!$C$6=2,SUM(+ENE!AP13+FEB!AP13),IF(Config!$C$6=3,SUM(+ENE!AP13+FEB!AP13+MAR!AP13),IF(Config!$C$6=4,SUM(+ENE!AP13+FEB!AP13+MAR!AP13+ABR!AP13),IF(Config!$C$6=5,SUM(ENE!AP13+FEB!AP13+MAR!AP13+ABR!AP13+MAY!AP13),IF(Config!$C$6=6,SUM(+ENE!AP13+FEB!AP13+MAR!AP13+ABR!AP13+MAY!AP13+JUN!AP13),IF(Config!$C$6=7,SUM(ENE!AP13+FEB!AP13+MAR!AP13+ABR!AP13+MAY!AP13+JUN!AP13+JUL!AP13),IF(Config!$C$6=8,SUM(+ENE!AP13+FEB!AP13+MAR!AP13+ABR!AP13+MAY!AP13+JUN!AP13+JUL!AP13+AGO!AP13),IF(Config!$C$6=9,SUM(+ENE!AP13+FEB!AP13+MAR!AP13+ABR!AP13+MAY!AP13+JUN!AP13+JUL!AP13+AGO!AP13+SET!AP13),IF(Config!$C$6=10,SUM(+ENE!AP13+FEB!AP13+MAR!AP13+ABR!AP13+MAY!AP13+JUN!AP13+JUL!AP13+AGO!AP13+SET!AP13+OCT!AP13),IF(Config!$C$6=11,SUM(+ENE!AP13+FEB!AP13+MAR!AP13+ABR!AP13+MAY!AP13+JUN!AP13+JUL!AP13+AGO!AP13+SET!AP13+OCT!AP13+NOV!AP13),IF(Config!$C$6=12,SUM(+ENE!AP13+FEB!AP13+MAR!AP13+ABR!AP13+MAY!AP13+JUN!AP13+JUL!AP13+AGO!AP13+SET!AP13+OCT!AP13+NOV!AP13+DIC!AP13)))))))))))))</f>
        <v>0</v>
      </c>
      <c r="AQ13" s="214">
        <f>IF(Config!$C$6=1,SUM(+ENE!AQ13),IF(Config!$C$6=2,SUM(+ENE!AQ13+FEB!AQ13),IF(Config!$C$6=3,SUM(+ENE!AQ13+FEB!AQ13+MAR!AQ13),IF(Config!$C$6=4,SUM(+ENE!AQ13+FEB!AQ13+MAR!AQ13+ABR!AQ13),IF(Config!$C$6=5,SUM(ENE!AQ13+FEB!AQ13+MAR!AQ13+ABR!AQ13+MAY!AQ13),IF(Config!$C$6=6,SUM(+ENE!AQ13+FEB!AQ13+MAR!AQ13+ABR!AQ13+MAY!AQ13+JUN!AQ13),IF(Config!$C$6=7,SUM(ENE!AQ13+FEB!AQ13+MAR!AQ13+ABR!AQ13+MAY!AQ13+JUN!AQ13+JUL!AQ13),IF(Config!$C$6=8,SUM(+ENE!AQ13+FEB!AQ13+MAR!AQ13+ABR!AQ13+MAY!AQ13+JUN!AQ13+JUL!AQ13+AGO!AQ13),IF(Config!$C$6=9,SUM(+ENE!AQ13+FEB!AQ13+MAR!AQ13+ABR!AQ13+MAY!AQ13+JUN!AQ13+JUL!AQ13+AGO!AQ13+SET!AQ13),IF(Config!$C$6=10,SUM(+ENE!AQ13+FEB!AQ13+MAR!AQ13+ABR!AQ13+MAY!AQ13+JUN!AQ13+JUL!AQ13+AGO!AQ13+SET!AQ13+OCT!AQ13),IF(Config!$C$6=11,SUM(+ENE!AQ13+FEB!AQ13+MAR!AQ13+ABR!AQ13+MAY!AQ13+JUN!AQ13+JUL!AQ13+AGO!AQ13+SET!AQ13+OCT!AQ13+NOV!AQ13),IF(Config!$C$6=12,SUM(+ENE!AQ13+FEB!AQ13+MAR!AQ13+ABR!AQ13+MAY!AQ13+JUN!AQ13+JUL!AQ13+AGO!AQ13+SET!AQ13+OCT!AQ13+NOV!AQ13+DIC!AQ13)))))))))))))</f>
        <v>0</v>
      </c>
      <c r="AR13" s="214">
        <f>IF(Config!$C$6=1,SUM(+ENE!AR13),IF(Config!$C$6=2,SUM(+ENE!AR13+FEB!AR13),IF(Config!$C$6=3,SUM(+ENE!AR13+FEB!AR13+MAR!AR13),IF(Config!$C$6=4,SUM(+ENE!AR13+FEB!AR13+MAR!AR13+ABR!AR13),IF(Config!$C$6=5,SUM(ENE!AR13+FEB!AR13+MAR!AR13+ABR!AR13+MAY!AR13),IF(Config!$C$6=6,SUM(+ENE!AR13+FEB!AR13+MAR!AR13+ABR!AR13+MAY!AR13+JUN!AR13),IF(Config!$C$6=7,SUM(ENE!AR13+FEB!AR13+MAR!AR13+ABR!AR13+MAY!AR13+JUN!AR13+JUL!AR13),IF(Config!$C$6=8,SUM(+ENE!AR13+FEB!AR13+MAR!AR13+ABR!AR13+MAY!AR13+JUN!AR13+JUL!AR13+AGO!AR13),IF(Config!$C$6=9,SUM(+ENE!AR13+FEB!AR13+MAR!AR13+ABR!AR13+MAY!AR13+JUN!AR13+JUL!AR13+AGO!AR13+SET!AR13),IF(Config!$C$6=10,SUM(+ENE!AR13+FEB!AR13+MAR!AR13+ABR!AR13+MAY!AR13+JUN!AR13+JUL!AR13+AGO!AR13+SET!AR13+OCT!AR13),IF(Config!$C$6=11,SUM(+ENE!AR13+FEB!AR13+MAR!AR13+ABR!AR13+MAY!AR13+JUN!AR13+JUL!AR13+AGO!AR13+SET!AR13+OCT!AR13+NOV!AR13),IF(Config!$C$6=12,SUM(+ENE!AR13+FEB!AR13+MAR!AR13+ABR!AR13+MAY!AR13+JUN!AR13+JUL!AR13+AGO!AR13+SET!AR13+OCT!AR13+NOV!AR13+DIC!AR13)))))))))))))</f>
        <v>0</v>
      </c>
      <c r="AS13" s="220">
        <f t="shared" si="3"/>
        <v>4</v>
      </c>
      <c r="AT13" s="82">
        <f>IF(Config!$C$6=1,SUM(+ENE!AT13),IF(Config!$C$6=2,SUM(+ENE!AT13+FEB!AT13),IF(Config!$C$6=3,SUM(+ENE!AT13+FEB!AT13+MAR!AT13),IF(Config!$C$6=4,SUM(+ENE!AT13+FEB!AT13+MAR!AT13+ABR!AT13),IF(Config!$C$6=5,SUM(ENE!AT13+FEB!AT13+MAR!AT13+ABR!AT13+MAY!AT13),IF(Config!$C$6=6,SUM(+ENE!AT13+FEB!AT13+MAR!AT13+ABR!AT13+MAY!AT13+JUN!AT13),IF(Config!$C$6=7,SUM(ENE!AT13+FEB!AT13+MAR!AT13+ABR!AT13+MAY!AT13+JUN!AT13+JUL!AT13),IF(Config!$C$6=8,SUM(+ENE!AT13+FEB!AT13+MAR!AT13+ABR!AT13+MAY!AT13+JUN!AT13+JUL!AT13+AGO!AT13),IF(Config!$C$6=9,SUM(+ENE!AT13+FEB!AT13+MAR!AT13+ABR!AT13+MAY!AT13+JUN!AT13+JUL!AT13+AGO!AT13+SET!AT13),IF(Config!$C$6=10,SUM(+ENE!AT13+FEB!AT13+MAR!AT13+ABR!AT13+MAY!AT13+JUN!AT13+JUL!AT13+AGO!AT13+SET!AT13+OCT!AT13),IF(Config!$C$6=11,SUM(+ENE!AT13+FEB!AT13+MAR!AT13+ABR!AT13+MAY!AT13+JUN!AT13+JUL!AT13+AGO!AT13+SET!AT13+OCT!AT13+NOV!AT13),IF(Config!$C$6=12,SUM(+ENE!AT13+FEB!AT13+MAR!AT13+ABR!AT13+MAY!AT13+JUN!AT13+JUL!AT13+AGO!AT13+SET!AT13+OCT!AT13+NOV!AT13+DIC!AT13)))))))))))))</f>
        <v>0</v>
      </c>
      <c r="AU13" s="82">
        <f>IF(Config!$C$6=1,SUM(+ENE!AU13),IF(Config!$C$6=2,SUM(+ENE!AU13+FEB!AU13),IF(Config!$C$6=3,SUM(+ENE!AU13+FEB!AU13+MAR!AU13),IF(Config!$C$6=4,SUM(+ENE!AU13+FEB!AU13+MAR!AU13+ABR!AU13),IF(Config!$C$6=5,SUM(ENE!AU13+FEB!AU13+MAR!AU13+ABR!AU13+MAY!AU13),IF(Config!$C$6=6,SUM(+ENE!AU13+FEB!AU13+MAR!AU13+ABR!AU13+MAY!AU13+JUN!AU13),IF(Config!$C$6=7,SUM(ENE!AU13+FEB!AU13+MAR!AU13+ABR!AU13+MAY!AU13+JUN!AU13+JUL!AU13),IF(Config!$C$6=8,SUM(+ENE!AU13+FEB!AU13+MAR!AU13+ABR!AU13+MAY!AU13+JUN!AU13+JUL!AU13+AGO!AU13),IF(Config!$C$6=9,SUM(+ENE!AU13+FEB!AU13+MAR!AU13+ABR!AU13+MAY!AU13+JUN!AU13+JUL!AU13+AGO!AU13+SET!AU13),IF(Config!$C$6=10,SUM(+ENE!AU13+FEB!AU13+MAR!AU13+ABR!AU13+MAY!AU13+JUN!AU13+JUL!AU13+AGO!AU13+SET!AU13+OCT!AU13),IF(Config!$C$6=11,SUM(+ENE!AU13+FEB!AU13+MAR!AU13+ABR!AU13+MAY!AU13+JUN!AU13+JUL!AU13+AGO!AU13+SET!AU13+OCT!AU13+NOV!AU13),IF(Config!$C$6=12,SUM(+ENE!AU13+FEB!AU13+MAR!AU13+ABR!AU13+MAY!AU13+JUN!AU13+JUL!AU13+AGO!AU13+SET!AU13+OCT!AU13+NOV!AU13+DIC!AU13)))))))))))))</f>
        <v>4</v>
      </c>
      <c r="AV13" s="82">
        <f>IF(Config!$C$6=1,SUM(+ENE!AV13),IF(Config!$C$6=2,SUM(+ENE!AV13+FEB!AV13),IF(Config!$C$6=3,SUM(+ENE!AV13+FEB!AV13+MAR!AV13),IF(Config!$C$6=4,SUM(+ENE!AV13+FEB!AV13+MAR!AV13+ABR!AV13),IF(Config!$C$6=5,SUM(ENE!AV13+FEB!AV13+MAR!AV13+ABR!AV13+MAY!AV13),IF(Config!$C$6=6,SUM(+ENE!AV13+FEB!AV13+MAR!AV13+ABR!AV13+MAY!AV13+JUN!AV13),IF(Config!$C$6=7,SUM(ENE!AV13+FEB!AV13+MAR!AV13+ABR!AV13+MAY!AV13+JUN!AV13+JUL!AV13),IF(Config!$C$6=8,SUM(+ENE!AV13+FEB!AV13+MAR!AV13+ABR!AV13+MAY!AV13+JUN!AV13+JUL!AV13+AGO!AV13),IF(Config!$C$6=9,SUM(+ENE!AV13+FEB!AV13+MAR!AV13+ABR!AV13+MAY!AV13+JUN!AV13+JUL!AV13+AGO!AV13+SET!AV13),IF(Config!$C$6=10,SUM(+ENE!AV13+FEB!AV13+MAR!AV13+ABR!AV13+MAY!AV13+JUN!AV13+JUL!AV13+AGO!AV13+SET!AV13+OCT!AV13),IF(Config!$C$6=11,SUM(+ENE!AV13+FEB!AV13+MAR!AV13+ABR!AV13+MAY!AV13+JUN!AV13+JUL!AV13+AGO!AV13+SET!AV13+OCT!AV13+NOV!AV13),IF(Config!$C$6=12,SUM(+ENE!AV13+FEB!AV13+MAR!AV13+ABR!AV13+MAY!AV13+JUN!AV13+JUL!AV13+AGO!AV13+SET!AV13+OCT!AV13+NOV!AV13+DIC!AV13)))))))))))))</f>
        <v>0</v>
      </c>
      <c r="AW13" s="82">
        <f>IF(Config!$C$6=1,SUM(+ENE!AW13),IF(Config!$C$6=2,SUM(+ENE!AW13+FEB!AW13),IF(Config!$C$6=3,SUM(+ENE!AW13+FEB!AW13+MAR!AW13),IF(Config!$C$6=4,SUM(+ENE!AW13+FEB!AW13+MAR!AW13+ABR!AW13),IF(Config!$C$6=5,SUM(ENE!AW13+FEB!AW13+MAR!AW13+ABR!AW13+MAY!AW13),IF(Config!$C$6=6,SUM(+ENE!AW13+FEB!AW13+MAR!AW13+ABR!AW13+MAY!AW13+JUN!AW13),IF(Config!$C$6=7,SUM(ENE!AW13+FEB!AW13+MAR!AW13+ABR!AW13+MAY!AW13+JUN!AW13+JUL!AW13),IF(Config!$C$6=8,SUM(+ENE!AW13+FEB!AW13+MAR!AW13+ABR!AW13+MAY!AW13+JUN!AW13+JUL!AW13+AGO!AW13),IF(Config!$C$6=9,SUM(+ENE!AW13+FEB!AW13+MAR!AW13+ABR!AW13+MAY!AW13+JUN!AW13+JUL!AW13+AGO!AW13+SET!AW13),IF(Config!$C$6=10,SUM(+ENE!AW13+FEB!AW13+MAR!AW13+ABR!AW13+MAY!AW13+JUN!AW13+JUL!AW13+AGO!AW13+SET!AW13+OCT!AW13),IF(Config!$C$6=11,SUM(+ENE!AW13+FEB!AW13+MAR!AW13+ABR!AW13+MAY!AW13+JUN!AW13+JUL!AW13+AGO!AW13+SET!AW13+OCT!AW13+NOV!AW13),IF(Config!$C$6=12,SUM(+ENE!AW13+FEB!AW13+MAR!AW13+ABR!AW13+MAY!AW13+JUN!AW13+JUL!AW13+AGO!AW13+SET!AW13+OCT!AW13+NOV!AW13+DIC!AW13)))))))))))))</f>
        <v>0</v>
      </c>
      <c r="AX13" s="82">
        <f>IF(Config!$C$6=1,SUM(+ENE!AX13),IF(Config!$C$6=2,SUM(+ENE!AX13+FEB!AX13),IF(Config!$C$6=3,SUM(+ENE!AX13+FEB!AX13+MAR!AX13),IF(Config!$C$6=4,SUM(+ENE!AX13+FEB!AX13+MAR!AX13+ABR!AX13),IF(Config!$C$6=5,SUM(ENE!AX13+FEB!AX13+MAR!AX13+ABR!AX13+MAY!AX13),IF(Config!$C$6=6,SUM(+ENE!AX13+FEB!AX13+MAR!AX13+ABR!AX13+MAY!AX13+JUN!AX13),IF(Config!$C$6=7,SUM(ENE!AX13+FEB!AX13+MAR!AX13+ABR!AX13+MAY!AX13+JUN!AX13+JUL!AX13),IF(Config!$C$6=8,SUM(+ENE!AX13+FEB!AX13+MAR!AX13+ABR!AX13+MAY!AX13+JUN!AX13+JUL!AX13+AGO!AX13),IF(Config!$C$6=9,SUM(+ENE!AX13+FEB!AX13+MAR!AX13+ABR!AX13+MAY!AX13+JUN!AX13+JUL!AX13+AGO!AX13+SET!AX13),IF(Config!$C$6=10,SUM(+ENE!AX13+FEB!AX13+MAR!AX13+ABR!AX13+MAY!AX13+JUN!AX13+JUL!AX13+AGO!AX13+SET!AX13+OCT!AX13),IF(Config!$C$6=11,SUM(+ENE!AX13+FEB!AX13+MAR!AX13+ABR!AX13+MAY!AX13+JUN!AX13+JUL!AX13+AGO!AX13+SET!AX13+OCT!AX13+NOV!AX13),IF(Config!$C$6=12,SUM(+ENE!AX13+FEB!AX13+MAR!AX13+ABR!AX13+MAY!AX13+JUN!AX13+JUL!AX13+AGO!AX13+SET!AX13+OCT!AX13+NOV!AX13+DIC!AX13)))))))))))))</f>
        <v>0</v>
      </c>
      <c r="AY13" s="82">
        <f>IF(Config!$C$6=1,SUM(+ENE!AY13),IF(Config!$C$6=2,SUM(+ENE!AY13+FEB!AY13),IF(Config!$C$6=3,SUM(+ENE!AY13+FEB!AY13+MAR!AY13),IF(Config!$C$6=4,SUM(+ENE!AY13+FEB!AY13+MAR!AY13+ABR!AY13),IF(Config!$C$6=5,SUM(ENE!AY13+FEB!AY13+MAR!AY13+ABR!AY13+MAY!AY13),IF(Config!$C$6=6,SUM(+ENE!AY13+FEB!AY13+MAR!AY13+ABR!AY13+MAY!AY13+JUN!AY13),IF(Config!$C$6=7,SUM(ENE!AY13+FEB!AY13+MAR!AY13+ABR!AY13+MAY!AY13+JUN!AY13+JUL!AY13),IF(Config!$C$6=8,SUM(+ENE!AY13+FEB!AY13+MAR!AY13+ABR!AY13+MAY!AY13+JUN!AY13+JUL!AY13+AGO!AY13),IF(Config!$C$6=9,SUM(+ENE!AY13+FEB!AY13+MAR!AY13+ABR!AY13+MAY!AY13+JUN!AY13+JUL!AY13+AGO!AY13+SET!AY13),IF(Config!$C$6=10,SUM(+ENE!AY13+FEB!AY13+MAR!AY13+ABR!AY13+MAY!AY13+JUN!AY13+JUL!AY13+AGO!AY13+SET!AY13+OCT!AY13),IF(Config!$C$6=11,SUM(+ENE!AY13+FEB!AY13+MAR!AY13+ABR!AY13+MAY!AY13+JUN!AY13+JUL!AY13+AGO!AY13+SET!AY13+OCT!AY13+NOV!AY13),IF(Config!$C$6=12,SUM(+ENE!AY13+FEB!AY13+MAR!AY13+ABR!AY13+MAY!AY13+JUN!AY13+JUL!AY13+AGO!AY13+SET!AY13+OCT!AY13+NOV!AY13+DIC!AY13)))))))))))))</f>
        <v>0</v>
      </c>
      <c r="AZ13" s="82">
        <f>IF(Config!$C$6=1,SUM(+ENE!AZ13),IF(Config!$C$6=2,SUM(+ENE!AZ13+FEB!AZ13),IF(Config!$C$6=3,SUM(+ENE!AZ13+FEB!AZ13+MAR!AZ13),IF(Config!$C$6=4,SUM(+ENE!AZ13+FEB!AZ13+MAR!AZ13+ABR!AZ13),IF(Config!$C$6=5,SUM(ENE!AZ13+FEB!AZ13+MAR!AZ13+ABR!AZ13+MAY!AZ13),IF(Config!$C$6=6,SUM(+ENE!AZ13+FEB!AZ13+MAR!AZ13+ABR!AZ13+MAY!AZ13+JUN!AZ13),IF(Config!$C$6=7,SUM(ENE!AZ13+FEB!AZ13+MAR!AZ13+ABR!AZ13+MAY!AZ13+JUN!AZ13+JUL!AZ13),IF(Config!$C$6=8,SUM(+ENE!AZ13+FEB!AZ13+MAR!AZ13+ABR!AZ13+MAY!AZ13+JUN!AZ13+JUL!AZ13+AGO!AZ13),IF(Config!$C$6=9,SUM(+ENE!AZ13+FEB!AZ13+MAR!AZ13+ABR!AZ13+MAY!AZ13+JUN!AZ13+JUL!AZ13+AGO!AZ13+SET!AZ13),IF(Config!$C$6=10,SUM(+ENE!AZ13+FEB!AZ13+MAR!AZ13+ABR!AZ13+MAY!AZ13+JUN!AZ13+JUL!AZ13+AGO!AZ13+SET!AZ13+OCT!AZ13),IF(Config!$C$6=11,SUM(+ENE!AZ13+FEB!AZ13+MAR!AZ13+ABR!AZ13+MAY!AZ13+JUN!AZ13+JUL!AZ13+AGO!AZ13+SET!AZ13+OCT!AZ13+NOV!AZ13),IF(Config!$C$6=12,SUM(+ENE!AZ13+FEB!AZ13+MAR!AZ13+ABR!AZ13+MAY!AZ13+JUN!AZ13+JUL!AZ13+AGO!AZ13+SET!AZ13+OCT!AZ13+NOV!AZ13+DIC!AZ13)))))))))))))</f>
        <v>0</v>
      </c>
      <c r="BA13" s="82">
        <f>IF(Config!$C$6=1,SUM(+ENE!BA13),IF(Config!$C$6=2,SUM(+ENE!BA13+FEB!BA13),IF(Config!$C$6=3,SUM(+ENE!BA13+FEB!BA13+MAR!BA13),IF(Config!$C$6=4,SUM(+ENE!BA13+FEB!BA13+MAR!BA13+ABR!BA13),IF(Config!$C$6=5,SUM(ENE!BA13+FEB!BA13+MAR!BA13+ABR!BA13+MAY!BA13),IF(Config!$C$6=6,SUM(+ENE!BA13+FEB!BA13+MAR!BA13+ABR!BA13+MAY!BA13+JUN!BA13),IF(Config!$C$6=7,SUM(ENE!BA13+FEB!BA13+MAR!BA13+ABR!BA13+MAY!BA13+JUN!BA13+JUL!BA13),IF(Config!$C$6=8,SUM(+ENE!BA13+FEB!BA13+MAR!BA13+ABR!BA13+MAY!BA13+JUN!BA13+JUL!BA13+AGO!BA13),IF(Config!$C$6=9,SUM(+ENE!BA13+FEB!BA13+MAR!BA13+ABR!BA13+MAY!BA13+JUN!BA13+JUL!BA13+AGO!BA13+SET!BA13),IF(Config!$C$6=10,SUM(+ENE!BA13+FEB!BA13+MAR!BA13+ABR!BA13+MAY!BA13+JUN!BA13+JUL!BA13+AGO!BA13+SET!BA13+OCT!BA13),IF(Config!$C$6=11,SUM(+ENE!BA13+FEB!BA13+MAR!BA13+ABR!BA13+MAY!BA13+JUN!BA13+JUL!BA13+AGO!BA13+SET!BA13+OCT!BA13+NOV!BA13),IF(Config!$C$6=12,SUM(+ENE!BA13+FEB!BA13+MAR!BA13+ABR!BA13+MAY!BA13+JUN!BA13+JUL!BA13+AGO!BA13+SET!BA13+OCT!BA13+NOV!BA13+DIC!BA13)))))))))))))</f>
        <v>0</v>
      </c>
      <c r="BB13" s="82">
        <f>IF(Config!$C$6=1,SUM(+ENE!BB13),IF(Config!$C$6=2,SUM(+ENE!BB13+FEB!BB13),IF(Config!$C$6=3,SUM(+ENE!BB13+FEB!BB13+MAR!BB13),IF(Config!$C$6=4,SUM(+ENE!BB13+FEB!BB13+MAR!BB13+ABR!BB13),IF(Config!$C$6=5,SUM(ENE!BB13+FEB!BB13+MAR!BB13+ABR!BB13+MAY!BB13),IF(Config!$C$6=6,SUM(+ENE!BB13+FEB!BB13+MAR!BB13+ABR!BB13+MAY!BB13+JUN!BB13),IF(Config!$C$6=7,SUM(ENE!BB13+FEB!BB13+MAR!BB13+ABR!BB13+MAY!BB13+JUN!BB13+JUL!BB13),IF(Config!$C$6=8,SUM(+ENE!BB13+FEB!BB13+MAR!BB13+ABR!BB13+MAY!BB13+JUN!BB13+JUL!BB13+AGO!BB13),IF(Config!$C$6=9,SUM(+ENE!BB13+FEB!BB13+MAR!BB13+ABR!BB13+MAY!BB13+JUN!BB13+JUL!BB13+AGO!BB13+SET!BB13),IF(Config!$C$6=10,SUM(+ENE!BB13+FEB!BB13+MAR!BB13+ABR!BB13+MAY!BB13+JUN!BB13+JUL!BB13+AGO!BB13+SET!BB13+OCT!BB13),IF(Config!$C$6=11,SUM(+ENE!BB13+FEB!BB13+MAR!BB13+ABR!BB13+MAY!BB13+JUN!BB13+JUL!BB13+AGO!BB13+SET!BB13+OCT!BB13+NOV!BB13),IF(Config!$C$6=12,SUM(+ENE!BB13+FEB!BB13+MAR!BB13+ABR!BB13+MAY!BB13+JUN!BB13+JUL!BB13+AGO!BB13+SET!BB13+OCT!BB13+NOV!BB13+DIC!BB13)))))))))))))</f>
        <v>0</v>
      </c>
      <c r="BC13" s="82">
        <f>IF(Config!$C$6=1,SUM(+ENE!BC13),IF(Config!$C$6=2,SUM(+ENE!BC13+FEB!BC13),IF(Config!$C$6=3,SUM(+ENE!BC13+FEB!BC13+MAR!BC13),IF(Config!$C$6=4,SUM(+ENE!BC13+FEB!BC13+MAR!BC13+ABR!BC13),IF(Config!$C$6=5,SUM(ENE!BC13+FEB!BC13+MAR!BC13+ABR!BC13+MAY!BC13),IF(Config!$C$6=6,SUM(+ENE!BC13+FEB!BC13+MAR!BC13+ABR!BC13+MAY!BC13+JUN!BC13),IF(Config!$C$6=7,SUM(ENE!BC13+FEB!BC13+MAR!BC13+ABR!BC13+MAY!BC13+JUN!BC13+JUL!BC13),IF(Config!$C$6=8,SUM(+ENE!BC13+FEB!BC13+MAR!BC13+ABR!BC13+MAY!BC13+JUN!BC13+JUL!BC13+AGO!BC13),IF(Config!$C$6=9,SUM(+ENE!BC13+FEB!BC13+MAR!BC13+ABR!BC13+MAY!BC13+JUN!BC13+JUL!BC13+AGO!BC13+SET!BC13),IF(Config!$C$6=10,SUM(+ENE!BC13+FEB!BC13+MAR!BC13+ABR!BC13+MAY!BC13+JUN!BC13+JUL!BC13+AGO!BC13+SET!BC13+OCT!BC13),IF(Config!$C$6=11,SUM(+ENE!BC13+FEB!BC13+MAR!BC13+ABR!BC13+MAY!BC13+JUN!BC13+JUL!BC13+AGO!BC13+SET!BC13+OCT!BC13+NOV!BC13),IF(Config!$C$6=12,SUM(+ENE!BC13+FEB!BC13+MAR!BC13+ABR!BC13+MAY!BC13+JUN!BC13+JUL!BC13+AGO!BC13+SET!BC13+OCT!BC13+NOV!BC13+DIC!BC13)))))))))))))</f>
        <v>0</v>
      </c>
      <c r="BD13" s="109">
        <f t="shared" si="1"/>
        <v>4</v>
      </c>
      <c r="BE13" t="str">
        <f t="shared" si="2"/>
        <v>OK</v>
      </c>
    </row>
    <row r="14" spans="1:69" ht="20.25" customHeight="1" x14ac:dyDescent="0.25">
      <c r="A14" s="213">
        <f>+METAS!A14</f>
        <v>11</v>
      </c>
      <c r="B14" s="213" t="str">
        <f>+METAS!B14</f>
        <v xml:space="preserve">11-Tratamiento ambulatorio a personas con sindrome psicotico o trastorno del espectro de la esquizofrenia </v>
      </c>
      <c r="C14" s="217" t="str">
        <f>+METAS!D14</f>
        <v>SALUD MENTAL CSMC</v>
      </c>
      <c r="D14" s="214">
        <f>IF(Config!$C$6=1,SUM(+ENE!D14),IF(Config!$C$6=2,SUM(+ENE!D14+FEB!D14),IF(Config!$C$6=3,SUM(+ENE!D14+FEB!D14+MAR!D14),IF(Config!$C$6=4,SUM(+ENE!D14+FEB!D14+MAR!D14+ABR!D14),IF(Config!$C$6=5,SUM(ENE!D14+FEB!D14+MAR!D14+ABR!D14+MAY!D14),IF(Config!$C$6=6,SUM(+ENE!D14+FEB!D14+MAR!D14+ABR!D14+MAY!D14+JUN!D14),IF(Config!$C$6=7,SUM(ENE!D14+FEB!D14+MAR!D14+ABR!D14+MAY!D14+JUN!D14+JUL!D14),IF(Config!$C$6=8,SUM(+ENE!D14+FEB!D14+MAR!D14+ABR!D14+MAY!D14+JUN!D14+JUL!D14+AGO!D14),IF(Config!$C$6=9,SUM(+ENE!D14+FEB!D14+MAR!D14+ABR!D14+MAY!D14+JUN!D14+JUL!D14+AGO!D14+SET!D14),IF(Config!$C$6=10,SUM(+ENE!D14+FEB!D14+MAR!D14+ABR!D14+MAY!D14+JUN!D14+JUL!D14+AGO!D14+SET!D14+OCT!D14),IF(Config!$C$6=11,SUM(+ENE!D14+FEB!D14+MAR!D14+ABR!D14+MAY!D14+JUN!D14+JUL!D14+AGO!D14+SET!D14+OCT!D14+NOV!D14),IF(Config!$C$6=12,SUM(+ENE!D14+FEB!D14+MAR!D14+ABR!D14+MAY!D14+JUN!D14+JUL!D14+AGO!D14+SET!D14+OCT!D14+NOV!D14+DIC!D14)))))))))))))</f>
        <v>0</v>
      </c>
      <c r="E14" s="214">
        <f>IF(Config!$C$6=1,SUM(+ENE!E14),IF(Config!$C$6=2,SUM(+ENE!E14+FEB!E14),IF(Config!$C$6=3,SUM(+ENE!E14+FEB!E14+MAR!E14),IF(Config!$C$6=4,SUM(+ENE!E14+FEB!E14+MAR!E14+ABR!E14),IF(Config!$C$6=5,SUM(ENE!E14+FEB!E14+MAR!E14+ABR!E14+MAY!E14),IF(Config!$C$6=6,SUM(+ENE!E14+FEB!E14+MAR!E14+ABR!E14+MAY!E14+JUN!E14),IF(Config!$C$6=7,SUM(ENE!E14+FEB!E14+MAR!E14+ABR!E14+MAY!E14+JUN!E14+JUL!E14),IF(Config!$C$6=8,SUM(+ENE!E14+FEB!E14+MAR!E14+ABR!E14+MAY!E14+JUN!E14+JUL!E14+AGO!E14),IF(Config!$C$6=9,SUM(+ENE!E14+FEB!E14+MAR!E14+ABR!E14+MAY!E14+JUN!E14+JUL!E14+AGO!E14+SET!E14),IF(Config!$C$6=10,SUM(+ENE!E14+FEB!E14+MAR!E14+ABR!E14+MAY!E14+JUN!E14+JUL!E14+AGO!E14+SET!E14+OCT!E14),IF(Config!$C$6=11,SUM(+ENE!E14+FEB!E14+MAR!E14+ABR!E14+MAY!E14+JUN!E14+JUL!E14+AGO!E14+SET!E14+OCT!E14+NOV!E14),IF(Config!$C$6=12,SUM(+ENE!E14+FEB!E14+MAR!E14+ABR!E14+MAY!E14+JUN!E14+JUL!E14+AGO!E14+SET!E14+OCT!E14+NOV!E14+DIC!E14)))))))))))))</f>
        <v>14</v>
      </c>
      <c r="F14" s="214">
        <f>IF(Config!$C$6=1,SUM(+ENE!F14),IF(Config!$C$6=2,SUM(+ENE!F14+FEB!F14),IF(Config!$C$6=3,SUM(+ENE!F14+FEB!F14+MAR!F14),IF(Config!$C$6=4,SUM(+ENE!F14+FEB!F14+MAR!F14+ABR!F14),IF(Config!$C$6=5,SUM(ENE!F14+FEB!F14+MAR!F14+ABR!F14+MAY!F14),IF(Config!$C$6=6,SUM(+ENE!F14+FEB!F14+MAR!F14+ABR!F14+MAY!F14+JUN!F14),IF(Config!$C$6=7,SUM(ENE!F14+FEB!F14+MAR!F14+ABR!F14+MAY!F14+JUN!F14+JUL!F14),IF(Config!$C$6=8,SUM(+ENE!F14+FEB!F14+MAR!F14+ABR!F14+MAY!F14+JUN!F14+JUL!F14+AGO!F14),IF(Config!$C$6=9,SUM(+ENE!F14+FEB!F14+MAR!F14+ABR!F14+MAY!F14+JUN!F14+JUL!F14+AGO!F14+SET!F14),IF(Config!$C$6=10,SUM(+ENE!F14+FEB!F14+MAR!F14+ABR!F14+MAY!F14+JUN!F14+JUL!F14+AGO!F14+SET!F14+OCT!F14),IF(Config!$C$6=11,SUM(+ENE!F14+FEB!F14+MAR!F14+ABR!F14+MAY!F14+JUN!F14+JUL!F14+AGO!F14+SET!F14+OCT!F14+NOV!F14),IF(Config!$C$6=12,SUM(+ENE!F14+FEB!F14+MAR!F14+ABR!F14+MAY!F14+JUN!F14+JUL!F14+AGO!F14+SET!F14+OCT!F14+NOV!F14+DIC!F14)))))))))))))</f>
        <v>0</v>
      </c>
      <c r="G14" s="214">
        <f>IF(Config!$C$6=1,SUM(+ENE!G14),IF(Config!$C$6=2,SUM(+ENE!G14+FEB!G14),IF(Config!$C$6=3,SUM(+ENE!G14+FEB!G14+MAR!G14),IF(Config!$C$6=4,SUM(+ENE!G14+FEB!G14+MAR!G14+ABR!G14),IF(Config!$C$6=5,SUM(ENE!G14+FEB!G14+MAR!G14+ABR!G14+MAY!G14),IF(Config!$C$6=6,SUM(+ENE!G14+FEB!G14+MAR!G14+ABR!G14+MAY!G14+JUN!G14),IF(Config!$C$6=7,SUM(ENE!G14+FEB!G14+MAR!G14+ABR!G14+MAY!G14+JUN!G14+JUL!G14),IF(Config!$C$6=8,SUM(+ENE!G14+FEB!G14+MAR!G14+ABR!G14+MAY!G14+JUN!G14+JUL!G14+AGO!G14),IF(Config!$C$6=9,SUM(+ENE!G14+FEB!G14+MAR!G14+ABR!G14+MAY!G14+JUN!G14+JUL!G14+AGO!G14+SET!G14),IF(Config!$C$6=10,SUM(+ENE!G14+FEB!G14+MAR!G14+ABR!G14+MAY!G14+JUN!G14+JUL!G14+AGO!G14+SET!G14+OCT!G14),IF(Config!$C$6=11,SUM(+ENE!G14+FEB!G14+MAR!G14+ABR!G14+MAY!G14+JUN!G14+JUL!G14+AGO!G14+SET!G14+OCT!G14+NOV!G14),IF(Config!$C$6=12,SUM(+ENE!G14+FEB!G14+MAR!G14+ABR!G14+MAY!G14+JUN!G14+JUL!G14+AGO!G14+SET!G14+OCT!G14+NOV!G14+DIC!G14)))))))))))))</f>
        <v>0</v>
      </c>
      <c r="H14" s="214">
        <f>IF(Config!$C$6=1,SUM(+ENE!H14),IF(Config!$C$6=2,SUM(+ENE!H14+FEB!H14),IF(Config!$C$6=3,SUM(+ENE!H14+FEB!H14+MAR!H14),IF(Config!$C$6=4,SUM(+ENE!H14+FEB!H14+MAR!H14+ABR!H14),IF(Config!$C$6=5,SUM(ENE!H14+FEB!H14+MAR!H14+ABR!H14+MAY!H14),IF(Config!$C$6=6,SUM(+ENE!H14+FEB!H14+MAR!H14+ABR!H14+MAY!H14+JUN!H14),IF(Config!$C$6=7,SUM(ENE!H14+FEB!H14+MAR!H14+ABR!H14+MAY!H14+JUN!H14+JUL!H14),IF(Config!$C$6=8,SUM(+ENE!H14+FEB!H14+MAR!H14+ABR!H14+MAY!H14+JUN!H14+JUL!H14+AGO!H14),IF(Config!$C$6=9,SUM(+ENE!H14+FEB!H14+MAR!H14+ABR!H14+MAY!H14+JUN!H14+JUL!H14+AGO!H14+SET!H14),IF(Config!$C$6=10,SUM(+ENE!H14+FEB!H14+MAR!H14+ABR!H14+MAY!H14+JUN!H14+JUL!H14+AGO!H14+SET!H14+OCT!H14),IF(Config!$C$6=11,SUM(+ENE!H14+FEB!H14+MAR!H14+ABR!H14+MAY!H14+JUN!H14+JUL!H14+AGO!H14+SET!H14+OCT!H14+NOV!H14),IF(Config!$C$6=12,SUM(+ENE!H14+FEB!H14+MAR!H14+ABR!H14+MAY!H14+JUN!H14+JUL!H14+AGO!H14+SET!H14+OCT!H14+NOV!H14+DIC!H14)))))))))))))</f>
        <v>0</v>
      </c>
      <c r="I14" s="214">
        <f>IF(Config!$C$6=1,SUM(+ENE!I14),IF(Config!$C$6=2,SUM(+ENE!I14+FEB!I14),IF(Config!$C$6=3,SUM(+ENE!I14+FEB!I14+MAR!I14),IF(Config!$C$6=4,SUM(+ENE!I14+FEB!I14+MAR!I14+ABR!I14),IF(Config!$C$6=5,SUM(ENE!I14+FEB!I14+MAR!I14+ABR!I14+MAY!I14),IF(Config!$C$6=6,SUM(+ENE!I14+FEB!I14+MAR!I14+ABR!I14+MAY!I14+JUN!I14),IF(Config!$C$6=7,SUM(ENE!I14+FEB!I14+MAR!I14+ABR!I14+MAY!I14+JUN!I14+JUL!I14),IF(Config!$C$6=8,SUM(+ENE!I14+FEB!I14+MAR!I14+ABR!I14+MAY!I14+JUN!I14+JUL!I14+AGO!I14),IF(Config!$C$6=9,SUM(+ENE!I14+FEB!I14+MAR!I14+ABR!I14+MAY!I14+JUN!I14+JUL!I14+AGO!I14+SET!I14),IF(Config!$C$6=10,SUM(+ENE!I14+FEB!I14+MAR!I14+ABR!I14+MAY!I14+JUN!I14+JUL!I14+AGO!I14+SET!I14+OCT!I14),IF(Config!$C$6=11,SUM(+ENE!I14+FEB!I14+MAR!I14+ABR!I14+MAY!I14+JUN!I14+JUL!I14+AGO!I14+SET!I14+OCT!I14+NOV!I14),IF(Config!$C$6=12,SUM(+ENE!I14+FEB!I14+MAR!I14+ABR!I14+MAY!I14+JUN!I14+JUL!I14+AGO!I14+SET!I14+OCT!I14+NOV!I14+DIC!I14)))))))))))))</f>
        <v>0</v>
      </c>
      <c r="J14" s="214">
        <f>IF(Config!$C$6=1,SUM(+ENE!J14),IF(Config!$C$6=2,SUM(+ENE!J14+FEB!J14),IF(Config!$C$6=3,SUM(+ENE!J14+FEB!J14+MAR!J14),IF(Config!$C$6=4,SUM(+ENE!J14+FEB!J14+MAR!J14+ABR!J14),IF(Config!$C$6=5,SUM(ENE!J14+FEB!J14+MAR!J14+ABR!J14+MAY!J14),IF(Config!$C$6=6,SUM(+ENE!J14+FEB!J14+MAR!J14+ABR!J14+MAY!J14+JUN!J14),IF(Config!$C$6=7,SUM(ENE!J14+FEB!J14+MAR!J14+ABR!J14+MAY!J14+JUN!J14+JUL!J14),IF(Config!$C$6=8,SUM(+ENE!J14+FEB!J14+MAR!J14+ABR!J14+MAY!J14+JUN!J14+JUL!J14+AGO!J14),IF(Config!$C$6=9,SUM(+ENE!J14+FEB!J14+MAR!J14+ABR!J14+MAY!J14+JUN!J14+JUL!J14+AGO!J14+SET!J14),IF(Config!$C$6=10,SUM(+ENE!J14+FEB!J14+MAR!J14+ABR!J14+MAY!J14+JUN!J14+JUL!J14+AGO!J14+SET!J14+OCT!J14),IF(Config!$C$6=11,SUM(+ENE!J14+FEB!J14+MAR!J14+ABR!J14+MAY!J14+JUN!J14+JUL!J14+AGO!J14+SET!J14+OCT!J14+NOV!J14),IF(Config!$C$6=12,SUM(+ENE!J14+FEB!J14+MAR!J14+ABR!J14+MAY!J14+JUN!J14+JUL!J14+AGO!J14+SET!J14+OCT!J14+NOV!J14+DIC!J14)))))))))))))</f>
        <v>0</v>
      </c>
      <c r="K14" s="214">
        <f>IF(Config!$C$6=1,SUM(+ENE!K14),IF(Config!$C$6=2,SUM(+ENE!K14+FEB!K14),IF(Config!$C$6=3,SUM(+ENE!K14+FEB!K14+MAR!K14),IF(Config!$C$6=4,SUM(+ENE!K14+FEB!K14+MAR!K14+ABR!K14),IF(Config!$C$6=5,SUM(ENE!K14+FEB!K14+MAR!K14+ABR!K14+MAY!K14),IF(Config!$C$6=6,SUM(+ENE!K14+FEB!K14+MAR!K14+ABR!K14+MAY!K14+JUN!K14),IF(Config!$C$6=7,SUM(ENE!K14+FEB!K14+MAR!K14+ABR!K14+MAY!K14+JUN!K14+JUL!K14),IF(Config!$C$6=8,SUM(+ENE!K14+FEB!K14+MAR!K14+ABR!K14+MAY!K14+JUN!K14+JUL!K14+AGO!K14),IF(Config!$C$6=9,SUM(+ENE!K14+FEB!K14+MAR!K14+ABR!K14+MAY!K14+JUN!K14+JUL!K14+AGO!K14+SET!K14),IF(Config!$C$6=10,SUM(+ENE!K14+FEB!K14+MAR!K14+ABR!K14+MAY!K14+JUN!K14+JUL!K14+AGO!K14+SET!K14+OCT!K14),IF(Config!$C$6=11,SUM(+ENE!K14+FEB!K14+MAR!K14+ABR!K14+MAY!K14+JUN!K14+JUL!K14+AGO!K14+SET!K14+OCT!K14+NOV!K14),IF(Config!$C$6=12,SUM(+ENE!K14+FEB!K14+MAR!K14+ABR!K14+MAY!K14+JUN!K14+JUL!K14+AGO!K14+SET!K14+OCT!K14+NOV!K14+DIC!K14)))))))))))))</f>
        <v>0</v>
      </c>
      <c r="L14" s="214">
        <f>IF(Config!$C$6=1,SUM(+ENE!L14),IF(Config!$C$6=2,SUM(+ENE!L14+FEB!L14),IF(Config!$C$6=3,SUM(+ENE!L14+FEB!L14+MAR!L14),IF(Config!$C$6=4,SUM(+ENE!L14+FEB!L14+MAR!L14+ABR!L14),IF(Config!$C$6=5,SUM(ENE!L14+FEB!L14+MAR!L14+ABR!L14+MAY!L14),IF(Config!$C$6=6,SUM(+ENE!L14+FEB!L14+MAR!L14+ABR!L14+MAY!L14+JUN!L14),IF(Config!$C$6=7,SUM(ENE!L14+FEB!L14+MAR!L14+ABR!L14+MAY!L14+JUN!L14+JUL!L14),IF(Config!$C$6=8,SUM(+ENE!L14+FEB!L14+MAR!L14+ABR!L14+MAY!L14+JUN!L14+JUL!L14+AGO!L14),IF(Config!$C$6=9,SUM(+ENE!L14+FEB!L14+MAR!L14+ABR!L14+MAY!L14+JUN!L14+JUL!L14+AGO!L14+SET!L14),IF(Config!$C$6=10,SUM(+ENE!L14+FEB!L14+MAR!L14+ABR!L14+MAY!L14+JUN!L14+JUL!L14+AGO!L14+SET!L14+OCT!L14),IF(Config!$C$6=11,SUM(+ENE!L14+FEB!L14+MAR!L14+ABR!L14+MAY!L14+JUN!L14+JUL!L14+AGO!L14+SET!L14+OCT!L14+NOV!L14),IF(Config!$C$6=12,SUM(+ENE!L14+FEB!L14+MAR!L14+ABR!L14+MAY!L14+JUN!L14+JUL!L14+AGO!L14+SET!L14+OCT!L14+NOV!L14+DIC!L14)))))))))))))</f>
        <v>0</v>
      </c>
      <c r="M14" s="214">
        <f>IF(Config!$C$6=1,SUM(+ENE!M14),IF(Config!$C$6=2,SUM(+ENE!M14+FEB!M14),IF(Config!$C$6=3,SUM(+ENE!M14+FEB!M14+MAR!M14),IF(Config!$C$6=4,SUM(+ENE!M14+FEB!M14+MAR!M14+ABR!M14),IF(Config!$C$6=5,SUM(ENE!M14+FEB!M14+MAR!M14+ABR!M14+MAY!M14),IF(Config!$C$6=6,SUM(+ENE!M14+FEB!M14+MAR!M14+ABR!M14+MAY!M14+JUN!M14),IF(Config!$C$6=7,SUM(ENE!M14+FEB!M14+MAR!M14+ABR!M14+MAY!M14+JUN!M14+JUL!M14),IF(Config!$C$6=8,SUM(+ENE!M14+FEB!M14+MAR!M14+ABR!M14+MAY!M14+JUN!M14+JUL!M14+AGO!M14),IF(Config!$C$6=9,SUM(+ENE!M14+FEB!M14+MAR!M14+ABR!M14+MAY!M14+JUN!M14+JUL!M14+AGO!M14+SET!M14),IF(Config!$C$6=10,SUM(+ENE!M14+FEB!M14+MAR!M14+ABR!M14+MAY!M14+JUN!M14+JUL!M14+AGO!M14+SET!M14+OCT!M14),IF(Config!$C$6=11,SUM(+ENE!M14+FEB!M14+MAR!M14+ABR!M14+MAY!M14+JUN!M14+JUL!M14+AGO!M14+SET!M14+OCT!M14+NOV!M14),IF(Config!$C$6=12,SUM(+ENE!M14+FEB!M14+MAR!M14+ABR!M14+MAY!M14+JUN!M14+JUL!M14+AGO!M14+SET!M14+OCT!M14+NOV!M14+DIC!M14)))))))))))))</f>
        <v>0</v>
      </c>
      <c r="N14" s="214">
        <f>IF(Config!$C$6=1,SUM(+ENE!N14),IF(Config!$C$6=2,SUM(+ENE!N14+FEB!N14),IF(Config!$C$6=3,SUM(+ENE!N14+FEB!N14+MAR!N14),IF(Config!$C$6=4,SUM(+ENE!N14+FEB!N14+MAR!N14+ABR!N14),IF(Config!$C$6=5,SUM(ENE!N14+FEB!N14+MAR!N14+ABR!N14+MAY!N14),IF(Config!$C$6=6,SUM(+ENE!N14+FEB!N14+MAR!N14+ABR!N14+MAY!N14+JUN!N14),IF(Config!$C$6=7,SUM(ENE!N14+FEB!N14+MAR!N14+ABR!N14+MAY!N14+JUN!N14+JUL!N14),IF(Config!$C$6=8,SUM(+ENE!N14+FEB!N14+MAR!N14+ABR!N14+MAY!N14+JUN!N14+JUL!N14+AGO!N14),IF(Config!$C$6=9,SUM(+ENE!N14+FEB!N14+MAR!N14+ABR!N14+MAY!N14+JUN!N14+JUL!N14+AGO!N14+SET!N14),IF(Config!$C$6=10,SUM(+ENE!N14+FEB!N14+MAR!N14+ABR!N14+MAY!N14+JUN!N14+JUL!N14+AGO!N14+SET!N14+OCT!N14),IF(Config!$C$6=11,SUM(+ENE!N14+FEB!N14+MAR!N14+ABR!N14+MAY!N14+JUN!N14+JUL!N14+AGO!N14+SET!N14+OCT!N14+NOV!N14),IF(Config!$C$6=12,SUM(+ENE!N14+FEB!N14+MAR!N14+ABR!N14+MAY!N14+JUN!N14+JUL!N14+AGO!N14+SET!N14+OCT!N14+NOV!N14+DIC!N14)))))))))))))</f>
        <v>0</v>
      </c>
      <c r="O14" s="214">
        <f>IF(Config!$C$6=1,SUM(+ENE!O14),IF(Config!$C$6=2,SUM(+ENE!O14+FEB!O14),IF(Config!$C$6=3,SUM(+ENE!O14+FEB!O14+MAR!O14),IF(Config!$C$6=4,SUM(+ENE!O14+FEB!O14+MAR!O14+ABR!O14),IF(Config!$C$6=5,SUM(ENE!O14+FEB!O14+MAR!O14+ABR!O14+MAY!O14),IF(Config!$C$6=6,SUM(+ENE!O14+FEB!O14+MAR!O14+ABR!O14+MAY!O14+JUN!O14),IF(Config!$C$6=7,SUM(ENE!O14+FEB!O14+MAR!O14+ABR!O14+MAY!O14+JUN!O14+JUL!O14),IF(Config!$C$6=8,SUM(+ENE!O14+FEB!O14+MAR!O14+ABR!O14+MAY!O14+JUN!O14+JUL!O14+AGO!O14),IF(Config!$C$6=9,SUM(+ENE!O14+FEB!O14+MAR!O14+ABR!O14+MAY!O14+JUN!O14+JUL!O14+AGO!O14+SET!O14),IF(Config!$C$6=10,SUM(+ENE!O14+FEB!O14+MAR!O14+ABR!O14+MAY!O14+JUN!O14+JUL!O14+AGO!O14+SET!O14+OCT!O14),IF(Config!$C$6=11,SUM(+ENE!O14+FEB!O14+MAR!O14+ABR!O14+MAY!O14+JUN!O14+JUL!O14+AGO!O14+SET!O14+OCT!O14+NOV!O14),IF(Config!$C$6=12,SUM(+ENE!O14+FEB!O14+MAR!O14+ABR!O14+MAY!O14+JUN!O14+JUL!O14+AGO!O14+SET!O14+OCT!O14+NOV!O14+DIC!O14)))))))))))))</f>
        <v>0</v>
      </c>
      <c r="P14" s="214">
        <f>IF(Config!$C$6=1,SUM(+ENE!P14),IF(Config!$C$6=2,SUM(+ENE!P14+FEB!P14),IF(Config!$C$6=3,SUM(+ENE!P14+FEB!P14+MAR!P14),IF(Config!$C$6=4,SUM(+ENE!P14+FEB!P14+MAR!P14+ABR!P14),IF(Config!$C$6=5,SUM(ENE!P14+FEB!P14+MAR!P14+ABR!P14+MAY!P14),IF(Config!$C$6=6,SUM(+ENE!P14+FEB!P14+MAR!P14+ABR!P14+MAY!P14+JUN!P14),IF(Config!$C$6=7,SUM(ENE!P14+FEB!P14+MAR!P14+ABR!P14+MAY!P14+JUN!P14+JUL!P14),IF(Config!$C$6=8,SUM(+ENE!P14+FEB!P14+MAR!P14+ABR!P14+MAY!P14+JUN!P14+JUL!P14+AGO!P14),IF(Config!$C$6=9,SUM(+ENE!P14+FEB!P14+MAR!P14+ABR!P14+MAY!P14+JUN!P14+JUL!P14+AGO!P14+SET!P14),IF(Config!$C$6=10,SUM(+ENE!P14+FEB!P14+MAR!P14+ABR!P14+MAY!P14+JUN!P14+JUL!P14+AGO!P14+SET!P14+OCT!P14),IF(Config!$C$6=11,SUM(+ENE!P14+FEB!P14+MAR!P14+ABR!P14+MAY!P14+JUN!P14+JUL!P14+AGO!P14+SET!P14+OCT!P14+NOV!P14),IF(Config!$C$6=12,SUM(+ENE!P14+FEB!P14+MAR!P14+ABR!P14+MAY!P14+JUN!P14+JUL!P14+AGO!P14+SET!P14+OCT!P14+NOV!P14+DIC!P14)))))))))))))</f>
        <v>0</v>
      </c>
      <c r="Q14" s="214">
        <f>IF(Config!$C$6=1,SUM(+ENE!Q14),IF(Config!$C$6=2,SUM(+ENE!Q14+FEB!Q14),IF(Config!$C$6=3,SUM(+ENE!Q14+FEB!Q14+MAR!Q14),IF(Config!$C$6=4,SUM(+ENE!Q14+FEB!Q14+MAR!Q14+ABR!Q14),IF(Config!$C$6=5,SUM(ENE!Q14+FEB!Q14+MAR!Q14+ABR!Q14+MAY!Q14),IF(Config!$C$6=6,SUM(+ENE!Q14+FEB!Q14+MAR!Q14+ABR!Q14+MAY!Q14+JUN!Q14),IF(Config!$C$6=7,SUM(ENE!Q14+FEB!Q14+MAR!Q14+ABR!Q14+MAY!Q14+JUN!Q14+JUL!Q14),IF(Config!$C$6=8,SUM(+ENE!Q14+FEB!Q14+MAR!Q14+ABR!Q14+MAY!Q14+JUN!Q14+JUL!Q14+AGO!Q14),IF(Config!$C$6=9,SUM(+ENE!Q14+FEB!Q14+MAR!Q14+ABR!Q14+MAY!Q14+JUN!Q14+JUL!Q14+AGO!Q14+SET!Q14),IF(Config!$C$6=10,SUM(+ENE!Q14+FEB!Q14+MAR!Q14+ABR!Q14+MAY!Q14+JUN!Q14+JUL!Q14+AGO!Q14+SET!Q14+OCT!Q14),IF(Config!$C$6=11,SUM(+ENE!Q14+FEB!Q14+MAR!Q14+ABR!Q14+MAY!Q14+JUN!Q14+JUL!Q14+AGO!Q14+SET!Q14+OCT!Q14+NOV!Q14),IF(Config!$C$6=12,SUM(+ENE!Q14+FEB!Q14+MAR!Q14+ABR!Q14+MAY!Q14+JUN!Q14+JUL!Q14+AGO!Q14+SET!Q14+OCT!Q14+NOV!Q14+DIC!Q14)))))))))))))</f>
        <v>0</v>
      </c>
      <c r="R14" s="214">
        <f>IF(Config!$C$6=1,SUM(+ENE!R14),IF(Config!$C$6=2,SUM(+ENE!R14+FEB!R14),IF(Config!$C$6=3,SUM(+ENE!R14+FEB!R14+MAR!R14),IF(Config!$C$6=4,SUM(+ENE!R14+FEB!R14+MAR!R14+ABR!R14),IF(Config!$C$6=5,SUM(ENE!R14+FEB!R14+MAR!R14+ABR!R14+MAY!R14),IF(Config!$C$6=6,SUM(+ENE!R14+FEB!R14+MAR!R14+ABR!R14+MAY!R14+JUN!R14),IF(Config!$C$6=7,SUM(ENE!R14+FEB!R14+MAR!R14+ABR!R14+MAY!R14+JUN!R14+JUL!R14),IF(Config!$C$6=8,SUM(+ENE!R14+FEB!R14+MAR!R14+ABR!R14+MAY!R14+JUN!R14+JUL!R14+AGO!R14),IF(Config!$C$6=9,SUM(+ENE!R14+FEB!R14+MAR!R14+ABR!R14+MAY!R14+JUN!R14+JUL!R14+AGO!R14+SET!R14),IF(Config!$C$6=10,SUM(+ENE!R14+FEB!R14+MAR!R14+ABR!R14+MAY!R14+JUN!R14+JUL!R14+AGO!R14+SET!R14+OCT!R14),IF(Config!$C$6=11,SUM(+ENE!R14+FEB!R14+MAR!R14+ABR!R14+MAY!R14+JUN!R14+JUL!R14+AGO!R14+SET!R14+OCT!R14+NOV!R14),IF(Config!$C$6=12,SUM(+ENE!R14+FEB!R14+MAR!R14+ABR!R14+MAY!R14+JUN!R14+JUL!R14+AGO!R14+SET!R14+OCT!R14+NOV!R14+DIC!R14)))))))))))))</f>
        <v>0</v>
      </c>
      <c r="S14" s="214">
        <f>IF(Config!$C$6=1,SUM(+ENE!S14),IF(Config!$C$6=2,SUM(+ENE!S14+FEB!S14),IF(Config!$C$6=3,SUM(+ENE!S14+FEB!S14+MAR!S14),IF(Config!$C$6=4,SUM(+ENE!S14+FEB!S14+MAR!S14+ABR!S14),IF(Config!$C$6=5,SUM(ENE!S14+FEB!S14+MAR!S14+ABR!S14+MAY!S14),IF(Config!$C$6=6,SUM(+ENE!S14+FEB!S14+MAR!S14+ABR!S14+MAY!S14+JUN!S14),IF(Config!$C$6=7,SUM(ENE!S14+FEB!S14+MAR!S14+ABR!S14+MAY!S14+JUN!S14+JUL!S14),IF(Config!$C$6=8,SUM(+ENE!S14+FEB!S14+MAR!S14+ABR!S14+MAY!S14+JUN!S14+JUL!S14+AGO!S14),IF(Config!$C$6=9,SUM(+ENE!S14+FEB!S14+MAR!S14+ABR!S14+MAY!S14+JUN!S14+JUL!S14+AGO!S14+SET!S14),IF(Config!$C$6=10,SUM(+ENE!S14+FEB!S14+MAR!S14+ABR!S14+MAY!S14+JUN!S14+JUL!S14+AGO!S14+SET!S14+OCT!S14),IF(Config!$C$6=11,SUM(+ENE!S14+FEB!S14+MAR!S14+ABR!S14+MAY!S14+JUN!S14+JUL!S14+AGO!S14+SET!S14+OCT!S14+NOV!S14),IF(Config!$C$6=12,SUM(+ENE!S14+FEB!S14+MAR!S14+ABR!S14+MAY!S14+JUN!S14+JUL!S14+AGO!S14+SET!S14+OCT!S14+NOV!S14+DIC!S14)))))))))))))</f>
        <v>0</v>
      </c>
      <c r="T14" s="214">
        <f>IF(Config!$C$6=1,SUM(+ENE!T14),IF(Config!$C$6=2,SUM(+ENE!T14+FEB!T14),IF(Config!$C$6=3,SUM(+ENE!T14+FEB!T14+MAR!T14),IF(Config!$C$6=4,SUM(+ENE!T14+FEB!T14+MAR!T14+ABR!T14),IF(Config!$C$6=5,SUM(ENE!T14+FEB!T14+MAR!T14+ABR!T14+MAY!T14),IF(Config!$C$6=6,SUM(+ENE!T14+FEB!T14+MAR!T14+ABR!T14+MAY!T14+JUN!T14),IF(Config!$C$6=7,SUM(ENE!T14+FEB!T14+MAR!T14+ABR!T14+MAY!T14+JUN!T14+JUL!T14),IF(Config!$C$6=8,SUM(+ENE!T14+FEB!T14+MAR!T14+ABR!T14+MAY!T14+JUN!T14+JUL!T14+AGO!T14),IF(Config!$C$6=9,SUM(+ENE!T14+FEB!T14+MAR!T14+ABR!T14+MAY!T14+JUN!T14+JUL!T14+AGO!T14+SET!T14),IF(Config!$C$6=10,SUM(+ENE!T14+FEB!T14+MAR!T14+ABR!T14+MAY!T14+JUN!T14+JUL!T14+AGO!T14+SET!T14+OCT!T14),IF(Config!$C$6=11,SUM(+ENE!T14+FEB!T14+MAR!T14+ABR!T14+MAY!T14+JUN!T14+JUL!T14+AGO!T14+SET!T14+OCT!T14+NOV!T14),IF(Config!$C$6=12,SUM(+ENE!T14+FEB!T14+MAR!T14+ABR!T14+MAY!T14+JUN!T14+JUL!T14+AGO!T14+SET!T14+OCT!T14+NOV!T14+DIC!T14)))))))))))))</f>
        <v>0</v>
      </c>
      <c r="U14" s="214">
        <f>IF(Config!$C$6=1,SUM(+ENE!U14),IF(Config!$C$6=2,SUM(+ENE!U14+FEB!U14),IF(Config!$C$6=3,SUM(+ENE!U14+FEB!U14+MAR!U14),IF(Config!$C$6=4,SUM(+ENE!U14+FEB!U14+MAR!U14+ABR!U14),IF(Config!$C$6=5,SUM(ENE!U14+FEB!U14+MAR!U14+ABR!U14+MAY!U14),IF(Config!$C$6=6,SUM(+ENE!U14+FEB!U14+MAR!U14+ABR!U14+MAY!U14+JUN!U14),IF(Config!$C$6=7,SUM(ENE!U14+FEB!U14+MAR!U14+ABR!U14+MAY!U14+JUN!U14+JUL!U14),IF(Config!$C$6=8,SUM(+ENE!U14+FEB!U14+MAR!U14+ABR!U14+MAY!U14+JUN!U14+JUL!U14+AGO!U14),IF(Config!$C$6=9,SUM(+ENE!U14+FEB!U14+MAR!U14+ABR!U14+MAY!U14+JUN!U14+JUL!U14+AGO!U14+SET!U14),IF(Config!$C$6=10,SUM(+ENE!U14+FEB!U14+MAR!U14+ABR!U14+MAY!U14+JUN!U14+JUL!U14+AGO!U14+SET!U14+OCT!U14),IF(Config!$C$6=11,SUM(+ENE!U14+FEB!U14+MAR!U14+ABR!U14+MAY!U14+JUN!U14+JUL!U14+AGO!U14+SET!U14+OCT!U14+NOV!U14),IF(Config!$C$6=12,SUM(+ENE!U14+FEB!U14+MAR!U14+ABR!U14+MAY!U14+JUN!U14+JUL!U14+AGO!U14+SET!U14+OCT!U14+NOV!U14+DIC!U14)))))))))))))</f>
        <v>0</v>
      </c>
      <c r="V14" s="214">
        <f>IF(Config!$C$6=1,SUM(+ENE!V14),IF(Config!$C$6=2,SUM(+ENE!V14+FEB!V14),IF(Config!$C$6=3,SUM(+ENE!V14+FEB!V14+MAR!V14),IF(Config!$C$6=4,SUM(+ENE!V14+FEB!V14+MAR!V14+ABR!V14),IF(Config!$C$6=5,SUM(ENE!V14+FEB!V14+MAR!V14+ABR!V14+MAY!V14),IF(Config!$C$6=6,SUM(+ENE!V14+FEB!V14+MAR!V14+ABR!V14+MAY!V14+JUN!V14),IF(Config!$C$6=7,SUM(ENE!V14+FEB!V14+MAR!V14+ABR!V14+MAY!V14+JUN!V14+JUL!V14),IF(Config!$C$6=8,SUM(+ENE!V14+FEB!V14+MAR!V14+ABR!V14+MAY!V14+JUN!V14+JUL!V14+AGO!V14),IF(Config!$C$6=9,SUM(+ENE!V14+FEB!V14+MAR!V14+ABR!V14+MAY!V14+JUN!V14+JUL!V14+AGO!V14+SET!V14),IF(Config!$C$6=10,SUM(+ENE!V14+FEB!V14+MAR!V14+ABR!V14+MAY!V14+JUN!V14+JUL!V14+AGO!V14+SET!V14+OCT!V14),IF(Config!$C$6=11,SUM(+ENE!V14+FEB!V14+MAR!V14+ABR!V14+MAY!V14+JUN!V14+JUL!V14+AGO!V14+SET!V14+OCT!V14+NOV!V14),IF(Config!$C$6=12,SUM(+ENE!V14+FEB!V14+MAR!V14+ABR!V14+MAY!V14+JUN!V14+JUL!V14+AGO!V14+SET!V14+OCT!V14+NOV!V14+DIC!V14)))))))))))))</f>
        <v>0</v>
      </c>
      <c r="W14" s="214">
        <f>IF(Config!$C$6=1,SUM(+ENE!W14),IF(Config!$C$6=2,SUM(+ENE!W14+FEB!W14),IF(Config!$C$6=3,SUM(+ENE!W14+FEB!W14+MAR!W14),IF(Config!$C$6=4,SUM(+ENE!W14+FEB!W14+MAR!W14+ABR!W14),IF(Config!$C$6=5,SUM(ENE!W14+FEB!W14+MAR!W14+ABR!W14+MAY!W14),IF(Config!$C$6=6,SUM(+ENE!W14+FEB!W14+MAR!W14+ABR!W14+MAY!W14+JUN!W14),IF(Config!$C$6=7,SUM(ENE!W14+FEB!W14+MAR!W14+ABR!W14+MAY!W14+JUN!W14+JUL!W14),IF(Config!$C$6=8,SUM(+ENE!W14+FEB!W14+MAR!W14+ABR!W14+MAY!W14+JUN!W14+JUL!W14+AGO!W14),IF(Config!$C$6=9,SUM(+ENE!W14+FEB!W14+MAR!W14+ABR!W14+MAY!W14+JUN!W14+JUL!W14+AGO!W14+SET!W14),IF(Config!$C$6=10,SUM(+ENE!W14+FEB!W14+MAR!W14+ABR!W14+MAY!W14+JUN!W14+JUL!W14+AGO!W14+SET!W14+OCT!W14),IF(Config!$C$6=11,SUM(+ENE!W14+FEB!W14+MAR!W14+ABR!W14+MAY!W14+JUN!W14+JUL!W14+AGO!W14+SET!W14+OCT!W14+NOV!W14),IF(Config!$C$6=12,SUM(+ENE!W14+FEB!W14+MAR!W14+ABR!W14+MAY!W14+JUN!W14+JUL!W14+AGO!W14+SET!W14+OCT!W14+NOV!W14+DIC!W14)))))))))))))</f>
        <v>0</v>
      </c>
      <c r="X14" s="214">
        <f>IF(Config!$C$6=1,SUM(+ENE!X14),IF(Config!$C$6=2,SUM(+ENE!X14+FEB!X14),IF(Config!$C$6=3,SUM(+ENE!X14+FEB!X14+MAR!X14),IF(Config!$C$6=4,SUM(+ENE!X14+FEB!X14+MAR!X14+ABR!X14),IF(Config!$C$6=5,SUM(ENE!X14+FEB!X14+MAR!X14+ABR!X14+MAY!X14),IF(Config!$C$6=6,SUM(+ENE!X14+FEB!X14+MAR!X14+ABR!X14+MAY!X14+JUN!X14),IF(Config!$C$6=7,SUM(ENE!X14+FEB!X14+MAR!X14+ABR!X14+MAY!X14+JUN!X14+JUL!X14),IF(Config!$C$6=8,SUM(+ENE!X14+FEB!X14+MAR!X14+ABR!X14+MAY!X14+JUN!X14+JUL!X14+AGO!X14),IF(Config!$C$6=9,SUM(+ENE!X14+FEB!X14+MAR!X14+ABR!X14+MAY!X14+JUN!X14+JUL!X14+AGO!X14+SET!X14),IF(Config!$C$6=10,SUM(+ENE!X14+FEB!X14+MAR!X14+ABR!X14+MAY!X14+JUN!X14+JUL!X14+AGO!X14+SET!X14+OCT!X14),IF(Config!$C$6=11,SUM(+ENE!X14+FEB!X14+MAR!X14+ABR!X14+MAY!X14+JUN!X14+JUL!X14+AGO!X14+SET!X14+OCT!X14+NOV!X14),IF(Config!$C$6=12,SUM(+ENE!X14+FEB!X14+MAR!X14+ABR!X14+MAY!X14+JUN!X14+JUL!X14+AGO!X14+SET!X14+OCT!X14+NOV!X14+DIC!X14)))))))))))))</f>
        <v>0</v>
      </c>
      <c r="Y14" s="214">
        <f>IF(Config!$C$6=1,SUM(+ENE!Y14),IF(Config!$C$6=2,SUM(+ENE!Y14+FEB!Y14),IF(Config!$C$6=3,SUM(+ENE!Y14+FEB!Y14+MAR!Y14),IF(Config!$C$6=4,SUM(+ENE!Y14+FEB!Y14+MAR!Y14+ABR!Y14),IF(Config!$C$6=5,SUM(ENE!Y14+FEB!Y14+MAR!Y14+ABR!Y14+MAY!Y14),IF(Config!$C$6=6,SUM(+ENE!Y14+FEB!Y14+MAR!Y14+ABR!Y14+MAY!Y14+JUN!Y14),IF(Config!$C$6=7,SUM(ENE!Y14+FEB!Y14+MAR!Y14+ABR!Y14+MAY!Y14+JUN!Y14+JUL!Y14),IF(Config!$C$6=8,SUM(+ENE!Y14+FEB!Y14+MAR!Y14+ABR!Y14+MAY!Y14+JUN!Y14+JUL!Y14+AGO!Y14),IF(Config!$C$6=9,SUM(+ENE!Y14+FEB!Y14+MAR!Y14+ABR!Y14+MAY!Y14+JUN!Y14+JUL!Y14+AGO!Y14+SET!Y14),IF(Config!$C$6=10,SUM(+ENE!Y14+FEB!Y14+MAR!Y14+ABR!Y14+MAY!Y14+JUN!Y14+JUL!Y14+AGO!Y14+SET!Y14+OCT!Y14),IF(Config!$C$6=11,SUM(+ENE!Y14+FEB!Y14+MAR!Y14+ABR!Y14+MAY!Y14+JUN!Y14+JUL!Y14+AGO!Y14+SET!Y14+OCT!Y14+NOV!Y14),IF(Config!$C$6=12,SUM(+ENE!Y14+FEB!Y14+MAR!Y14+ABR!Y14+MAY!Y14+JUN!Y14+JUL!Y14+AGO!Y14+SET!Y14+OCT!Y14+NOV!Y14+DIC!Y14)))))))))))))</f>
        <v>0</v>
      </c>
      <c r="Z14" s="214">
        <f>IF(Config!$C$6=1,SUM(+ENE!Z14),IF(Config!$C$6=2,SUM(+ENE!Z14+FEB!Z14),IF(Config!$C$6=3,SUM(+ENE!Z14+FEB!Z14+MAR!Z14),IF(Config!$C$6=4,SUM(+ENE!Z14+FEB!Z14+MAR!Z14+ABR!Z14),IF(Config!$C$6=5,SUM(ENE!Z14+FEB!Z14+MAR!Z14+ABR!Z14+MAY!Z14),IF(Config!$C$6=6,SUM(+ENE!Z14+FEB!Z14+MAR!Z14+ABR!Z14+MAY!Z14+JUN!Z14),IF(Config!$C$6=7,SUM(ENE!Z14+FEB!Z14+MAR!Z14+ABR!Z14+MAY!Z14+JUN!Z14+JUL!Z14),IF(Config!$C$6=8,SUM(+ENE!Z14+FEB!Z14+MAR!Z14+ABR!Z14+MAY!Z14+JUN!Z14+JUL!Z14+AGO!Z14),IF(Config!$C$6=9,SUM(+ENE!Z14+FEB!Z14+MAR!Z14+ABR!Z14+MAY!Z14+JUN!Z14+JUL!Z14+AGO!Z14+SET!Z14),IF(Config!$C$6=10,SUM(+ENE!Z14+FEB!Z14+MAR!Z14+ABR!Z14+MAY!Z14+JUN!Z14+JUL!Z14+AGO!Z14+SET!Z14+OCT!Z14),IF(Config!$C$6=11,SUM(+ENE!Z14+FEB!Z14+MAR!Z14+ABR!Z14+MAY!Z14+JUN!Z14+JUL!Z14+AGO!Z14+SET!Z14+OCT!Z14+NOV!Z14),IF(Config!$C$6=12,SUM(+ENE!Z14+FEB!Z14+MAR!Z14+ABR!Z14+MAY!Z14+JUN!Z14+JUL!Z14+AGO!Z14+SET!Z14+OCT!Z14+NOV!Z14+DIC!Z14)))))))))))))</f>
        <v>0</v>
      </c>
      <c r="AA14" s="214">
        <f>IF(Config!$C$6=1,SUM(+ENE!AA14),IF(Config!$C$6=2,SUM(+ENE!AA14+FEB!AA14),IF(Config!$C$6=3,SUM(+ENE!AA14+FEB!AA14+MAR!AA14),IF(Config!$C$6=4,SUM(+ENE!AA14+FEB!AA14+MAR!AA14+ABR!AA14),IF(Config!$C$6=5,SUM(ENE!AA14+FEB!AA14+MAR!AA14+ABR!AA14+MAY!AA14),IF(Config!$C$6=6,SUM(+ENE!AA14+FEB!AA14+MAR!AA14+ABR!AA14+MAY!AA14+JUN!AA14),IF(Config!$C$6=7,SUM(ENE!AA14+FEB!AA14+MAR!AA14+ABR!AA14+MAY!AA14+JUN!AA14+JUL!AA14),IF(Config!$C$6=8,SUM(+ENE!AA14+FEB!AA14+MAR!AA14+ABR!AA14+MAY!AA14+JUN!AA14+JUL!AA14+AGO!AA14),IF(Config!$C$6=9,SUM(+ENE!AA14+FEB!AA14+MAR!AA14+ABR!AA14+MAY!AA14+JUN!AA14+JUL!AA14+AGO!AA14+SET!AA14),IF(Config!$C$6=10,SUM(+ENE!AA14+FEB!AA14+MAR!AA14+ABR!AA14+MAY!AA14+JUN!AA14+JUL!AA14+AGO!AA14+SET!AA14+OCT!AA14),IF(Config!$C$6=11,SUM(+ENE!AA14+FEB!AA14+MAR!AA14+ABR!AA14+MAY!AA14+JUN!AA14+JUL!AA14+AGO!AA14+SET!AA14+OCT!AA14+NOV!AA14),IF(Config!$C$6=12,SUM(+ENE!AA14+FEB!AA14+MAR!AA14+ABR!AA14+MAY!AA14+JUN!AA14+JUL!AA14+AGO!AA14+SET!AA14+OCT!AA14+NOV!AA14+DIC!AA14)))))))))))))</f>
        <v>0</v>
      </c>
      <c r="AB14" s="214">
        <f>IF(Config!$C$6=1,SUM(+ENE!AB14),IF(Config!$C$6=2,SUM(+ENE!AB14+FEB!AB14),IF(Config!$C$6=3,SUM(+ENE!AB14+FEB!AB14+MAR!AB14),IF(Config!$C$6=4,SUM(+ENE!AB14+FEB!AB14+MAR!AB14+ABR!AB14),IF(Config!$C$6=5,SUM(ENE!AB14+FEB!AB14+MAR!AB14+ABR!AB14+MAY!AB14),IF(Config!$C$6=6,SUM(+ENE!AB14+FEB!AB14+MAR!AB14+ABR!AB14+MAY!AB14+JUN!AB14),IF(Config!$C$6=7,SUM(ENE!AB14+FEB!AB14+MAR!AB14+ABR!AB14+MAY!AB14+JUN!AB14+JUL!AB14),IF(Config!$C$6=8,SUM(+ENE!AB14+FEB!AB14+MAR!AB14+ABR!AB14+MAY!AB14+JUN!AB14+JUL!AB14+AGO!AB14),IF(Config!$C$6=9,SUM(+ENE!AB14+FEB!AB14+MAR!AB14+ABR!AB14+MAY!AB14+JUN!AB14+JUL!AB14+AGO!AB14+SET!AB14),IF(Config!$C$6=10,SUM(+ENE!AB14+FEB!AB14+MAR!AB14+ABR!AB14+MAY!AB14+JUN!AB14+JUL!AB14+AGO!AB14+SET!AB14+OCT!AB14),IF(Config!$C$6=11,SUM(+ENE!AB14+FEB!AB14+MAR!AB14+ABR!AB14+MAY!AB14+JUN!AB14+JUL!AB14+AGO!AB14+SET!AB14+OCT!AB14+NOV!AB14),IF(Config!$C$6=12,SUM(+ENE!AB14+FEB!AB14+MAR!AB14+ABR!AB14+MAY!AB14+JUN!AB14+JUL!AB14+AGO!AB14+SET!AB14+OCT!AB14+NOV!AB14+DIC!AB14)))))))))))))</f>
        <v>0</v>
      </c>
      <c r="AC14" s="214">
        <f>IF(Config!$C$6=1,SUM(+ENE!AC14),IF(Config!$C$6=2,SUM(+ENE!AC14+FEB!AC14),IF(Config!$C$6=3,SUM(+ENE!AC14+FEB!AC14+MAR!AC14),IF(Config!$C$6=4,SUM(+ENE!AC14+FEB!AC14+MAR!AC14+ABR!AC14),IF(Config!$C$6=5,SUM(ENE!AC14+FEB!AC14+MAR!AC14+ABR!AC14+MAY!AC14),IF(Config!$C$6=6,SUM(+ENE!AC14+FEB!AC14+MAR!AC14+ABR!AC14+MAY!AC14+JUN!AC14),IF(Config!$C$6=7,SUM(ENE!AC14+FEB!AC14+MAR!AC14+ABR!AC14+MAY!AC14+JUN!AC14+JUL!AC14),IF(Config!$C$6=8,SUM(+ENE!AC14+FEB!AC14+MAR!AC14+ABR!AC14+MAY!AC14+JUN!AC14+JUL!AC14+AGO!AC14),IF(Config!$C$6=9,SUM(+ENE!AC14+FEB!AC14+MAR!AC14+ABR!AC14+MAY!AC14+JUN!AC14+JUL!AC14+AGO!AC14+SET!AC14),IF(Config!$C$6=10,SUM(+ENE!AC14+FEB!AC14+MAR!AC14+ABR!AC14+MAY!AC14+JUN!AC14+JUL!AC14+AGO!AC14+SET!AC14+OCT!AC14),IF(Config!$C$6=11,SUM(+ENE!AC14+FEB!AC14+MAR!AC14+ABR!AC14+MAY!AC14+JUN!AC14+JUL!AC14+AGO!AC14+SET!AC14+OCT!AC14+NOV!AC14),IF(Config!$C$6=12,SUM(+ENE!AC14+FEB!AC14+MAR!AC14+ABR!AC14+MAY!AC14+JUN!AC14+JUL!AC14+AGO!AC14+SET!AC14+OCT!AC14+NOV!AC14+DIC!AC14)))))))))))))</f>
        <v>0</v>
      </c>
      <c r="AD14" s="214">
        <f>IF(Config!$C$6=1,SUM(+ENE!AD14),IF(Config!$C$6=2,SUM(+ENE!AD14+FEB!AD14),IF(Config!$C$6=3,SUM(+ENE!AD14+FEB!AD14+MAR!AD14),IF(Config!$C$6=4,SUM(+ENE!AD14+FEB!AD14+MAR!AD14+ABR!AD14),IF(Config!$C$6=5,SUM(ENE!AD14+FEB!AD14+MAR!AD14+ABR!AD14+MAY!AD14),IF(Config!$C$6=6,SUM(+ENE!AD14+FEB!AD14+MAR!AD14+ABR!AD14+MAY!AD14+JUN!AD14),IF(Config!$C$6=7,SUM(ENE!AD14+FEB!AD14+MAR!AD14+ABR!AD14+MAY!AD14+JUN!AD14+JUL!AD14),IF(Config!$C$6=8,SUM(+ENE!AD14+FEB!AD14+MAR!AD14+ABR!AD14+MAY!AD14+JUN!AD14+JUL!AD14+AGO!AD14),IF(Config!$C$6=9,SUM(+ENE!AD14+FEB!AD14+MAR!AD14+ABR!AD14+MAY!AD14+JUN!AD14+JUL!AD14+AGO!AD14+SET!AD14),IF(Config!$C$6=10,SUM(+ENE!AD14+FEB!AD14+MAR!AD14+ABR!AD14+MAY!AD14+JUN!AD14+JUL!AD14+AGO!AD14+SET!AD14+OCT!AD14),IF(Config!$C$6=11,SUM(+ENE!AD14+FEB!AD14+MAR!AD14+ABR!AD14+MAY!AD14+JUN!AD14+JUL!AD14+AGO!AD14+SET!AD14+OCT!AD14+NOV!AD14),IF(Config!$C$6=12,SUM(+ENE!AD14+FEB!AD14+MAR!AD14+ABR!AD14+MAY!AD14+JUN!AD14+JUL!AD14+AGO!AD14+SET!AD14+OCT!AD14+NOV!AD14+DIC!AD14)))))))))))))</f>
        <v>0</v>
      </c>
      <c r="AE14" s="214">
        <f>IF(Config!$C$6=1,SUM(+ENE!AE14),IF(Config!$C$6=2,SUM(+ENE!AE14+FEB!AE14),IF(Config!$C$6=3,SUM(+ENE!AE14+FEB!AE14+MAR!AE14),IF(Config!$C$6=4,SUM(+ENE!AE14+FEB!AE14+MAR!AE14+ABR!AE14),IF(Config!$C$6=5,SUM(ENE!AE14+FEB!AE14+MAR!AE14+ABR!AE14+MAY!AE14),IF(Config!$C$6=6,SUM(+ENE!AE14+FEB!AE14+MAR!AE14+ABR!AE14+MAY!AE14+JUN!AE14),IF(Config!$C$6=7,SUM(ENE!AE14+FEB!AE14+MAR!AE14+ABR!AE14+MAY!AE14+JUN!AE14+JUL!AE14),IF(Config!$C$6=8,SUM(+ENE!AE14+FEB!AE14+MAR!AE14+ABR!AE14+MAY!AE14+JUN!AE14+JUL!AE14+AGO!AE14),IF(Config!$C$6=9,SUM(+ENE!AE14+FEB!AE14+MAR!AE14+ABR!AE14+MAY!AE14+JUN!AE14+JUL!AE14+AGO!AE14+SET!AE14),IF(Config!$C$6=10,SUM(+ENE!AE14+FEB!AE14+MAR!AE14+ABR!AE14+MAY!AE14+JUN!AE14+JUL!AE14+AGO!AE14+SET!AE14+OCT!AE14),IF(Config!$C$6=11,SUM(+ENE!AE14+FEB!AE14+MAR!AE14+ABR!AE14+MAY!AE14+JUN!AE14+JUL!AE14+AGO!AE14+SET!AE14+OCT!AE14+NOV!AE14),IF(Config!$C$6=12,SUM(+ENE!AE14+FEB!AE14+MAR!AE14+ABR!AE14+MAY!AE14+JUN!AE14+JUL!AE14+AGO!AE14+SET!AE14+OCT!AE14+NOV!AE14+DIC!AE14)))))))))))))</f>
        <v>0</v>
      </c>
      <c r="AF14" s="214">
        <f>IF(Config!$C$6=1,SUM(+ENE!AF14),IF(Config!$C$6=2,SUM(+ENE!AF14+FEB!AF14),IF(Config!$C$6=3,SUM(+ENE!AF14+FEB!AF14+MAR!AF14),IF(Config!$C$6=4,SUM(+ENE!AF14+FEB!AF14+MAR!AF14+ABR!AF14),IF(Config!$C$6=5,SUM(ENE!AF14+FEB!AF14+MAR!AF14+ABR!AF14+MAY!AF14),IF(Config!$C$6=6,SUM(+ENE!AF14+FEB!AF14+MAR!AF14+ABR!AF14+MAY!AF14+JUN!AF14),IF(Config!$C$6=7,SUM(ENE!AF14+FEB!AF14+MAR!AF14+ABR!AF14+MAY!AF14+JUN!AF14+JUL!AF14),IF(Config!$C$6=8,SUM(+ENE!AF14+FEB!AF14+MAR!AF14+ABR!AF14+MAY!AF14+JUN!AF14+JUL!AF14+AGO!AF14),IF(Config!$C$6=9,SUM(+ENE!AF14+FEB!AF14+MAR!AF14+ABR!AF14+MAY!AF14+JUN!AF14+JUL!AF14+AGO!AF14+SET!AF14),IF(Config!$C$6=10,SUM(+ENE!AF14+FEB!AF14+MAR!AF14+ABR!AF14+MAY!AF14+JUN!AF14+JUL!AF14+AGO!AF14+SET!AF14+OCT!AF14),IF(Config!$C$6=11,SUM(+ENE!AF14+FEB!AF14+MAR!AF14+ABR!AF14+MAY!AF14+JUN!AF14+JUL!AF14+AGO!AF14+SET!AF14+OCT!AF14+NOV!AF14),IF(Config!$C$6=12,SUM(+ENE!AF14+FEB!AF14+MAR!AF14+ABR!AF14+MAY!AF14+JUN!AF14+JUL!AF14+AGO!AF14+SET!AF14+OCT!AF14+NOV!AF14+DIC!AF14)))))))))))))</f>
        <v>0</v>
      </c>
      <c r="AG14" s="214">
        <f>IF(Config!$C$6=1,SUM(+ENE!AG14),IF(Config!$C$6=2,SUM(+ENE!AG14+FEB!AG14),IF(Config!$C$6=3,SUM(+ENE!AG14+FEB!AG14+MAR!AG14),IF(Config!$C$6=4,SUM(+ENE!AG14+FEB!AG14+MAR!AG14+ABR!AG14),IF(Config!$C$6=5,SUM(ENE!AG14+FEB!AG14+MAR!AG14+ABR!AG14+MAY!AG14),IF(Config!$C$6=6,SUM(+ENE!AG14+FEB!AG14+MAR!AG14+ABR!AG14+MAY!AG14+JUN!AG14),IF(Config!$C$6=7,SUM(ENE!AG14+FEB!AG14+MAR!AG14+ABR!AG14+MAY!AG14+JUN!AG14+JUL!AG14),IF(Config!$C$6=8,SUM(+ENE!AG14+FEB!AG14+MAR!AG14+ABR!AG14+MAY!AG14+JUN!AG14+JUL!AG14+AGO!AG14),IF(Config!$C$6=9,SUM(+ENE!AG14+FEB!AG14+MAR!AG14+ABR!AG14+MAY!AG14+JUN!AG14+JUL!AG14+AGO!AG14+SET!AG14),IF(Config!$C$6=10,SUM(+ENE!AG14+FEB!AG14+MAR!AG14+ABR!AG14+MAY!AG14+JUN!AG14+JUL!AG14+AGO!AG14+SET!AG14+OCT!AG14),IF(Config!$C$6=11,SUM(+ENE!AG14+FEB!AG14+MAR!AG14+ABR!AG14+MAY!AG14+JUN!AG14+JUL!AG14+AGO!AG14+SET!AG14+OCT!AG14+NOV!AG14),IF(Config!$C$6=12,SUM(+ENE!AG14+FEB!AG14+MAR!AG14+ABR!AG14+MAY!AG14+JUN!AG14+JUL!AG14+AGO!AG14+SET!AG14+OCT!AG14+NOV!AG14+DIC!AG14)))))))))))))</f>
        <v>0</v>
      </c>
      <c r="AH14" s="214">
        <f>IF(Config!$C$6=1,SUM(+ENE!AH14),IF(Config!$C$6=2,SUM(+ENE!AH14+FEB!AH14),IF(Config!$C$6=3,SUM(+ENE!AH14+FEB!AH14+MAR!AH14),IF(Config!$C$6=4,SUM(+ENE!AH14+FEB!AH14+MAR!AH14+ABR!AH14),IF(Config!$C$6=5,SUM(ENE!AH14+FEB!AH14+MAR!AH14+ABR!AH14+MAY!AH14),IF(Config!$C$6=6,SUM(+ENE!AH14+FEB!AH14+MAR!AH14+ABR!AH14+MAY!AH14+JUN!AH14),IF(Config!$C$6=7,SUM(ENE!AH14+FEB!AH14+MAR!AH14+ABR!AH14+MAY!AH14+JUN!AH14+JUL!AH14),IF(Config!$C$6=8,SUM(+ENE!AH14+FEB!AH14+MAR!AH14+ABR!AH14+MAY!AH14+JUN!AH14+JUL!AH14+AGO!AH14),IF(Config!$C$6=9,SUM(+ENE!AH14+FEB!AH14+MAR!AH14+ABR!AH14+MAY!AH14+JUN!AH14+JUL!AH14+AGO!AH14+SET!AH14),IF(Config!$C$6=10,SUM(+ENE!AH14+FEB!AH14+MAR!AH14+ABR!AH14+MAY!AH14+JUN!AH14+JUL!AH14+AGO!AH14+SET!AH14+OCT!AH14),IF(Config!$C$6=11,SUM(+ENE!AH14+FEB!AH14+MAR!AH14+ABR!AH14+MAY!AH14+JUN!AH14+JUL!AH14+AGO!AH14+SET!AH14+OCT!AH14+NOV!AH14),IF(Config!$C$6=12,SUM(+ENE!AH14+FEB!AH14+MAR!AH14+ABR!AH14+MAY!AH14+JUN!AH14+JUL!AH14+AGO!AH14+SET!AH14+OCT!AH14+NOV!AH14+DIC!AH14)))))))))))))</f>
        <v>0</v>
      </c>
      <c r="AI14" s="214">
        <f>IF(Config!$C$6=1,SUM(+ENE!AI14),IF(Config!$C$6=2,SUM(+ENE!AI14+FEB!AI14),IF(Config!$C$6=3,SUM(+ENE!AI14+FEB!AI14+MAR!AI14),IF(Config!$C$6=4,SUM(+ENE!AI14+FEB!AI14+MAR!AI14+ABR!AI14),IF(Config!$C$6=5,SUM(ENE!AI14+FEB!AI14+MAR!AI14+ABR!AI14+MAY!AI14),IF(Config!$C$6=6,SUM(+ENE!AI14+FEB!AI14+MAR!AI14+ABR!AI14+MAY!AI14+JUN!AI14),IF(Config!$C$6=7,SUM(ENE!AI14+FEB!AI14+MAR!AI14+ABR!AI14+MAY!AI14+JUN!AI14+JUL!AI14),IF(Config!$C$6=8,SUM(+ENE!AI14+FEB!AI14+MAR!AI14+ABR!AI14+MAY!AI14+JUN!AI14+JUL!AI14+AGO!AI14),IF(Config!$C$6=9,SUM(+ENE!AI14+FEB!AI14+MAR!AI14+ABR!AI14+MAY!AI14+JUN!AI14+JUL!AI14+AGO!AI14+SET!AI14),IF(Config!$C$6=10,SUM(+ENE!AI14+FEB!AI14+MAR!AI14+ABR!AI14+MAY!AI14+JUN!AI14+JUL!AI14+AGO!AI14+SET!AI14+OCT!AI14),IF(Config!$C$6=11,SUM(+ENE!AI14+FEB!AI14+MAR!AI14+ABR!AI14+MAY!AI14+JUN!AI14+JUL!AI14+AGO!AI14+SET!AI14+OCT!AI14+NOV!AI14),IF(Config!$C$6=12,SUM(+ENE!AI14+FEB!AI14+MAR!AI14+ABR!AI14+MAY!AI14+JUN!AI14+JUL!AI14+AGO!AI14+SET!AI14+OCT!AI14+NOV!AI14+DIC!AI14)))))))))))))</f>
        <v>0</v>
      </c>
      <c r="AJ14" s="214">
        <f>IF(Config!$C$6=1,SUM(+ENE!AJ14),IF(Config!$C$6=2,SUM(+ENE!AJ14+FEB!AJ14),IF(Config!$C$6=3,SUM(+ENE!AJ14+FEB!AJ14+MAR!AJ14),IF(Config!$C$6=4,SUM(+ENE!AJ14+FEB!AJ14+MAR!AJ14+ABR!AJ14),IF(Config!$C$6=5,SUM(ENE!AJ14+FEB!AJ14+MAR!AJ14+ABR!AJ14+MAY!AJ14),IF(Config!$C$6=6,SUM(+ENE!AJ14+FEB!AJ14+MAR!AJ14+ABR!AJ14+MAY!AJ14+JUN!AJ14),IF(Config!$C$6=7,SUM(ENE!AJ14+FEB!AJ14+MAR!AJ14+ABR!AJ14+MAY!AJ14+JUN!AJ14+JUL!AJ14),IF(Config!$C$6=8,SUM(+ENE!AJ14+FEB!AJ14+MAR!AJ14+ABR!AJ14+MAY!AJ14+JUN!AJ14+JUL!AJ14+AGO!AJ14),IF(Config!$C$6=9,SUM(+ENE!AJ14+FEB!AJ14+MAR!AJ14+ABR!AJ14+MAY!AJ14+JUN!AJ14+JUL!AJ14+AGO!AJ14+SET!AJ14),IF(Config!$C$6=10,SUM(+ENE!AJ14+FEB!AJ14+MAR!AJ14+ABR!AJ14+MAY!AJ14+JUN!AJ14+JUL!AJ14+AGO!AJ14+SET!AJ14+OCT!AJ14),IF(Config!$C$6=11,SUM(+ENE!AJ14+FEB!AJ14+MAR!AJ14+ABR!AJ14+MAY!AJ14+JUN!AJ14+JUL!AJ14+AGO!AJ14+SET!AJ14+OCT!AJ14+NOV!AJ14),IF(Config!$C$6=12,SUM(+ENE!AJ14+FEB!AJ14+MAR!AJ14+ABR!AJ14+MAY!AJ14+JUN!AJ14+JUL!AJ14+AGO!AJ14+SET!AJ14+OCT!AJ14+NOV!AJ14+DIC!AJ14)))))))))))))</f>
        <v>0</v>
      </c>
      <c r="AK14" s="214">
        <f>IF(Config!$C$6=1,SUM(+ENE!AK14),IF(Config!$C$6=2,SUM(+ENE!AK14+FEB!AK14),IF(Config!$C$6=3,SUM(+ENE!AK14+FEB!AK14+MAR!AK14),IF(Config!$C$6=4,SUM(+ENE!AK14+FEB!AK14+MAR!AK14+ABR!AK14),IF(Config!$C$6=5,SUM(ENE!AK14+FEB!AK14+MAR!AK14+ABR!AK14+MAY!AK14),IF(Config!$C$6=6,SUM(+ENE!AK14+FEB!AK14+MAR!AK14+ABR!AK14+MAY!AK14+JUN!AK14),IF(Config!$C$6=7,SUM(ENE!AK14+FEB!AK14+MAR!AK14+ABR!AK14+MAY!AK14+JUN!AK14+JUL!AK14),IF(Config!$C$6=8,SUM(+ENE!AK14+FEB!AK14+MAR!AK14+ABR!AK14+MAY!AK14+JUN!AK14+JUL!AK14+AGO!AK14),IF(Config!$C$6=9,SUM(+ENE!AK14+FEB!AK14+MAR!AK14+ABR!AK14+MAY!AK14+JUN!AK14+JUL!AK14+AGO!AK14+SET!AK14),IF(Config!$C$6=10,SUM(+ENE!AK14+FEB!AK14+MAR!AK14+ABR!AK14+MAY!AK14+JUN!AK14+JUL!AK14+AGO!AK14+SET!AK14+OCT!AK14),IF(Config!$C$6=11,SUM(+ENE!AK14+FEB!AK14+MAR!AK14+ABR!AK14+MAY!AK14+JUN!AK14+JUL!AK14+AGO!AK14+SET!AK14+OCT!AK14+NOV!AK14),IF(Config!$C$6=12,SUM(+ENE!AK14+FEB!AK14+MAR!AK14+ABR!AK14+MAY!AK14+JUN!AK14+JUL!AK14+AGO!AK14+SET!AK14+OCT!AK14+NOV!AK14+DIC!AK14)))))))))))))</f>
        <v>0</v>
      </c>
      <c r="AL14" s="214">
        <f>IF(Config!$C$6=1,SUM(+ENE!AL14),IF(Config!$C$6=2,SUM(+ENE!AL14+FEB!AL14),IF(Config!$C$6=3,SUM(+ENE!AL14+FEB!AL14+MAR!AL14),IF(Config!$C$6=4,SUM(+ENE!AL14+FEB!AL14+MAR!AL14+ABR!AL14),IF(Config!$C$6=5,SUM(ENE!AL14+FEB!AL14+MAR!AL14+ABR!AL14+MAY!AL14),IF(Config!$C$6=6,SUM(+ENE!AL14+FEB!AL14+MAR!AL14+ABR!AL14+MAY!AL14+JUN!AL14),IF(Config!$C$6=7,SUM(ENE!AL14+FEB!AL14+MAR!AL14+ABR!AL14+MAY!AL14+JUN!AL14+JUL!AL14),IF(Config!$C$6=8,SUM(+ENE!AL14+FEB!AL14+MAR!AL14+ABR!AL14+MAY!AL14+JUN!AL14+JUL!AL14+AGO!AL14),IF(Config!$C$6=9,SUM(+ENE!AL14+FEB!AL14+MAR!AL14+ABR!AL14+MAY!AL14+JUN!AL14+JUL!AL14+AGO!AL14+SET!AL14),IF(Config!$C$6=10,SUM(+ENE!AL14+FEB!AL14+MAR!AL14+ABR!AL14+MAY!AL14+JUN!AL14+JUL!AL14+AGO!AL14+SET!AL14+OCT!AL14),IF(Config!$C$6=11,SUM(+ENE!AL14+FEB!AL14+MAR!AL14+ABR!AL14+MAY!AL14+JUN!AL14+JUL!AL14+AGO!AL14+SET!AL14+OCT!AL14+NOV!AL14),IF(Config!$C$6=12,SUM(+ENE!AL14+FEB!AL14+MAR!AL14+ABR!AL14+MAY!AL14+JUN!AL14+JUL!AL14+AGO!AL14+SET!AL14+OCT!AL14+NOV!AL14+DIC!AL14)))))))))))))</f>
        <v>0</v>
      </c>
      <c r="AM14" s="214">
        <f>IF(Config!$C$6=1,SUM(+ENE!AM14),IF(Config!$C$6=2,SUM(+ENE!AM14+FEB!AM14),IF(Config!$C$6=3,SUM(+ENE!AM14+FEB!AM14+MAR!AM14),IF(Config!$C$6=4,SUM(+ENE!AM14+FEB!AM14+MAR!AM14+ABR!AM14),IF(Config!$C$6=5,SUM(ENE!AM14+FEB!AM14+MAR!AM14+ABR!AM14+MAY!AM14),IF(Config!$C$6=6,SUM(+ENE!AM14+FEB!AM14+MAR!AM14+ABR!AM14+MAY!AM14+JUN!AM14),IF(Config!$C$6=7,SUM(ENE!AM14+FEB!AM14+MAR!AM14+ABR!AM14+MAY!AM14+JUN!AM14+JUL!AM14),IF(Config!$C$6=8,SUM(+ENE!AM14+FEB!AM14+MAR!AM14+ABR!AM14+MAY!AM14+JUN!AM14+JUL!AM14+AGO!AM14),IF(Config!$C$6=9,SUM(+ENE!AM14+FEB!AM14+MAR!AM14+ABR!AM14+MAY!AM14+JUN!AM14+JUL!AM14+AGO!AM14+SET!AM14),IF(Config!$C$6=10,SUM(+ENE!AM14+FEB!AM14+MAR!AM14+ABR!AM14+MAY!AM14+JUN!AM14+JUL!AM14+AGO!AM14+SET!AM14+OCT!AM14),IF(Config!$C$6=11,SUM(+ENE!AM14+FEB!AM14+MAR!AM14+ABR!AM14+MAY!AM14+JUN!AM14+JUL!AM14+AGO!AM14+SET!AM14+OCT!AM14+NOV!AM14),IF(Config!$C$6=12,SUM(+ENE!AM14+FEB!AM14+MAR!AM14+ABR!AM14+MAY!AM14+JUN!AM14+JUL!AM14+AGO!AM14+SET!AM14+OCT!AM14+NOV!AM14+DIC!AM14)))))))))))))</f>
        <v>0</v>
      </c>
      <c r="AN14" s="214">
        <f>IF(Config!$C$6=1,SUM(+ENE!AN14),IF(Config!$C$6=2,SUM(+ENE!AN14+FEB!AN14),IF(Config!$C$6=3,SUM(+ENE!AN14+FEB!AN14+MAR!AN14),IF(Config!$C$6=4,SUM(+ENE!AN14+FEB!AN14+MAR!AN14+ABR!AN14),IF(Config!$C$6=5,SUM(ENE!AN14+FEB!AN14+MAR!AN14+ABR!AN14+MAY!AN14),IF(Config!$C$6=6,SUM(+ENE!AN14+FEB!AN14+MAR!AN14+ABR!AN14+MAY!AN14+JUN!AN14),IF(Config!$C$6=7,SUM(ENE!AN14+FEB!AN14+MAR!AN14+ABR!AN14+MAY!AN14+JUN!AN14+JUL!AN14),IF(Config!$C$6=8,SUM(+ENE!AN14+FEB!AN14+MAR!AN14+ABR!AN14+MAY!AN14+JUN!AN14+JUL!AN14+AGO!AN14),IF(Config!$C$6=9,SUM(+ENE!AN14+FEB!AN14+MAR!AN14+ABR!AN14+MAY!AN14+JUN!AN14+JUL!AN14+AGO!AN14+SET!AN14),IF(Config!$C$6=10,SUM(+ENE!AN14+FEB!AN14+MAR!AN14+ABR!AN14+MAY!AN14+JUN!AN14+JUL!AN14+AGO!AN14+SET!AN14+OCT!AN14),IF(Config!$C$6=11,SUM(+ENE!AN14+FEB!AN14+MAR!AN14+ABR!AN14+MAY!AN14+JUN!AN14+JUL!AN14+AGO!AN14+SET!AN14+OCT!AN14+NOV!AN14),IF(Config!$C$6=12,SUM(+ENE!AN14+FEB!AN14+MAR!AN14+ABR!AN14+MAY!AN14+JUN!AN14+JUL!AN14+AGO!AN14+SET!AN14+OCT!AN14+NOV!AN14+DIC!AN14)))))))))))))</f>
        <v>0</v>
      </c>
      <c r="AO14" s="214">
        <f>IF(Config!$C$6=1,SUM(+ENE!AO14),IF(Config!$C$6=2,SUM(+ENE!AO14+FEB!AO14),IF(Config!$C$6=3,SUM(+ENE!AO14+FEB!AO14+MAR!AO14),IF(Config!$C$6=4,SUM(+ENE!AO14+FEB!AO14+MAR!AO14+ABR!AO14),IF(Config!$C$6=5,SUM(ENE!AO14+FEB!AO14+MAR!AO14+ABR!AO14+MAY!AO14),IF(Config!$C$6=6,SUM(+ENE!AO14+FEB!AO14+MAR!AO14+ABR!AO14+MAY!AO14+JUN!AO14),IF(Config!$C$6=7,SUM(ENE!AO14+FEB!AO14+MAR!AO14+ABR!AO14+MAY!AO14+JUN!AO14+JUL!AO14),IF(Config!$C$6=8,SUM(+ENE!AO14+FEB!AO14+MAR!AO14+ABR!AO14+MAY!AO14+JUN!AO14+JUL!AO14+AGO!AO14),IF(Config!$C$6=9,SUM(+ENE!AO14+FEB!AO14+MAR!AO14+ABR!AO14+MAY!AO14+JUN!AO14+JUL!AO14+AGO!AO14+SET!AO14),IF(Config!$C$6=10,SUM(+ENE!AO14+FEB!AO14+MAR!AO14+ABR!AO14+MAY!AO14+JUN!AO14+JUL!AO14+AGO!AO14+SET!AO14+OCT!AO14),IF(Config!$C$6=11,SUM(+ENE!AO14+FEB!AO14+MAR!AO14+ABR!AO14+MAY!AO14+JUN!AO14+JUL!AO14+AGO!AO14+SET!AO14+OCT!AO14+NOV!AO14),IF(Config!$C$6=12,SUM(+ENE!AO14+FEB!AO14+MAR!AO14+ABR!AO14+MAY!AO14+JUN!AO14+JUL!AO14+AGO!AO14+SET!AO14+OCT!AO14+NOV!AO14+DIC!AO14)))))))))))))</f>
        <v>0</v>
      </c>
      <c r="AP14" s="214">
        <f>IF(Config!$C$6=1,SUM(+ENE!AP14),IF(Config!$C$6=2,SUM(+ENE!AP14+FEB!AP14),IF(Config!$C$6=3,SUM(+ENE!AP14+FEB!AP14+MAR!AP14),IF(Config!$C$6=4,SUM(+ENE!AP14+FEB!AP14+MAR!AP14+ABR!AP14),IF(Config!$C$6=5,SUM(ENE!AP14+FEB!AP14+MAR!AP14+ABR!AP14+MAY!AP14),IF(Config!$C$6=6,SUM(+ENE!AP14+FEB!AP14+MAR!AP14+ABR!AP14+MAY!AP14+JUN!AP14),IF(Config!$C$6=7,SUM(ENE!AP14+FEB!AP14+MAR!AP14+ABR!AP14+MAY!AP14+JUN!AP14+JUL!AP14),IF(Config!$C$6=8,SUM(+ENE!AP14+FEB!AP14+MAR!AP14+ABR!AP14+MAY!AP14+JUN!AP14+JUL!AP14+AGO!AP14),IF(Config!$C$6=9,SUM(+ENE!AP14+FEB!AP14+MAR!AP14+ABR!AP14+MAY!AP14+JUN!AP14+JUL!AP14+AGO!AP14+SET!AP14),IF(Config!$C$6=10,SUM(+ENE!AP14+FEB!AP14+MAR!AP14+ABR!AP14+MAY!AP14+JUN!AP14+JUL!AP14+AGO!AP14+SET!AP14+OCT!AP14),IF(Config!$C$6=11,SUM(+ENE!AP14+FEB!AP14+MAR!AP14+ABR!AP14+MAY!AP14+JUN!AP14+JUL!AP14+AGO!AP14+SET!AP14+OCT!AP14+NOV!AP14),IF(Config!$C$6=12,SUM(+ENE!AP14+FEB!AP14+MAR!AP14+ABR!AP14+MAY!AP14+JUN!AP14+JUL!AP14+AGO!AP14+SET!AP14+OCT!AP14+NOV!AP14+DIC!AP14)))))))))))))</f>
        <v>0</v>
      </c>
      <c r="AQ14" s="214">
        <f>IF(Config!$C$6=1,SUM(+ENE!AQ14),IF(Config!$C$6=2,SUM(+ENE!AQ14+FEB!AQ14),IF(Config!$C$6=3,SUM(+ENE!AQ14+FEB!AQ14+MAR!AQ14),IF(Config!$C$6=4,SUM(+ENE!AQ14+FEB!AQ14+MAR!AQ14+ABR!AQ14),IF(Config!$C$6=5,SUM(ENE!AQ14+FEB!AQ14+MAR!AQ14+ABR!AQ14+MAY!AQ14),IF(Config!$C$6=6,SUM(+ENE!AQ14+FEB!AQ14+MAR!AQ14+ABR!AQ14+MAY!AQ14+JUN!AQ14),IF(Config!$C$6=7,SUM(ENE!AQ14+FEB!AQ14+MAR!AQ14+ABR!AQ14+MAY!AQ14+JUN!AQ14+JUL!AQ14),IF(Config!$C$6=8,SUM(+ENE!AQ14+FEB!AQ14+MAR!AQ14+ABR!AQ14+MAY!AQ14+JUN!AQ14+JUL!AQ14+AGO!AQ14),IF(Config!$C$6=9,SUM(+ENE!AQ14+FEB!AQ14+MAR!AQ14+ABR!AQ14+MAY!AQ14+JUN!AQ14+JUL!AQ14+AGO!AQ14+SET!AQ14),IF(Config!$C$6=10,SUM(+ENE!AQ14+FEB!AQ14+MAR!AQ14+ABR!AQ14+MAY!AQ14+JUN!AQ14+JUL!AQ14+AGO!AQ14+SET!AQ14+OCT!AQ14),IF(Config!$C$6=11,SUM(+ENE!AQ14+FEB!AQ14+MAR!AQ14+ABR!AQ14+MAY!AQ14+JUN!AQ14+JUL!AQ14+AGO!AQ14+SET!AQ14+OCT!AQ14+NOV!AQ14),IF(Config!$C$6=12,SUM(+ENE!AQ14+FEB!AQ14+MAR!AQ14+ABR!AQ14+MAY!AQ14+JUN!AQ14+JUL!AQ14+AGO!AQ14+SET!AQ14+OCT!AQ14+NOV!AQ14+DIC!AQ14)))))))))))))</f>
        <v>0</v>
      </c>
      <c r="AR14" s="214">
        <f>IF(Config!$C$6=1,SUM(+ENE!AR14),IF(Config!$C$6=2,SUM(+ENE!AR14+FEB!AR14),IF(Config!$C$6=3,SUM(+ENE!AR14+FEB!AR14+MAR!AR14),IF(Config!$C$6=4,SUM(+ENE!AR14+FEB!AR14+MAR!AR14+ABR!AR14),IF(Config!$C$6=5,SUM(ENE!AR14+FEB!AR14+MAR!AR14+ABR!AR14+MAY!AR14),IF(Config!$C$6=6,SUM(+ENE!AR14+FEB!AR14+MAR!AR14+ABR!AR14+MAY!AR14+JUN!AR14),IF(Config!$C$6=7,SUM(ENE!AR14+FEB!AR14+MAR!AR14+ABR!AR14+MAY!AR14+JUN!AR14+JUL!AR14),IF(Config!$C$6=8,SUM(+ENE!AR14+FEB!AR14+MAR!AR14+ABR!AR14+MAY!AR14+JUN!AR14+JUL!AR14+AGO!AR14),IF(Config!$C$6=9,SUM(+ENE!AR14+FEB!AR14+MAR!AR14+ABR!AR14+MAY!AR14+JUN!AR14+JUL!AR14+AGO!AR14+SET!AR14),IF(Config!$C$6=10,SUM(+ENE!AR14+FEB!AR14+MAR!AR14+ABR!AR14+MAY!AR14+JUN!AR14+JUL!AR14+AGO!AR14+SET!AR14+OCT!AR14),IF(Config!$C$6=11,SUM(+ENE!AR14+FEB!AR14+MAR!AR14+ABR!AR14+MAY!AR14+JUN!AR14+JUL!AR14+AGO!AR14+SET!AR14+OCT!AR14+NOV!AR14),IF(Config!$C$6=12,SUM(+ENE!AR14+FEB!AR14+MAR!AR14+ABR!AR14+MAY!AR14+JUN!AR14+JUL!AR14+AGO!AR14+SET!AR14+OCT!AR14+NOV!AR14+DIC!AR14)))))))))))))</f>
        <v>0</v>
      </c>
      <c r="AS14" s="220">
        <f t="shared" si="3"/>
        <v>14</v>
      </c>
      <c r="AT14" s="82">
        <f>IF(Config!$C$6=1,SUM(+ENE!AT14),IF(Config!$C$6=2,SUM(+ENE!AT14+FEB!AT14),IF(Config!$C$6=3,SUM(+ENE!AT14+FEB!AT14+MAR!AT14),IF(Config!$C$6=4,SUM(+ENE!AT14+FEB!AT14+MAR!AT14+ABR!AT14),IF(Config!$C$6=5,SUM(ENE!AT14+FEB!AT14+MAR!AT14+ABR!AT14+MAY!AT14),IF(Config!$C$6=6,SUM(+ENE!AT14+FEB!AT14+MAR!AT14+ABR!AT14+MAY!AT14+JUN!AT14),IF(Config!$C$6=7,SUM(ENE!AT14+FEB!AT14+MAR!AT14+ABR!AT14+MAY!AT14+JUN!AT14+JUL!AT14),IF(Config!$C$6=8,SUM(+ENE!AT14+FEB!AT14+MAR!AT14+ABR!AT14+MAY!AT14+JUN!AT14+JUL!AT14+AGO!AT14),IF(Config!$C$6=9,SUM(+ENE!AT14+FEB!AT14+MAR!AT14+ABR!AT14+MAY!AT14+JUN!AT14+JUL!AT14+AGO!AT14+SET!AT14),IF(Config!$C$6=10,SUM(+ENE!AT14+FEB!AT14+MAR!AT14+ABR!AT14+MAY!AT14+JUN!AT14+JUL!AT14+AGO!AT14+SET!AT14+OCT!AT14),IF(Config!$C$6=11,SUM(+ENE!AT14+FEB!AT14+MAR!AT14+ABR!AT14+MAY!AT14+JUN!AT14+JUL!AT14+AGO!AT14+SET!AT14+OCT!AT14+NOV!AT14),IF(Config!$C$6=12,SUM(+ENE!AT14+FEB!AT14+MAR!AT14+ABR!AT14+MAY!AT14+JUN!AT14+JUL!AT14+AGO!AT14+SET!AT14+OCT!AT14+NOV!AT14+DIC!AT14)))))))))))))</f>
        <v>0</v>
      </c>
      <c r="AU14" s="82">
        <f>IF(Config!$C$6=1,SUM(+ENE!AU14),IF(Config!$C$6=2,SUM(+ENE!AU14+FEB!AU14),IF(Config!$C$6=3,SUM(+ENE!AU14+FEB!AU14+MAR!AU14),IF(Config!$C$6=4,SUM(+ENE!AU14+FEB!AU14+MAR!AU14+ABR!AU14),IF(Config!$C$6=5,SUM(ENE!AU14+FEB!AU14+MAR!AU14+ABR!AU14+MAY!AU14),IF(Config!$C$6=6,SUM(+ENE!AU14+FEB!AU14+MAR!AU14+ABR!AU14+MAY!AU14+JUN!AU14),IF(Config!$C$6=7,SUM(ENE!AU14+FEB!AU14+MAR!AU14+ABR!AU14+MAY!AU14+JUN!AU14+JUL!AU14),IF(Config!$C$6=8,SUM(+ENE!AU14+FEB!AU14+MAR!AU14+ABR!AU14+MAY!AU14+JUN!AU14+JUL!AU14+AGO!AU14),IF(Config!$C$6=9,SUM(+ENE!AU14+FEB!AU14+MAR!AU14+ABR!AU14+MAY!AU14+JUN!AU14+JUL!AU14+AGO!AU14+SET!AU14),IF(Config!$C$6=10,SUM(+ENE!AU14+FEB!AU14+MAR!AU14+ABR!AU14+MAY!AU14+JUN!AU14+JUL!AU14+AGO!AU14+SET!AU14+OCT!AU14),IF(Config!$C$6=11,SUM(+ENE!AU14+FEB!AU14+MAR!AU14+ABR!AU14+MAY!AU14+JUN!AU14+JUL!AU14+AGO!AU14+SET!AU14+OCT!AU14+NOV!AU14),IF(Config!$C$6=12,SUM(+ENE!AU14+FEB!AU14+MAR!AU14+ABR!AU14+MAY!AU14+JUN!AU14+JUL!AU14+AGO!AU14+SET!AU14+OCT!AU14+NOV!AU14+DIC!AU14)))))))))))))</f>
        <v>14</v>
      </c>
      <c r="AV14" s="82">
        <f>IF(Config!$C$6=1,SUM(+ENE!AV14),IF(Config!$C$6=2,SUM(+ENE!AV14+FEB!AV14),IF(Config!$C$6=3,SUM(+ENE!AV14+FEB!AV14+MAR!AV14),IF(Config!$C$6=4,SUM(+ENE!AV14+FEB!AV14+MAR!AV14+ABR!AV14),IF(Config!$C$6=5,SUM(ENE!AV14+FEB!AV14+MAR!AV14+ABR!AV14+MAY!AV14),IF(Config!$C$6=6,SUM(+ENE!AV14+FEB!AV14+MAR!AV14+ABR!AV14+MAY!AV14+JUN!AV14),IF(Config!$C$6=7,SUM(ENE!AV14+FEB!AV14+MAR!AV14+ABR!AV14+MAY!AV14+JUN!AV14+JUL!AV14),IF(Config!$C$6=8,SUM(+ENE!AV14+FEB!AV14+MAR!AV14+ABR!AV14+MAY!AV14+JUN!AV14+JUL!AV14+AGO!AV14),IF(Config!$C$6=9,SUM(+ENE!AV14+FEB!AV14+MAR!AV14+ABR!AV14+MAY!AV14+JUN!AV14+JUL!AV14+AGO!AV14+SET!AV14),IF(Config!$C$6=10,SUM(+ENE!AV14+FEB!AV14+MAR!AV14+ABR!AV14+MAY!AV14+JUN!AV14+JUL!AV14+AGO!AV14+SET!AV14+OCT!AV14),IF(Config!$C$6=11,SUM(+ENE!AV14+FEB!AV14+MAR!AV14+ABR!AV14+MAY!AV14+JUN!AV14+JUL!AV14+AGO!AV14+SET!AV14+OCT!AV14+NOV!AV14),IF(Config!$C$6=12,SUM(+ENE!AV14+FEB!AV14+MAR!AV14+ABR!AV14+MAY!AV14+JUN!AV14+JUL!AV14+AGO!AV14+SET!AV14+OCT!AV14+NOV!AV14+DIC!AV14)))))))))))))</f>
        <v>0</v>
      </c>
      <c r="AW14" s="82">
        <f>IF(Config!$C$6=1,SUM(+ENE!AW14),IF(Config!$C$6=2,SUM(+ENE!AW14+FEB!AW14),IF(Config!$C$6=3,SUM(+ENE!AW14+FEB!AW14+MAR!AW14),IF(Config!$C$6=4,SUM(+ENE!AW14+FEB!AW14+MAR!AW14+ABR!AW14),IF(Config!$C$6=5,SUM(ENE!AW14+FEB!AW14+MAR!AW14+ABR!AW14+MAY!AW14),IF(Config!$C$6=6,SUM(+ENE!AW14+FEB!AW14+MAR!AW14+ABR!AW14+MAY!AW14+JUN!AW14),IF(Config!$C$6=7,SUM(ENE!AW14+FEB!AW14+MAR!AW14+ABR!AW14+MAY!AW14+JUN!AW14+JUL!AW14),IF(Config!$C$6=8,SUM(+ENE!AW14+FEB!AW14+MAR!AW14+ABR!AW14+MAY!AW14+JUN!AW14+JUL!AW14+AGO!AW14),IF(Config!$C$6=9,SUM(+ENE!AW14+FEB!AW14+MAR!AW14+ABR!AW14+MAY!AW14+JUN!AW14+JUL!AW14+AGO!AW14+SET!AW14),IF(Config!$C$6=10,SUM(+ENE!AW14+FEB!AW14+MAR!AW14+ABR!AW14+MAY!AW14+JUN!AW14+JUL!AW14+AGO!AW14+SET!AW14+OCT!AW14),IF(Config!$C$6=11,SUM(+ENE!AW14+FEB!AW14+MAR!AW14+ABR!AW14+MAY!AW14+JUN!AW14+JUL!AW14+AGO!AW14+SET!AW14+OCT!AW14+NOV!AW14),IF(Config!$C$6=12,SUM(+ENE!AW14+FEB!AW14+MAR!AW14+ABR!AW14+MAY!AW14+JUN!AW14+JUL!AW14+AGO!AW14+SET!AW14+OCT!AW14+NOV!AW14+DIC!AW14)))))))))))))</f>
        <v>0</v>
      </c>
      <c r="AX14" s="82">
        <f>IF(Config!$C$6=1,SUM(+ENE!AX14),IF(Config!$C$6=2,SUM(+ENE!AX14+FEB!AX14),IF(Config!$C$6=3,SUM(+ENE!AX14+FEB!AX14+MAR!AX14),IF(Config!$C$6=4,SUM(+ENE!AX14+FEB!AX14+MAR!AX14+ABR!AX14),IF(Config!$C$6=5,SUM(ENE!AX14+FEB!AX14+MAR!AX14+ABR!AX14+MAY!AX14),IF(Config!$C$6=6,SUM(+ENE!AX14+FEB!AX14+MAR!AX14+ABR!AX14+MAY!AX14+JUN!AX14),IF(Config!$C$6=7,SUM(ENE!AX14+FEB!AX14+MAR!AX14+ABR!AX14+MAY!AX14+JUN!AX14+JUL!AX14),IF(Config!$C$6=8,SUM(+ENE!AX14+FEB!AX14+MAR!AX14+ABR!AX14+MAY!AX14+JUN!AX14+JUL!AX14+AGO!AX14),IF(Config!$C$6=9,SUM(+ENE!AX14+FEB!AX14+MAR!AX14+ABR!AX14+MAY!AX14+JUN!AX14+JUL!AX14+AGO!AX14+SET!AX14),IF(Config!$C$6=10,SUM(+ENE!AX14+FEB!AX14+MAR!AX14+ABR!AX14+MAY!AX14+JUN!AX14+JUL!AX14+AGO!AX14+SET!AX14+OCT!AX14),IF(Config!$C$6=11,SUM(+ENE!AX14+FEB!AX14+MAR!AX14+ABR!AX14+MAY!AX14+JUN!AX14+JUL!AX14+AGO!AX14+SET!AX14+OCT!AX14+NOV!AX14),IF(Config!$C$6=12,SUM(+ENE!AX14+FEB!AX14+MAR!AX14+ABR!AX14+MAY!AX14+JUN!AX14+JUL!AX14+AGO!AX14+SET!AX14+OCT!AX14+NOV!AX14+DIC!AX14)))))))))))))</f>
        <v>0</v>
      </c>
      <c r="AY14" s="82">
        <f>IF(Config!$C$6=1,SUM(+ENE!AY14),IF(Config!$C$6=2,SUM(+ENE!AY14+FEB!AY14),IF(Config!$C$6=3,SUM(+ENE!AY14+FEB!AY14+MAR!AY14),IF(Config!$C$6=4,SUM(+ENE!AY14+FEB!AY14+MAR!AY14+ABR!AY14),IF(Config!$C$6=5,SUM(ENE!AY14+FEB!AY14+MAR!AY14+ABR!AY14+MAY!AY14),IF(Config!$C$6=6,SUM(+ENE!AY14+FEB!AY14+MAR!AY14+ABR!AY14+MAY!AY14+JUN!AY14),IF(Config!$C$6=7,SUM(ENE!AY14+FEB!AY14+MAR!AY14+ABR!AY14+MAY!AY14+JUN!AY14+JUL!AY14),IF(Config!$C$6=8,SUM(+ENE!AY14+FEB!AY14+MAR!AY14+ABR!AY14+MAY!AY14+JUN!AY14+JUL!AY14+AGO!AY14),IF(Config!$C$6=9,SUM(+ENE!AY14+FEB!AY14+MAR!AY14+ABR!AY14+MAY!AY14+JUN!AY14+JUL!AY14+AGO!AY14+SET!AY14),IF(Config!$C$6=10,SUM(+ENE!AY14+FEB!AY14+MAR!AY14+ABR!AY14+MAY!AY14+JUN!AY14+JUL!AY14+AGO!AY14+SET!AY14+OCT!AY14),IF(Config!$C$6=11,SUM(+ENE!AY14+FEB!AY14+MAR!AY14+ABR!AY14+MAY!AY14+JUN!AY14+JUL!AY14+AGO!AY14+SET!AY14+OCT!AY14+NOV!AY14),IF(Config!$C$6=12,SUM(+ENE!AY14+FEB!AY14+MAR!AY14+ABR!AY14+MAY!AY14+JUN!AY14+JUL!AY14+AGO!AY14+SET!AY14+OCT!AY14+NOV!AY14+DIC!AY14)))))))))))))</f>
        <v>0</v>
      </c>
      <c r="AZ14" s="82">
        <f>IF(Config!$C$6=1,SUM(+ENE!AZ14),IF(Config!$C$6=2,SUM(+ENE!AZ14+FEB!AZ14),IF(Config!$C$6=3,SUM(+ENE!AZ14+FEB!AZ14+MAR!AZ14),IF(Config!$C$6=4,SUM(+ENE!AZ14+FEB!AZ14+MAR!AZ14+ABR!AZ14),IF(Config!$C$6=5,SUM(ENE!AZ14+FEB!AZ14+MAR!AZ14+ABR!AZ14+MAY!AZ14),IF(Config!$C$6=6,SUM(+ENE!AZ14+FEB!AZ14+MAR!AZ14+ABR!AZ14+MAY!AZ14+JUN!AZ14),IF(Config!$C$6=7,SUM(ENE!AZ14+FEB!AZ14+MAR!AZ14+ABR!AZ14+MAY!AZ14+JUN!AZ14+JUL!AZ14),IF(Config!$C$6=8,SUM(+ENE!AZ14+FEB!AZ14+MAR!AZ14+ABR!AZ14+MAY!AZ14+JUN!AZ14+JUL!AZ14+AGO!AZ14),IF(Config!$C$6=9,SUM(+ENE!AZ14+FEB!AZ14+MAR!AZ14+ABR!AZ14+MAY!AZ14+JUN!AZ14+JUL!AZ14+AGO!AZ14+SET!AZ14),IF(Config!$C$6=10,SUM(+ENE!AZ14+FEB!AZ14+MAR!AZ14+ABR!AZ14+MAY!AZ14+JUN!AZ14+JUL!AZ14+AGO!AZ14+SET!AZ14+OCT!AZ14),IF(Config!$C$6=11,SUM(+ENE!AZ14+FEB!AZ14+MAR!AZ14+ABR!AZ14+MAY!AZ14+JUN!AZ14+JUL!AZ14+AGO!AZ14+SET!AZ14+OCT!AZ14+NOV!AZ14),IF(Config!$C$6=12,SUM(+ENE!AZ14+FEB!AZ14+MAR!AZ14+ABR!AZ14+MAY!AZ14+JUN!AZ14+JUL!AZ14+AGO!AZ14+SET!AZ14+OCT!AZ14+NOV!AZ14+DIC!AZ14)))))))))))))</f>
        <v>0</v>
      </c>
      <c r="BA14" s="82">
        <f>IF(Config!$C$6=1,SUM(+ENE!BA14),IF(Config!$C$6=2,SUM(+ENE!BA14+FEB!BA14),IF(Config!$C$6=3,SUM(+ENE!BA14+FEB!BA14+MAR!BA14),IF(Config!$C$6=4,SUM(+ENE!BA14+FEB!BA14+MAR!BA14+ABR!BA14),IF(Config!$C$6=5,SUM(ENE!BA14+FEB!BA14+MAR!BA14+ABR!BA14+MAY!BA14),IF(Config!$C$6=6,SUM(+ENE!BA14+FEB!BA14+MAR!BA14+ABR!BA14+MAY!BA14+JUN!BA14),IF(Config!$C$6=7,SUM(ENE!BA14+FEB!BA14+MAR!BA14+ABR!BA14+MAY!BA14+JUN!BA14+JUL!BA14),IF(Config!$C$6=8,SUM(+ENE!BA14+FEB!BA14+MAR!BA14+ABR!BA14+MAY!BA14+JUN!BA14+JUL!BA14+AGO!BA14),IF(Config!$C$6=9,SUM(+ENE!BA14+FEB!BA14+MAR!BA14+ABR!BA14+MAY!BA14+JUN!BA14+JUL!BA14+AGO!BA14+SET!BA14),IF(Config!$C$6=10,SUM(+ENE!BA14+FEB!BA14+MAR!BA14+ABR!BA14+MAY!BA14+JUN!BA14+JUL!BA14+AGO!BA14+SET!BA14+OCT!BA14),IF(Config!$C$6=11,SUM(+ENE!BA14+FEB!BA14+MAR!BA14+ABR!BA14+MAY!BA14+JUN!BA14+JUL!BA14+AGO!BA14+SET!BA14+OCT!BA14+NOV!BA14),IF(Config!$C$6=12,SUM(+ENE!BA14+FEB!BA14+MAR!BA14+ABR!BA14+MAY!BA14+JUN!BA14+JUL!BA14+AGO!BA14+SET!BA14+OCT!BA14+NOV!BA14+DIC!BA14)))))))))))))</f>
        <v>0</v>
      </c>
      <c r="BB14" s="82">
        <f>IF(Config!$C$6=1,SUM(+ENE!BB14),IF(Config!$C$6=2,SUM(+ENE!BB14+FEB!BB14),IF(Config!$C$6=3,SUM(+ENE!BB14+FEB!BB14+MAR!BB14),IF(Config!$C$6=4,SUM(+ENE!BB14+FEB!BB14+MAR!BB14+ABR!BB14),IF(Config!$C$6=5,SUM(ENE!BB14+FEB!BB14+MAR!BB14+ABR!BB14+MAY!BB14),IF(Config!$C$6=6,SUM(+ENE!BB14+FEB!BB14+MAR!BB14+ABR!BB14+MAY!BB14+JUN!BB14),IF(Config!$C$6=7,SUM(ENE!BB14+FEB!BB14+MAR!BB14+ABR!BB14+MAY!BB14+JUN!BB14+JUL!BB14),IF(Config!$C$6=8,SUM(+ENE!BB14+FEB!BB14+MAR!BB14+ABR!BB14+MAY!BB14+JUN!BB14+JUL!BB14+AGO!BB14),IF(Config!$C$6=9,SUM(+ENE!BB14+FEB!BB14+MAR!BB14+ABR!BB14+MAY!BB14+JUN!BB14+JUL!BB14+AGO!BB14+SET!BB14),IF(Config!$C$6=10,SUM(+ENE!BB14+FEB!BB14+MAR!BB14+ABR!BB14+MAY!BB14+JUN!BB14+JUL!BB14+AGO!BB14+SET!BB14+OCT!BB14),IF(Config!$C$6=11,SUM(+ENE!BB14+FEB!BB14+MAR!BB14+ABR!BB14+MAY!BB14+JUN!BB14+JUL!BB14+AGO!BB14+SET!BB14+OCT!BB14+NOV!BB14),IF(Config!$C$6=12,SUM(+ENE!BB14+FEB!BB14+MAR!BB14+ABR!BB14+MAY!BB14+JUN!BB14+JUL!BB14+AGO!BB14+SET!BB14+OCT!BB14+NOV!BB14+DIC!BB14)))))))))))))</f>
        <v>0</v>
      </c>
      <c r="BC14" s="82">
        <f>IF(Config!$C$6=1,SUM(+ENE!BC14),IF(Config!$C$6=2,SUM(+ENE!BC14+FEB!BC14),IF(Config!$C$6=3,SUM(+ENE!BC14+FEB!BC14+MAR!BC14),IF(Config!$C$6=4,SUM(+ENE!BC14+FEB!BC14+MAR!BC14+ABR!BC14),IF(Config!$C$6=5,SUM(ENE!BC14+FEB!BC14+MAR!BC14+ABR!BC14+MAY!BC14),IF(Config!$C$6=6,SUM(+ENE!BC14+FEB!BC14+MAR!BC14+ABR!BC14+MAY!BC14+JUN!BC14),IF(Config!$C$6=7,SUM(ENE!BC14+FEB!BC14+MAR!BC14+ABR!BC14+MAY!BC14+JUN!BC14+JUL!BC14),IF(Config!$C$6=8,SUM(+ENE!BC14+FEB!BC14+MAR!BC14+ABR!BC14+MAY!BC14+JUN!BC14+JUL!BC14+AGO!BC14),IF(Config!$C$6=9,SUM(+ENE!BC14+FEB!BC14+MAR!BC14+ABR!BC14+MAY!BC14+JUN!BC14+JUL!BC14+AGO!BC14+SET!BC14),IF(Config!$C$6=10,SUM(+ENE!BC14+FEB!BC14+MAR!BC14+ABR!BC14+MAY!BC14+JUN!BC14+JUL!BC14+AGO!BC14+SET!BC14+OCT!BC14),IF(Config!$C$6=11,SUM(+ENE!BC14+FEB!BC14+MAR!BC14+ABR!BC14+MAY!BC14+JUN!BC14+JUL!BC14+AGO!BC14+SET!BC14+OCT!BC14+NOV!BC14),IF(Config!$C$6=12,SUM(+ENE!BC14+FEB!BC14+MAR!BC14+ABR!BC14+MAY!BC14+JUN!BC14+JUL!BC14+AGO!BC14+SET!BC14+OCT!BC14+NOV!BC14+DIC!BC14)))))))))))))</f>
        <v>0</v>
      </c>
      <c r="BD14" s="109">
        <f t="shared" si="1"/>
        <v>14</v>
      </c>
      <c r="BE14" t="str">
        <f t="shared" si="2"/>
        <v>OK</v>
      </c>
    </row>
    <row r="15" spans="1:69" ht="20.25" customHeight="1" x14ac:dyDescent="0.25">
      <c r="A15" s="213">
        <f>+METAS!A15</f>
        <v>12</v>
      </c>
      <c r="B15" s="213" t="str">
        <f>+METAS!B15</f>
        <v xml:space="preserve">12-Tratamiento ambulatorio de personas con primer episodio psicotico </v>
      </c>
      <c r="C15" s="217" t="str">
        <f>+METAS!D15</f>
        <v>SALUD MENTAL CSMC</v>
      </c>
      <c r="D15" s="214">
        <f>IF(Config!$C$6=1,SUM(+ENE!D15),IF(Config!$C$6=2,SUM(+ENE!D15+FEB!D15),IF(Config!$C$6=3,SUM(+ENE!D15+FEB!D15+MAR!D15),IF(Config!$C$6=4,SUM(+ENE!D15+FEB!D15+MAR!D15+ABR!D15),IF(Config!$C$6=5,SUM(ENE!D15+FEB!D15+MAR!D15+ABR!D15+MAY!D15),IF(Config!$C$6=6,SUM(+ENE!D15+FEB!D15+MAR!D15+ABR!D15+MAY!D15+JUN!D15),IF(Config!$C$6=7,SUM(ENE!D15+FEB!D15+MAR!D15+ABR!D15+MAY!D15+JUN!D15+JUL!D15),IF(Config!$C$6=8,SUM(+ENE!D15+FEB!D15+MAR!D15+ABR!D15+MAY!D15+JUN!D15+JUL!D15+AGO!D15),IF(Config!$C$6=9,SUM(+ENE!D15+FEB!D15+MAR!D15+ABR!D15+MAY!D15+JUN!D15+JUL!D15+AGO!D15+SET!D15),IF(Config!$C$6=10,SUM(+ENE!D15+FEB!D15+MAR!D15+ABR!D15+MAY!D15+JUN!D15+JUL!D15+AGO!D15+SET!D15+OCT!D15),IF(Config!$C$6=11,SUM(+ENE!D15+FEB!D15+MAR!D15+ABR!D15+MAY!D15+JUN!D15+JUL!D15+AGO!D15+SET!D15+OCT!D15+NOV!D15),IF(Config!$C$6=12,SUM(+ENE!D15+FEB!D15+MAR!D15+ABR!D15+MAY!D15+JUN!D15+JUL!D15+AGO!D15+SET!D15+OCT!D15+NOV!D15+DIC!D15)))))))))))))</f>
        <v>0</v>
      </c>
      <c r="E15" s="214">
        <f>IF(Config!$C$6=1,SUM(+ENE!E15),IF(Config!$C$6=2,SUM(+ENE!E15+FEB!E15),IF(Config!$C$6=3,SUM(+ENE!E15+FEB!E15+MAR!E15),IF(Config!$C$6=4,SUM(+ENE!E15+FEB!E15+MAR!E15+ABR!E15),IF(Config!$C$6=5,SUM(ENE!E15+FEB!E15+MAR!E15+ABR!E15+MAY!E15),IF(Config!$C$6=6,SUM(+ENE!E15+FEB!E15+MAR!E15+ABR!E15+MAY!E15+JUN!E15),IF(Config!$C$6=7,SUM(ENE!E15+FEB!E15+MAR!E15+ABR!E15+MAY!E15+JUN!E15+JUL!E15),IF(Config!$C$6=8,SUM(+ENE!E15+FEB!E15+MAR!E15+ABR!E15+MAY!E15+JUN!E15+JUL!E15+AGO!E15),IF(Config!$C$6=9,SUM(+ENE!E15+FEB!E15+MAR!E15+ABR!E15+MAY!E15+JUN!E15+JUL!E15+AGO!E15+SET!E15),IF(Config!$C$6=10,SUM(+ENE!E15+FEB!E15+MAR!E15+ABR!E15+MAY!E15+JUN!E15+JUL!E15+AGO!E15+SET!E15+OCT!E15),IF(Config!$C$6=11,SUM(+ENE!E15+FEB!E15+MAR!E15+ABR!E15+MAY!E15+JUN!E15+JUL!E15+AGO!E15+SET!E15+OCT!E15+NOV!E15),IF(Config!$C$6=12,SUM(+ENE!E15+FEB!E15+MAR!E15+ABR!E15+MAY!E15+JUN!E15+JUL!E15+AGO!E15+SET!E15+OCT!E15+NOV!E15+DIC!E15)))))))))))))</f>
        <v>0</v>
      </c>
      <c r="F15" s="214">
        <f>IF(Config!$C$6=1,SUM(+ENE!F15),IF(Config!$C$6=2,SUM(+ENE!F15+FEB!F15),IF(Config!$C$6=3,SUM(+ENE!F15+FEB!F15+MAR!F15),IF(Config!$C$6=4,SUM(+ENE!F15+FEB!F15+MAR!F15+ABR!F15),IF(Config!$C$6=5,SUM(ENE!F15+FEB!F15+MAR!F15+ABR!F15+MAY!F15),IF(Config!$C$6=6,SUM(+ENE!F15+FEB!F15+MAR!F15+ABR!F15+MAY!F15+JUN!F15),IF(Config!$C$6=7,SUM(ENE!F15+FEB!F15+MAR!F15+ABR!F15+MAY!F15+JUN!F15+JUL!F15),IF(Config!$C$6=8,SUM(+ENE!F15+FEB!F15+MAR!F15+ABR!F15+MAY!F15+JUN!F15+JUL!F15+AGO!F15),IF(Config!$C$6=9,SUM(+ENE!F15+FEB!F15+MAR!F15+ABR!F15+MAY!F15+JUN!F15+JUL!F15+AGO!F15+SET!F15),IF(Config!$C$6=10,SUM(+ENE!F15+FEB!F15+MAR!F15+ABR!F15+MAY!F15+JUN!F15+JUL!F15+AGO!F15+SET!F15+OCT!F15),IF(Config!$C$6=11,SUM(+ENE!F15+FEB!F15+MAR!F15+ABR!F15+MAY!F15+JUN!F15+JUL!F15+AGO!F15+SET!F15+OCT!F15+NOV!F15),IF(Config!$C$6=12,SUM(+ENE!F15+FEB!F15+MAR!F15+ABR!F15+MAY!F15+JUN!F15+JUL!F15+AGO!F15+SET!F15+OCT!F15+NOV!F15+DIC!F15)))))))))))))</f>
        <v>0</v>
      </c>
      <c r="G15" s="214">
        <f>IF(Config!$C$6=1,SUM(+ENE!G15),IF(Config!$C$6=2,SUM(+ENE!G15+FEB!G15),IF(Config!$C$6=3,SUM(+ENE!G15+FEB!G15+MAR!G15),IF(Config!$C$6=4,SUM(+ENE!G15+FEB!G15+MAR!G15+ABR!G15),IF(Config!$C$6=5,SUM(ENE!G15+FEB!G15+MAR!G15+ABR!G15+MAY!G15),IF(Config!$C$6=6,SUM(+ENE!G15+FEB!G15+MAR!G15+ABR!G15+MAY!G15+JUN!G15),IF(Config!$C$6=7,SUM(ENE!G15+FEB!G15+MAR!G15+ABR!G15+MAY!G15+JUN!G15+JUL!G15),IF(Config!$C$6=8,SUM(+ENE!G15+FEB!G15+MAR!G15+ABR!G15+MAY!G15+JUN!G15+JUL!G15+AGO!G15),IF(Config!$C$6=9,SUM(+ENE!G15+FEB!G15+MAR!G15+ABR!G15+MAY!G15+JUN!G15+JUL!G15+AGO!G15+SET!G15),IF(Config!$C$6=10,SUM(+ENE!G15+FEB!G15+MAR!G15+ABR!G15+MAY!G15+JUN!G15+JUL!G15+AGO!G15+SET!G15+OCT!G15),IF(Config!$C$6=11,SUM(+ENE!G15+FEB!G15+MAR!G15+ABR!G15+MAY!G15+JUN!G15+JUL!G15+AGO!G15+SET!G15+OCT!G15+NOV!G15),IF(Config!$C$6=12,SUM(+ENE!G15+FEB!G15+MAR!G15+ABR!G15+MAY!G15+JUN!G15+JUL!G15+AGO!G15+SET!G15+OCT!G15+NOV!G15+DIC!G15)))))))))))))</f>
        <v>0</v>
      </c>
      <c r="H15" s="214">
        <f>IF(Config!$C$6=1,SUM(+ENE!H15),IF(Config!$C$6=2,SUM(+ENE!H15+FEB!H15),IF(Config!$C$6=3,SUM(+ENE!H15+FEB!H15+MAR!H15),IF(Config!$C$6=4,SUM(+ENE!H15+FEB!H15+MAR!H15+ABR!H15),IF(Config!$C$6=5,SUM(ENE!H15+FEB!H15+MAR!H15+ABR!H15+MAY!H15),IF(Config!$C$6=6,SUM(+ENE!H15+FEB!H15+MAR!H15+ABR!H15+MAY!H15+JUN!H15),IF(Config!$C$6=7,SUM(ENE!H15+FEB!H15+MAR!H15+ABR!H15+MAY!H15+JUN!H15+JUL!H15),IF(Config!$C$6=8,SUM(+ENE!H15+FEB!H15+MAR!H15+ABR!H15+MAY!H15+JUN!H15+JUL!H15+AGO!H15),IF(Config!$C$6=9,SUM(+ENE!H15+FEB!H15+MAR!H15+ABR!H15+MAY!H15+JUN!H15+JUL!H15+AGO!H15+SET!H15),IF(Config!$C$6=10,SUM(+ENE!H15+FEB!H15+MAR!H15+ABR!H15+MAY!H15+JUN!H15+JUL!H15+AGO!H15+SET!H15+OCT!H15),IF(Config!$C$6=11,SUM(+ENE!H15+FEB!H15+MAR!H15+ABR!H15+MAY!H15+JUN!H15+JUL!H15+AGO!H15+SET!H15+OCT!H15+NOV!H15),IF(Config!$C$6=12,SUM(+ENE!H15+FEB!H15+MAR!H15+ABR!H15+MAY!H15+JUN!H15+JUL!H15+AGO!H15+SET!H15+OCT!H15+NOV!H15+DIC!H15)))))))))))))</f>
        <v>0</v>
      </c>
      <c r="I15" s="214">
        <f>IF(Config!$C$6=1,SUM(+ENE!I15),IF(Config!$C$6=2,SUM(+ENE!I15+FEB!I15),IF(Config!$C$6=3,SUM(+ENE!I15+FEB!I15+MAR!I15),IF(Config!$C$6=4,SUM(+ENE!I15+FEB!I15+MAR!I15+ABR!I15),IF(Config!$C$6=5,SUM(ENE!I15+FEB!I15+MAR!I15+ABR!I15+MAY!I15),IF(Config!$C$6=6,SUM(+ENE!I15+FEB!I15+MAR!I15+ABR!I15+MAY!I15+JUN!I15),IF(Config!$C$6=7,SUM(ENE!I15+FEB!I15+MAR!I15+ABR!I15+MAY!I15+JUN!I15+JUL!I15),IF(Config!$C$6=8,SUM(+ENE!I15+FEB!I15+MAR!I15+ABR!I15+MAY!I15+JUN!I15+JUL!I15+AGO!I15),IF(Config!$C$6=9,SUM(+ENE!I15+FEB!I15+MAR!I15+ABR!I15+MAY!I15+JUN!I15+JUL!I15+AGO!I15+SET!I15),IF(Config!$C$6=10,SUM(+ENE!I15+FEB!I15+MAR!I15+ABR!I15+MAY!I15+JUN!I15+JUL!I15+AGO!I15+SET!I15+OCT!I15),IF(Config!$C$6=11,SUM(+ENE!I15+FEB!I15+MAR!I15+ABR!I15+MAY!I15+JUN!I15+JUL!I15+AGO!I15+SET!I15+OCT!I15+NOV!I15),IF(Config!$C$6=12,SUM(+ENE!I15+FEB!I15+MAR!I15+ABR!I15+MAY!I15+JUN!I15+JUL!I15+AGO!I15+SET!I15+OCT!I15+NOV!I15+DIC!I15)))))))))))))</f>
        <v>0</v>
      </c>
      <c r="J15" s="214">
        <f>IF(Config!$C$6=1,SUM(+ENE!J15),IF(Config!$C$6=2,SUM(+ENE!J15+FEB!J15),IF(Config!$C$6=3,SUM(+ENE!J15+FEB!J15+MAR!J15),IF(Config!$C$6=4,SUM(+ENE!J15+FEB!J15+MAR!J15+ABR!J15),IF(Config!$C$6=5,SUM(ENE!J15+FEB!J15+MAR!J15+ABR!J15+MAY!J15),IF(Config!$C$6=6,SUM(+ENE!J15+FEB!J15+MAR!J15+ABR!J15+MAY!J15+JUN!J15),IF(Config!$C$6=7,SUM(ENE!J15+FEB!J15+MAR!J15+ABR!J15+MAY!J15+JUN!J15+JUL!J15),IF(Config!$C$6=8,SUM(+ENE!J15+FEB!J15+MAR!J15+ABR!J15+MAY!J15+JUN!J15+JUL!J15+AGO!J15),IF(Config!$C$6=9,SUM(+ENE!J15+FEB!J15+MAR!J15+ABR!J15+MAY!J15+JUN!J15+JUL!J15+AGO!J15+SET!J15),IF(Config!$C$6=10,SUM(+ENE!J15+FEB!J15+MAR!J15+ABR!J15+MAY!J15+JUN!J15+JUL!J15+AGO!J15+SET!J15+OCT!J15),IF(Config!$C$6=11,SUM(+ENE!J15+FEB!J15+MAR!J15+ABR!J15+MAY!J15+JUN!J15+JUL!J15+AGO!J15+SET!J15+OCT!J15+NOV!J15),IF(Config!$C$6=12,SUM(+ENE!J15+FEB!J15+MAR!J15+ABR!J15+MAY!J15+JUN!J15+JUL!J15+AGO!J15+SET!J15+OCT!J15+NOV!J15+DIC!J15)))))))))))))</f>
        <v>0</v>
      </c>
      <c r="K15" s="214">
        <f>IF(Config!$C$6=1,SUM(+ENE!K15),IF(Config!$C$6=2,SUM(+ENE!K15+FEB!K15),IF(Config!$C$6=3,SUM(+ENE!K15+FEB!K15+MAR!K15),IF(Config!$C$6=4,SUM(+ENE!K15+FEB!K15+MAR!K15+ABR!K15),IF(Config!$C$6=5,SUM(ENE!K15+FEB!K15+MAR!K15+ABR!K15+MAY!K15),IF(Config!$C$6=6,SUM(+ENE!K15+FEB!K15+MAR!K15+ABR!K15+MAY!K15+JUN!K15),IF(Config!$C$6=7,SUM(ENE!K15+FEB!K15+MAR!K15+ABR!K15+MAY!K15+JUN!K15+JUL!K15),IF(Config!$C$6=8,SUM(+ENE!K15+FEB!K15+MAR!K15+ABR!K15+MAY!K15+JUN!K15+JUL!K15+AGO!K15),IF(Config!$C$6=9,SUM(+ENE!K15+FEB!K15+MAR!K15+ABR!K15+MAY!K15+JUN!K15+JUL!K15+AGO!K15+SET!K15),IF(Config!$C$6=10,SUM(+ENE!K15+FEB!K15+MAR!K15+ABR!K15+MAY!K15+JUN!K15+JUL!K15+AGO!K15+SET!K15+OCT!K15),IF(Config!$C$6=11,SUM(+ENE!K15+FEB!K15+MAR!K15+ABR!K15+MAY!K15+JUN!K15+JUL!K15+AGO!K15+SET!K15+OCT!K15+NOV!K15),IF(Config!$C$6=12,SUM(+ENE!K15+FEB!K15+MAR!K15+ABR!K15+MAY!K15+JUN!K15+JUL!K15+AGO!K15+SET!K15+OCT!K15+NOV!K15+DIC!K15)))))))))))))</f>
        <v>0</v>
      </c>
      <c r="L15" s="214">
        <f>IF(Config!$C$6=1,SUM(+ENE!L15),IF(Config!$C$6=2,SUM(+ENE!L15+FEB!L15),IF(Config!$C$6=3,SUM(+ENE!L15+FEB!L15+MAR!L15),IF(Config!$C$6=4,SUM(+ENE!L15+FEB!L15+MAR!L15+ABR!L15),IF(Config!$C$6=5,SUM(ENE!L15+FEB!L15+MAR!L15+ABR!L15+MAY!L15),IF(Config!$C$6=6,SUM(+ENE!L15+FEB!L15+MAR!L15+ABR!L15+MAY!L15+JUN!L15),IF(Config!$C$6=7,SUM(ENE!L15+FEB!L15+MAR!L15+ABR!L15+MAY!L15+JUN!L15+JUL!L15),IF(Config!$C$6=8,SUM(+ENE!L15+FEB!L15+MAR!L15+ABR!L15+MAY!L15+JUN!L15+JUL!L15+AGO!L15),IF(Config!$C$6=9,SUM(+ENE!L15+FEB!L15+MAR!L15+ABR!L15+MAY!L15+JUN!L15+JUL!L15+AGO!L15+SET!L15),IF(Config!$C$6=10,SUM(+ENE!L15+FEB!L15+MAR!L15+ABR!L15+MAY!L15+JUN!L15+JUL!L15+AGO!L15+SET!L15+OCT!L15),IF(Config!$C$6=11,SUM(+ENE!L15+FEB!L15+MAR!L15+ABR!L15+MAY!L15+JUN!L15+JUL!L15+AGO!L15+SET!L15+OCT!L15+NOV!L15),IF(Config!$C$6=12,SUM(+ENE!L15+FEB!L15+MAR!L15+ABR!L15+MAY!L15+JUN!L15+JUL!L15+AGO!L15+SET!L15+OCT!L15+NOV!L15+DIC!L15)))))))))))))</f>
        <v>0</v>
      </c>
      <c r="M15" s="214">
        <f>IF(Config!$C$6=1,SUM(+ENE!M15),IF(Config!$C$6=2,SUM(+ENE!M15+FEB!M15),IF(Config!$C$6=3,SUM(+ENE!M15+FEB!M15+MAR!M15),IF(Config!$C$6=4,SUM(+ENE!M15+FEB!M15+MAR!M15+ABR!M15),IF(Config!$C$6=5,SUM(ENE!M15+FEB!M15+MAR!M15+ABR!M15+MAY!M15),IF(Config!$C$6=6,SUM(+ENE!M15+FEB!M15+MAR!M15+ABR!M15+MAY!M15+JUN!M15),IF(Config!$C$6=7,SUM(ENE!M15+FEB!M15+MAR!M15+ABR!M15+MAY!M15+JUN!M15+JUL!M15),IF(Config!$C$6=8,SUM(+ENE!M15+FEB!M15+MAR!M15+ABR!M15+MAY!M15+JUN!M15+JUL!M15+AGO!M15),IF(Config!$C$6=9,SUM(+ENE!M15+FEB!M15+MAR!M15+ABR!M15+MAY!M15+JUN!M15+JUL!M15+AGO!M15+SET!M15),IF(Config!$C$6=10,SUM(+ENE!M15+FEB!M15+MAR!M15+ABR!M15+MAY!M15+JUN!M15+JUL!M15+AGO!M15+SET!M15+OCT!M15),IF(Config!$C$6=11,SUM(+ENE!M15+FEB!M15+MAR!M15+ABR!M15+MAY!M15+JUN!M15+JUL!M15+AGO!M15+SET!M15+OCT!M15+NOV!M15),IF(Config!$C$6=12,SUM(+ENE!M15+FEB!M15+MAR!M15+ABR!M15+MAY!M15+JUN!M15+JUL!M15+AGO!M15+SET!M15+OCT!M15+NOV!M15+DIC!M15)))))))))))))</f>
        <v>0</v>
      </c>
      <c r="N15" s="214">
        <f>IF(Config!$C$6=1,SUM(+ENE!N15),IF(Config!$C$6=2,SUM(+ENE!N15+FEB!N15),IF(Config!$C$6=3,SUM(+ENE!N15+FEB!N15+MAR!N15),IF(Config!$C$6=4,SUM(+ENE!N15+FEB!N15+MAR!N15+ABR!N15),IF(Config!$C$6=5,SUM(ENE!N15+FEB!N15+MAR!N15+ABR!N15+MAY!N15),IF(Config!$C$6=6,SUM(+ENE!N15+FEB!N15+MAR!N15+ABR!N15+MAY!N15+JUN!N15),IF(Config!$C$6=7,SUM(ENE!N15+FEB!N15+MAR!N15+ABR!N15+MAY!N15+JUN!N15+JUL!N15),IF(Config!$C$6=8,SUM(+ENE!N15+FEB!N15+MAR!N15+ABR!N15+MAY!N15+JUN!N15+JUL!N15+AGO!N15),IF(Config!$C$6=9,SUM(+ENE!N15+FEB!N15+MAR!N15+ABR!N15+MAY!N15+JUN!N15+JUL!N15+AGO!N15+SET!N15),IF(Config!$C$6=10,SUM(+ENE!N15+FEB!N15+MAR!N15+ABR!N15+MAY!N15+JUN!N15+JUL!N15+AGO!N15+SET!N15+OCT!N15),IF(Config!$C$6=11,SUM(+ENE!N15+FEB!N15+MAR!N15+ABR!N15+MAY!N15+JUN!N15+JUL!N15+AGO!N15+SET!N15+OCT!N15+NOV!N15),IF(Config!$C$6=12,SUM(+ENE!N15+FEB!N15+MAR!N15+ABR!N15+MAY!N15+JUN!N15+JUL!N15+AGO!N15+SET!N15+OCT!N15+NOV!N15+DIC!N15)))))))))))))</f>
        <v>0</v>
      </c>
      <c r="O15" s="214">
        <f>IF(Config!$C$6=1,SUM(+ENE!O15),IF(Config!$C$6=2,SUM(+ENE!O15+FEB!O15),IF(Config!$C$6=3,SUM(+ENE!O15+FEB!O15+MAR!O15),IF(Config!$C$6=4,SUM(+ENE!O15+FEB!O15+MAR!O15+ABR!O15),IF(Config!$C$6=5,SUM(ENE!O15+FEB!O15+MAR!O15+ABR!O15+MAY!O15),IF(Config!$C$6=6,SUM(+ENE!O15+FEB!O15+MAR!O15+ABR!O15+MAY!O15+JUN!O15),IF(Config!$C$6=7,SUM(ENE!O15+FEB!O15+MAR!O15+ABR!O15+MAY!O15+JUN!O15+JUL!O15),IF(Config!$C$6=8,SUM(+ENE!O15+FEB!O15+MAR!O15+ABR!O15+MAY!O15+JUN!O15+JUL!O15+AGO!O15),IF(Config!$C$6=9,SUM(+ENE!O15+FEB!O15+MAR!O15+ABR!O15+MAY!O15+JUN!O15+JUL!O15+AGO!O15+SET!O15),IF(Config!$C$6=10,SUM(+ENE!O15+FEB!O15+MAR!O15+ABR!O15+MAY!O15+JUN!O15+JUL!O15+AGO!O15+SET!O15+OCT!O15),IF(Config!$C$6=11,SUM(+ENE!O15+FEB!O15+MAR!O15+ABR!O15+MAY!O15+JUN!O15+JUL!O15+AGO!O15+SET!O15+OCT!O15+NOV!O15),IF(Config!$C$6=12,SUM(+ENE!O15+FEB!O15+MAR!O15+ABR!O15+MAY!O15+JUN!O15+JUL!O15+AGO!O15+SET!O15+OCT!O15+NOV!O15+DIC!O15)))))))))))))</f>
        <v>0</v>
      </c>
      <c r="P15" s="214">
        <f>IF(Config!$C$6=1,SUM(+ENE!P15),IF(Config!$C$6=2,SUM(+ENE!P15+FEB!P15),IF(Config!$C$6=3,SUM(+ENE!P15+FEB!P15+MAR!P15),IF(Config!$C$6=4,SUM(+ENE!P15+FEB!P15+MAR!P15+ABR!P15),IF(Config!$C$6=5,SUM(ENE!P15+FEB!P15+MAR!P15+ABR!P15+MAY!P15),IF(Config!$C$6=6,SUM(+ENE!P15+FEB!P15+MAR!P15+ABR!P15+MAY!P15+JUN!P15),IF(Config!$C$6=7,SUM(ENE!P15+FEB!P15+MAR!P15+ABR!P15+MAY!P15+JUN!P15+JUL!P15),IF(Config!$C$6=8,SUM(+ENE!P15+FEB!P15+MAR!P15+ABR!P15+MAY!P15+JUN!P15+JUL!P15+AGO!P15),IF(Config!$C$6=9,SUM(+ENE!P15+FEB!P15+MAR!P15+ABR!P15+MAY!P15+JUN!P15+JUL!P15+AGO!P15+SET!P15),IF(Config!$C$6=10,SUM(+ENE!P15+FEB!P15+MAR!P15+ABR!P15+MAY!P15+JUN!P15+JUL!P15+AGO!P15+SET!P15+OCT!P15),IF(Config!$C$6=11,SUM(+ENE!P15+FEB!P15+MAR!P15+ABR!P15+MAY!P15+JUN!P15+JUL!P15+AGO!P15+SET!P15+OCT!P15+NOV!P15),IF(Config!$C$6=12,SUM(+ENE!P15+FEB!P15+MAR!P15+ABR!P15+MAY!P15+JUN!P15+JUL!P15+AGO!P15+SET!P15+OCT!P15+NOV!P15+DIC!P15)))))))))))))</f>
        <v>0</v>
      </c>
      <c r="Q15" s="214">
        <f>IF(Config!$C$6=1,SUM(+ENE!Q15),IF(Config!$C$6=2,SUM(+ENE!Q15+FEB!Q15),IF(Config!$C$6=3,SUM(+ENE!Q15+FEB!Q15+MAR!Q15),IF(Config!$C$6=4,SUM(+ENE!Q15+FEB!Q15+MAR!Q15+ABR!Q15),IF(Config!$C$6=5,SUM(ENE!Q15+FEB!Q15+MAR!Q15+ABR!Q15+MAY!Q15),IF(Config!$C$6=6,SUM(+ENE!Q15+FEB!Q15+MAR!Q15+ABR!Q15+MAY!Q15+JUN!Q15),IF(Config!$C$6=7,SUM(ENE!Q15+FEB!Q15+MAR!Q15+ABR!Q15+MAY!Q15+JUN!Q15+JUL!Q15),IF(Config!$C$6=8,SUM(+ENE!Q15+FEB!Q15+MAR!Q15+ABR!Q15+MAY!Q15+JUN!Q15+JUL!Q15+AGO!Q15),IF(Config!$C$6=9,SUM(+ENE!Q15+FEB!Q15+MAR!Q15+ABR!Q15+MAY!Q15+JUN!Q15+JUL!Q15+AGO!Q15+SET!Q15),IF(Config!$C$6=10,SUM(+ENE!Q15+FEB!Q15+MAR!Q15+ABR!Q15+MAY!Q15+JUN!Q15+JUL!Q15+AGO!Q15+SET!Q15+OCT!Q15),IF(Config!$C$6=11,SUM(+ENE!Q15+FEB!Q15+MAR!Q15+ABR!Q15+MAY!Q15+JUN!Q15+JUL!Q15+AGO!Q15+SET!Q15+OCT!Q15+NOV!Q15),IF(Config!$C$6=12,SUM(+ENE!Q15+FEB!Q15+MAR!Q15+ABR!Q15+MAY!Q15+JUN!Q15+JUL!Q15+AGO!Q15+SET!Q15+OCT!Q15+NOV!Q15+DIC!Q15)))))))))))))</f>
        <v>0</v>
      </c>
      <c r="R15" s="214">
        <f>IF(Config!$C$6=1,SUM(+ENE!R15),IF(Config!$C$6=2,SUM(+ENE!R15+FEB!R15),IF(Config!$C$6=3,SUM(+ENE!R15+FEB!R15+MAR!R15),IF(Config!$C$6=4,SUM(+ENE!R15+FEB!R15+MAR!R15+ABR!R15),IF(Config!$C$6=5,SUM(ENE!R15+FEB!R15+MAR!R15+ABR!R15+MAY!R15),IF(Config!$C$6=6,SUM(+ENE!R15+FEB!R15+MAR!R15+ABR!R15+MAY!R15+JUN!R15),IF(Config!$C$6=7,SUM(ENE!R15+FEB!R15+MAR!R15+ABR!R15+MAY!R15+JUN!R15+JUL!R15),IF(Config!$C$6=8,SUM(+ENE!R15+FEB!R15+MAR!R15+ABR!R15+MAY!R15+JUN!R15+JUL!R15+AGO!R15),IF(Config!$C$6=9,SUM(+ENE!R15+FEB!R15+MAR!R15+ABR!R15+MAY!R15+JUN!R15+JUL!R15+AGO!R15+SET!R15),IF(Config!$C$6=10,SUM(+ENE!R15+FEB!R15+MAR!R15+ABR!R15+MAY!R15+JUN!R15+JUL!R15+AGO!R15+SET!R15+OCT!R15),IF(Config!$C$6=11,SUM(+ENE!R15+FEB!R15+MAR!R15+ABR!R15+MAY!R15+JUN!R15+JUL!R15+AGO!R15+SET!R15+OCT!R15+NOV!R15),IF(Config!$C$6=12,SUM(+ENE!R15+FEB!R15+MAR!R15+ABR!R15+MAY!R15+JUN!R15+JUL!R15+AGO!R15+SET!R15+OCT!R15+NOV!R15+DIC!R15)))))))))))))</f>
        <v>0</v>
      </c>
      <c r="S15" s="214">
        <f>IF(Config!$C$6=1,SUM(+ENE!S15),IF(Config!$C$6=2,SUM(+ENE!S15+FEB!S15),IF(Config!$C$6=3,SUM(+ENE!S15+FEB!S15+MAR!S15),IF(Config!$C$6=4,SUM(+ENE!S15+FEB!S15+MAR!S15+ABR!S15),IF(Config!$C$6=5,SUM(ENE!S15+FEB!S15+MAR!S15+ABR!S15+MAY!S15),IF(Config!$C$6=6,SUM(+ENE!S15+FEB!S15+MAR!S15+ABR!S15+MAY!S15+JUN!S15),IF(Config!$C$6=7,SUM(ENE!S15+FEB!S15+MAR!S15+ABR!S15+MAY!S15+JUN!S15+JUL!S15),IF(Config!$C$6=8,SUM(+ENE!S15+FEB!S15+MAR!S15+ABR!S15+MAY!S15+JUN!S15+JUL!S15+AGO!S15),IF(Config!$C$6=9,SUM(+ENE!S15+FEB!S15+MAR!S15+ABR!S15+MAY!S15+JUN!S15+JUL!S15+AGO!S15+SET!S15),IF(Config!$C$6=10,SUM(+ENE!S15+FEB!S15+MAR!S15+ABR!S15+MAY!S15+JUN!S15+JUL!S15+AGO!S15+SET!S15+OCT!S15),IF(Config!$C$6=11,SUM(+ENE!S15+FEB!S15+MAR!S15+ABR!S15+MAY!S15+JUN!S15+JUL!S15+AGO!S15+SET!S15+OCT!S15+NOV!S15),IF(Config!$C$6=12,SUM(+ENE!S15+FEB!S15+MAR!S15+ABR!S15+MAY!S15+JUN!S15+JUL!S15+AGO!S15+SET!S15+OCT!S15+NOV!S15+DIC!S15)))))))))))))</f>
        <v>0</v>
      </c>
      <c r="T15" s="214">
        <f>IF(Config!$C$6=1,SUM(+ENE!T15),IF(Config!$C$6=2,SUM(+ENE!T15+FEB!T15),IF(Config!$C$6=3,SUM(+ENE!T15+FEB!T15+MAR!T15),IF(Config!$C$6=4,SUM(+ENE!T15+FEB!T15+MAR!T15+ABR!T15),IF(Config!$C$6=5,SUM(ENE!T15+FEB!T15+MAR!T15+ABR!T15+MAY!T15),IF(Config!$C$6=6,SUM(+ENE!T15+FEB!T15+MAR!T15+ABR!T15+MAY!T15+JUN!T15),IF(Config!$C$6=7,SUM(ENE!T15+FEB!T15+MAR!T15+ABR!T15+MAY!T15+JUN!T15+JUL!T15),IF(Config!$C$6=8,SUM(+ENE!T15+FEB!T15+MAR!T15+ABR!T15+MAY!T15+JUN!T15+JUL!T15+AGO!T15),IF(Config!$C$6=9,SUM(+ENE!T15+FEB!T15+MAR!T15+ABR!T15+MAY!T15+JUN!T15+JUL!T15+AGO!T15+SET!T15),IF(Config!$C$6=10,SUM(+ENE!T15+FEB!T15+MAR!T15+ABR!T15+MAY!T15+JUN!T15+JUL!T15+AGO!T15+SET!T15+OCT!T15),IF(Config!$C$6=11,SUM(+ENE!T15+FEB!T15+MAR!T15+ABR!T15+MAY!T15+JUN!T15+JUL!T15+AGO!T15+SET!T15+OCT!T15+NOV!T15),IF(Config!$C$6=12,SUM(+ENE!T15+FEB!T15+MAR!T15+ABR!T15+MAY!T15+JUN!T15+JUL!T15+AGO!T15+SET!T15+OCT!T15+NOV!T15+DIC!T15)))))))))))))</f>
        <v>0</v>
      </c>
      <c r="U15" s="214">
        <f>IF(Config!$C$6=1,SUM(+ENE!U15),IF(Config!$C$6=2,SUM(+ENE!U15+FEB!U15),IF(Config!$C$6=3,SUM(+ENE!U15+FEB!U15+MAR!U15),IF(Config!$C$6=4,SUM(+ENE!U15+FEB!U15+MAR!U15+ABR!U15),IF(Config!$C$6=5,SUM(ENE!U15+FEB!U15+MAR!U15+ABR!U15+MAY!U15),IF(Config!$C$6=6,SUM(+ENE!U15+FEB!U15+MAR!U15+ABR!U15+MAY!U15+JUN!U15),IF(Config!$C$6=7,SUM(ENE!U15+FEB!U15+MAR!U15+ABR!U15+MAY!U15+JUN!U15+JUL!U15),IF(Config!$C$6=8,SUM(+ENE!U15+FEB!U15+MAR!U15+ABR!U15+MAY!U15+JUN!U15+JUL!U15+AGO!U15),IF(Config!$C$6=9,SUM(+ENE!U15+FEB!U15+MAR!U15+ABR!U15+MAY!U15+JUN!U15+JUL!U15+AGO!U15+SET!U15),IF(Config!$C$6=10,SUM(+ENE!U15+FEB!U15+MAR!U15+ABR!U15+MAY!U15+JUN!U15+JUL!U15+AGO!U15+SET!U15+OCT!U15),IF(Config!$C$6=11,SUM(+ENE!U15+FEB!U15+MAR!U15+ABR!U15+MAY!U15+JUN!U15+JUL!U15+AGO!U15+SET!U15+OCT!U15+NOV!U15),IF(Config!$C$6=12,SUM(+ENE!U15+FEB!U15+MAR!U15+ABR!U15+MAY!U15+JUN!U15+JUL!U15+AGO!U15+SET!U15+OCT!U15+NOV!U15+DIC!U15)))))))))))))</f>
        <v>0</v>
      </c>
      <c r="V15" s="214">
        <f>IF(Config!$C$6=1,SUM(+ENE!V15),IF(Config!$C$6=2,SUM(+ENE!V15+FEB!V15),IF(Config!$C$6=3,SUM(+ENE!V15+FEB!V15+MAR!V15),IF(Config!$C$6=4,SUM(+ENE!V15+FEB!V15+MAR!V15+ABR!V15),IF(Config!$C$6=5,SUM(ENE!V15+FEB!V15+MAR!V15+ABR!V15+MAY!V15),IF(Config!$C$6=6,SUM(+ENE!V15+FEB!V15+MAR!V15+ABR!V15+MAY!V15+JUN!V15),IF(Config!$C$6=7,SUM(ENE!V15+FEB!V15+MAR!V15+ABR!V15+MAY!V15+JUN!V15+JUL!V15),IF(Config!$C$6=8,SUM(+ENE!V15+FEB!V15+MAR!V15+ABR!V15+MAY!V15+JUN!V15+JUL!V15+AGO!V15),IF(Config!$C$6=9,SUM(+ENE!V15+FEB!V15+MAR!V15+ABR!V15+MAY!V15+JUN!V15+JUL!V15+AGO!V15+SET!V15),IF(Config!$C$6=10,SUM(+ENE!V15+FEB!V15+MAR!V15+ABR!V15+MAY!V15+JUN!V15+JUL!V15+AGO!V15+SET!V15+OCT!V15),IF(Config!$C$6=11,SUM(+ENE!V15+FEB!V15+MAR!V15+ABR!V15+MAY!V15+JUN!V15+JUL!V15+AGO!V15+SET!V15+OCT!V15+NOV!V15),IF(Config!$C$6=12,SUM(+ENE!V15+FEB!V15+MAR!V15+ABR!V15+MAY!V15+JUN!V15+JUL!V15+AGO!V15+SET!V15+OCT!V15+NOV!V15+DIC!V15)))))))))))))</f>
        <v>0</v>
      </c>
      <c r="W15" s="214">
        <f>IF(Config!$C$6=1,SUM(+ENE!W15),IF(Config!$C$6=2,SUM(+ENE!W15+FEB!W15),IF(Config!$C$6=3,SUM(+ENE!W15+FEB!W15+MAR!W15),IF(Config!$C$6=4,SUM(+ENE!W15+FEB!W15+MAR!W15+ABR!W15),IF(Config!$C$6=5,SUM(ENE!W15+FEB!W15+MAR!W15+ABR!W15+MAY!W15),IF(Config!$C$6=6,SUM(+ENE!W15+FEB!W15+MAR!W15+ABR!W15+MAY!W15+JUN!W15),IF(Config!$C$6=7,SUM(ENE!W15+FEB!W15+MAR!W15+ABR!W15+MAY!W15+JUN!W15+JUL!W15),IF(Config!$C$6=8,SUM(+ENE!W15+FEB!W15+MAR!W15+ABR!W15+MAY!W15+JUN!W15+JUL!W15+AGO!W15),IF(Config!$C$6=9,SUM(+ENE!W15+FEB!W15+MAR!W15+ABR!W15+MAY!W15+JUN!W15+JUL!W15+AGO!W15+SET!W15),IF(Config!$C$6=10,SUM(+ENE!W15+FEB!W15+MAR!W15+ABR!W15+MAY!W15+JUN!W15+JUL!W15+AGO!W15+SET!W15+OCT!W15),IF(Config!$C$6=11,SUM(+ENE!W15+FEB!W15+MAR!W15+ABR!W15+MAY!W15+JUN!W15+JUL!W15+AGO!W15+SET!W15+OCT!W15+NOV!W15),IF(Config!$C$6=12,SUM(+ENE!W15+FEB!W15+MAR!W15+ABR!W15+MAY!W15+JUN!W15+JUL!W15+AGO!W15+SET!W15+OCT!W15+NOV!W15+DIC!W15)))))))))))))</f>
        <v>0</v>
      </c>
      <c r="X15" s="214">
        <f>IF(Config!$C$6=1,SUM(+ENE!X15),IF(Config!$C$6=2,SUM(+ENE!X15+FEB!X15),IF(Config!$C$6=3,SUM(+ENE!X15+FEB!X15+MAR!X15),IF(Config!$C$6=4,SUM(+ENE!X15+FEB!X15+MAR!X15+ABR!X15),IF(Config!$C$6=5,SUM(ENE!X15+FEB!X15+MAR!X15+ABR!X15+MAY!X15),IF(Config!$C$6=6,SUM(+ENE!X15+FEB!X15+MAR!X15+ABR!X15+MAY!X15+JUN!X15),IF(Config!$C$6=7,SUM(ENE!X15+FEB!X15+MAR!X15+ABR!X15+MAY!X15+JUN!X15+JUL!X15),IF(Config!$C$6=8,SUM(+ENE!X15+FEB!X15+MAR!X15+ABR!X15+MAY!X15+JUN!X15+JUL!X15+AGO!X15),IF(Config!$C$6=9,SUM(+ENE!X15+FEB!X15+MAR!X15+ABR!X15+MAY!X15+JUN!X15+JUL!X15+AGO!X15+SET!X15),IF(Config!$C$6=10,SUM(+ENE!X15+FEB!X15+MAR!X15+ABR!X15+MAY!X15+JUN!X15+JUL!X15+AGO!X15+SET!X15+OCT!X15),IF(Config!$C$6=11,SUM(+ENE!X15+FEB!X15+MAR!X15+ABR!X15+MAY!X15+JUN!X15+JUL!X15+AGO!X15+SET!X15+OCT!X15+NOV!X15),IF(Config!$C$6=12,SUM(+ENE!X15+FEB!X15+MAR!X15+ABR!X15+MAY!X15+JUN!X15+JUL!X15+AGO!X15+SET!X15+OCT!X15+NOV!X15+DIC!X15)))))))))))))</f>
        <v>0</v>
      </c>
      <c r="Y15" s="214">
        <f>IF(Config!$C$6=1,SUM(+ENE!Y15),IF(Config!$C$6=2,SUM(+ENE!Y15+FEB!Y15),IF(Config!$C$6=3,SUM(+ENE!Y15+FEB!Y15+MAR!Y15),IF(Config!$C$6=4,SUM(+ENE!Y15+FEB!Y15+MAR!Y15+ABR!Y15),IF(Config!$C$6=5,SUM(ENE!Y15+FEB!Y15+MAR!Y15+ABR!Y15+MAY!Y15),IF(Config!$C$6=6,SUM(+ENE!Y15+FEB!Y15+MAR!Y15+ABR!Y15+MAY!Y15+JUN!Y15),IF(Config!$C$6=7,SUM(ENE!Y15+FEB!Y15+MAR!Y15+ABR!Y15+MAY!Y15+JUN!Y15+JUL!Y15),IF(Config!$C$6=8,SUM(+ENE!Y15+FEB!Y15+MAR!Y15+ABR!Y15+MAY!Y15+JUN!Y15+JUL!Y15+AGO!Y15),IF(Config!$C$6=9,SUM(+ENE!Y15+FEB!Y15+MAR!Y15+ABR!Y15+MAY!Y15+JUN!Y15+JUL!Y15+AGO!Y15+SET!Y15),IF(Config!$C$6=10,SUM(+ENE!Y15+FEB!Y15+MAR!Y15+ABR!Y15+MAY!Y15+JUN!Y15+JUL!Y15+AGO!Y15+SET!Y15+OCT!Y15),IF(Config!$C$6=11,SUM(+ENE!Y15+FEB!Y15+MAR!Y15+ABR!Y15+MAY!Y15+JUN!Y15+JUL!Y15+AGO!Y15+SET!Y15+OCT!Y15+NOV!Y15),IF(Config!$C$6=12,SUM(+ENE!Y15+FEB!Y15+MAR!Y15+ABR!Y15+MAY!Y15+JUN!Y15+JUL!Y15+AGO!Y15+SET!Y15+OCT!Y15+NOV!Y15+DIC!Y15)))))))))))))</f>
        <v>0</v>
      </c>
      <c r="Z15" s="214">
        <f>IF(Config!$C$6=1,SUM(+ENE!Z15),IF(Config!$C$6=2,SUM(+ENE!Z15+FEB!Z15),IF(Config!$C$6=3,SUM(+ENE!Z15+FEB!Z15+MAR!Z15),IF(Config!$C$6=4,SUM(+ENE!Z15+FEB!Z15+MAR!Z15+ABR!Z15),IF(Config!$C$6=5,SUM(ENE!Z15+FEB!Z15+MAR!Z15+ABR!Z15+MAY!Z15),IF(Config!$C$6=6,SUM(+ENE!Z15+FEB!Z15+MAR!Z15+ABR!Z15+MAY!Z15+JUN!Z15),IF(Config!$C$6=7,SUM(ENE!Z15+FEB!Z15+MAR!Z15+ABR!Z15+MAY!Z15+JUN!Z15+JUL!Z15),IF(Config!$C$6=8,SUM(+ENE!Z15+FEB!Z15+MAR!Z15+ABR!Z15+MAY!Z15+JUN!Z15+JUL!Z15+AGO!Z15),IF(Config!$C$6=9,SUM(+ENE!Z15+FEB!Z15+MAR!Z15+ABR!Z15+MAY!Z15+JUN!Z15+JUL!Z15+AGO!Z15+SET!Z15),IF(Config!$C$6=10,SUM(+ENE!Z15+FEB!Z15+MAR!Z15+ABR!Z15+MAY!Z15+JUN!Z15+JUL!Z15+AGO!Z15+SET!Z15+OCT!Z15),IF(Config!$C$6=11,SUM(+ENE!Z15+FEB!Z15+MAR!Z15+ABR!Z15+MAY!Z15+JUN!Z15+JUL!Z15+AGO!Z15+SET!Z15+OCT!Z15+NOV!Z15),IF(Config!$C$6=12,SUM(+ENE!Z15+FEB!Z15+MAR!Z15+ABR!Z15+MAY!Z15+JUN!Z15+JUL!Z15+AGO!Z15+SET!Z15+OCT!Z15+NOV!Z15+DIC!Z15)))))))))))))</f>
        <v>0</v>
      </c>
      <c r="AA15" s="214">
        <f>IF(Config!$C$6=1,SUM(+ENE!AA15),IF(Config!$C$6=2,SUM(+ENE!AA15+FEB!AA15),IF(Config!$C$6=3,SUM(+ENE!AA15+FEB!AA15+MAR!AA15),IF(Config!$C$6=4,SUM(+ENE!AA15+FEB!AA15+MAR!AA15+ABR!AA15),IF(Config!$C$6=5,SUM(ENE!AA15+FEB!AA15+MAR!AA15+ABR!AA15+MAY!AA15),IF(Config!$C$6=6,SUM(+ENE!AA15+FEB!AA15+MAR!AA15+ABR!AA15+MAY!AA15+JUN!AA15),IF(Config!$C$6=7,SUM(ENE!AA15+FEB!AA15+MAR!AA15+ABR!AA15+MAY!AA15+JUN!AA15+JUL!AA15),IF(Config!$C$6=8,SUM(+ENE!AA15+FEB!AA15+MAR!AA15+ABR!AA15+MAY!AA15+JUN!AA15+JUL!AA15+AGO!AA15),IF(Config!$C$6=9,SUM(+ENE!AA15+FEB!AA15+MAR!AA15+ABR!AA15+MAY!AA15+JUN!AA15+JUL!AA15+AGO!AA15+SET!AA15),IF(Config!$C$6=10,SUM(+ENE!AA15+FEB!AA15+MAR!AA15+ABR!AA15+MAY!AA15+JUN!AA15+JUL!AA15+AGO!AA15+SET!AA15+OCT!AA15),IF(Config!$C$6=11,SUM(+ENE!AA15+FEB!AA15+MAR!AA15+ABR!AA15+MAY!AA15+JUN!AA15+JUL!AA15+AGO!AA15+SET!AA15+OCT!AA15+NOV!AA15),IF(Config!$C$6=12,SUM(+ENE!AA15+FEB!AA15+MAR!AA15+ABR!AA15+MAY!AA15+JUN!AA15+JUL!AA15+AGO!AA15+SET!AA15+OCT!AA15+NOV!AA15+DIC!AA15)))))))))))))</f>
        <v>0</v>
      </c>
      <c r="AB15" s="214">
        <f>IF(Config!$C$6=1,SUM(+ENE!AB15),IF(Config!$C$6=2,SUM(+ENE!AB15+FEB!AB15),IF(Config!$C$6=3,SUM(+ENE!AB15+FEB!AB15+MAR!AB15),IF(Config!$C$6=4,SUM(+ENE!AB15+FEB!AB15+MAR!AB15+ABR!AB15),IF(Config!$C$6=5,SUM(ENE!AB15+FEB!AB15+MAR!AB15+ABR!AB15+MAY!AB15),IF(Config!$C$6=6,SUM(+ENE!AB15+FEB!AB15+MAR!AB15+ABR!AB15+MAY!AB15+JUN!AB15),IF(Config!$C$6=7,SUM(ENE!AB15+FEB!AB15+MAR!AB15+ABR!AB15+MAY!AB15+JUN!AB15+JUL!AB15),IF(Config!$C$6=8,SUM(+ENE!AB15+FEB!AB15+MAR!AB15+ABR!AB15+MAY!AB15+JUN!AB15+JUL!AB15+AGO!AB15),IF(Config!$C$6=9,SUM(+ENE!AB15+FEB!AB15+MAR!AB15+ABR!AB15+MAY!AB15+JUN!AB15+JUL!AB15+AGO!AB15+SET!AB15),IF(Config!$C$6=10,SUM(+ENE!AB15+FEB!AB15+MAR!AB15+ABR!AB15+MAY!AB15+JUN!AB15+JUL!AB15+AGO!AB15+SET!AB15+OCT!AB15),IF(Config!$C$6=11,SUM(+ENE!AB15+FEB!AB15+MAR!AB15+ABR!AB15+MAY!AB15+JUN!AB15+JUL!AB15+AGO!AB15+SET!AB15+OCT!AB15+NOV!AB15),IF(Config!$C$6=12,SUM(+ENE!AB15+FEB!AB15+MAR!AB15+ABR!AB15+MAY!AB15+JUN!AB15+JUL!AB15+AGO!AB15+SET!AB15+OCT!AB15+NOV!AB15+DIC!AB15)))))))))))))</f>
        <v>0</v>
      </c>
      <c r="AC15" s="214">
        <f>IF(Config!$C$6=1,SUM(+ENE!AC15),IF(Config!$C$6=2,SUM(+ENE!AC15+FEB!AC15),IF(Config!$C$6=3,SUM(+ENE!AC15+FEB!AC15+MAR!AC15),IF(Config!$C$6=4,SUM(+ENE!AC15+FEB!AC15+MAR!AC15+ABR!AC15),IF(Config!$C$6=5,SUM(ENE!AC15+FEB!AC15+MAR!AC15+ABR!AC15+MAY!AC15),IF(Config!$C$6=6,SUM(+ENE!AC15+FEB!AC15+MAR!AC15+ABR!AC15+MAY!AC15+JUN!AC15),IF(Config!$C$6=7,SUM(ENE!AC15+FEB!AC15+MAR!AC15+ABR!AC15+MAY!AC15+JUN!AC15+JUL!AC15),IF(Config!$C$6=8,SUM(+ENE!AC15+FEB!AC15+MAR!AC15+ABR!AC15+MAY!AC15+JUN!AC15+JUL!AC15+AGO!AC15),IF(Config!$C$6=9,SUM(+ENE!AC15+FEB!AC15+MAR!AC15+ABR!AC15+MAY!AC15+JUN!AC15+JUL!AC15+AGO!AC15+SET!AC15),IF(Config!$C$6=10,SUM(+ENE!AC15+FEB!AC15+MAR!AC15+ABR!AC15+MAY!AC15+JUN!AC15+JUL!AC15+AGO!AC15+SET!AC15+OCT!AC15),IF(Config!$C$6=11,SUM(+ENE!AC15+FEB!AC15+MAR!AC15+ABR!AC15+MAY!AC15+JUN!AC15+JUL!AC15+AGO!AC15+SET!AC15+OCT!AC15+NOV!AC15),IF(Config!$C$6=12,SUM(+ENE!AC15+FEB!AC15+MAR!AC15+ABR!AC15+MAY!AC15+JUN!AC15+JUL!AC15+AGO!AC15+SET!AC15+OCT!AC15+NOV!AC15+DIC!AC15)))))))))))))</f>
        <v>0</v>
      </c>
      <c r="AD15" s="214">
        <f>IF(Config!$C$6=1,SUM(+ENE!AD15),IF(Config!$C$6=2,SUM(+ENE!AD15+FEB!AD15),IF(Config!$C$6=3,SUM(+ENE!AD15+FEB!AD15+MAR!AD15),IF(Config!$C$6=4,SUM(+ENE!AD15+FEB!AD15+MAR!AD15+ABR!AD15),IF(Config!$C$6=5,SUM(ENE!AD15+FEB!AD15+MAR!AD15+ABR!AD15+MAY!AD15),IF(Config!$C$6=6,SUM(+ENE!AD15+FEB!AD15+MAR!AD15+ABR!AD15+MAY!AD15+JUN!AD15),IF(Config!$C$6=7,SUM(ENE!AD15+FEB!AD15+MAR!AD15+ABR!AD15+MAY!AD15+JUN!AD15+JUL!AD15),IF(Config!$C$6=8,SUM(+ENE!AD15+FEB!AD15+MAR!AD15+ABR!AD15+MAY!AD15+JUN!AD15+JUL!AD15+AGO!AD15),IF(Config!$C$6=9,SUM(+ENE!AD15+FEB!AD15+MAR!AD15+ABR!AD15+MAY!AD15+JUN!AD15+JUL!AD15+AGO!AD15+SET!AD15),IF(Config!$C$6=10,SUM(+ENE!AD15+FEB!AD15+MAR!AD15+ABR!AD15+MAY!AD15+JUN!AD15+JUL!AD15+AGO!AD15+SET!AD15+OCT!AD15),IF(Config!$C$6=11,SUM(+ENE!AD15+FEB!AD15+MAR!AD15+ABR!AD15+MAY!AD15+JUN!AD15+JUL!AD15+AGO!AD15+SET!AD15+OCT!AD15+NOV!AD15),IF(Config!$C$6=12,SUM(+ENE!AD15+FEB!AD15+MAR!AD15+ABR!AD15+MAY!AD15+JUN!AD15+JUL!AD15+AGO!AD15+SET!AD15+OCT!AD15+NOV!AD15+DIC!AD15)))))))))))))</f>
        <v>0</v>
      </c>
      <c r="AE15" s="214">
        <f>IF(Config!$C$6=1,SUM(+ENE!AE15),IF(Config!$C$6=2,SUM(+ENE!AE15+FEB!AE15),IF(Config!$C$6=3,SUM(+ENE!AE15+FEB!AE15+MAR!AE15),IF(Config!$C$6=4,SUM(+ENE!AE15+FEB!AE15+MAR!AE15+ABR!AE15),IF(Config!$C$6=5,SUM(ENE!AE15+FEB!AE15+MAR!AE15+ABR!AE15+MAY!AE15),IF(Config!$C$6=6,SUM(+ENE!AE15+FEB!AE15+MAR!AE15+ABR!AE15+MAY!AE15+JUN!AE15),IF(Config!$C$6=7,SUM(ENE!AE15+FEB!AE15+MAR!AE15+ABR!AE15+MAY!AE15+JUN!AE15+JUL!AE15),IF(Config!$C$6=8,SUM(+ENE!AE15+FEB!AE15+MAR!AE15+ABR!AE15+MAY!AE15+JUN!AE15+JUL!AE15+AGO!AE15),IF(Config!$C$6=9,SUM(+ENE!AE15+FEB!AE15+MAR!AE15+ABR!AE15+MAY!AE15+JUN!AE15+JUL!AE15+AGO!AE15+SET!AE15),IF(Config!$C$6=10,SUM(+ENE!AE15+FEB!AE15+MAR!AE15+ABR!AE15+MAY!AE15+JUN!AE15+JUL!AE15+AGO!AE15+SET!AE15+OCT!AE15),IF(Config!$C$6=11,SUM(+ENE!AE15+FEB!AE15+MAR!AE15+ABR!AE15+MAY!AE15+JUN!AE15+JUL!AE15+AGO!AE15+SET!AE15+OCT!AE15+NOV!AE15),IF(Config!$C$6=12,SUM(+ENE!AE15+FEB!AE15+MAR!AE15+ABR!AE15+MAY!AE15+JUN!AE15+JUL!AE15+AGO!AE15+SET!AE15+OCT!AE15+NOV!AE15+DIC!AE15)))))))))))))</f>
        <v>0</v>
      </c>
      <c r="AF15" s="214">
        <f>IF(Config!$C$6=1,SUM(+ENE!AF15),IF(Config!$C$6=2,SUM(+ENE!AF15+FEB!AF15),IF(Config!$C$6=3,SUM(+ENE!AF15+FEB!AF15+MAR!AF15),IF(Config!$C$6=4,SUM(+ENE!AF15+FEB!AF15+MAR!AF15+ABR!AF15),IF(Config!$C$6=5,SUM(ENE!AF15+FEB!AF15+MAR!AF15+ABR!AF15+MAY!AF15),IF(Config!$C$6=6,SUM(+ENE!AF15+FEB!AF15+MAR!AF15+ABR!AF15+MAY!AF15+JUN!AF15),IF(Config!$C$6=7,SUM(ENE!AF15+FEB!AF15+MAR!AF15+ABR!AF15+MAY!AF15+JUN!AF15+JUL!AF15),IF(Config!$C$6=8,SUM(+ENE!AF15+FEB!AF15+MAR!AF15+ABR!AF15+MAY!AF15+JUN!AF15+JUL!AF15+AGO!AF15),IF(Config!$C$6=9,SUM(+ENE!AF15+FEB!AF15+MAR!AF15+ABR!AF15+MAY!AF15+JUN!AF15+JUL!AF15+AGO!AF15+SET!AF15),IF(Config!$C$6=10,SUM(+ENE!AF15+FEB!AF15+MAR!AF15+ABR!AF15+MAY!AF15+JUN!AF15+JUL!AF15+AGO!AF15+SET!AF15+OCT!AF15),IF(Config!$C$6=11,SUM(+ENE!AF15+FEB!AF15+MAR!AF15+ABR!AF15+MAY!AF15+JUN!AF15+JUL!AF15+AGO!AF15+SET!AF15+OCT!AF15+NOV!AF15),IF(Config!$C$6=12,SUM(+ENE!AF15+FEB!AF15+MAR!AF15+ABR!AF15+MAY!AF15+JUN!AF15+JUL!AF15+AGO!AF15+SET!AF15+OCT!AF15+NOV!AF15+DIC!AF15)))))))))))))</f>
        <v>0</v>
      </c>
      <c r="AG15" s="214">
        <f>IF(Config!$C$6=1,SUM(+ENE!AG15),IF(Config!$C$6=2,SUM(+ENE!AG15+FEB!AG15),IF(Config!$C$6=3,SUM(+ENE!AG15+FEB!AG15+MAR!AG15),IF(Config!$C$6=4,SUM(+ENE!AG15+FEB!AG15+MAR!AG15+ABR!AG15),IF(Config!$C$6=5,SUM(ENE!AG15+FEB!AG15+MAR!AG15+ABR!AG15+MAY!AG15),IF(Config!$C$6=6,SUM(+ENE!AG15+FEB!AG15+MAR!AG15+ABR!AG15+MAY!AG15+JUN!AG15),IF(Config!$C$6=7,SUM(ENE!AG15+FEB!AG15+MAR!AG15+ABR!AG15+MAY!AG15+JUN!AG15+JUL!AG15),IF(Config!$C$6=8,SUM(+ENE!AG15+FEB!AG15+MAR!AG15+ABR!AG15+MAY!AG15+JUN!AG15+JUL!AG15+AGO!AG15),IF(Config!$C$6=9,SUM(+ENE!AG15+FEB!AG15+MAR!AG15+ABR!AG15+MAY!AG15+JUN!AG15+JUL!AG15+AGO!AG15+SET!AG15),IF(Config!$C$6=10,SUM(+ENE!AG15+FEB!AG15+MAR!AG15+ABR!AG15+MAY!AG15+JUN!AG15+JUL!AG15+AGO!AG15+SET!AG15+OCT!AG15),IF(Config!$C$6=11,SUM(+ENE!AG15+FEB!AG15+MAR!AG15+ABR!AG15+MAY!AG15+JUN!AG15+JUL!AG15+AGO!AG15+SET!AG15+OCT!AG15+NOV!AG15),IF(Config!$C$6=12,SUM(+ENE!AG15+FEB!AG15+MAR!AG15+ABR!AG15+MAY!AG15+JUN!AG15+JUL!AG15+AGO!AG15+SET!AG15+OCT!AG15+NOV!AG15+DIC!AG15)))))))))))))</f>
        <v>0</v>
      </c>
      <c r="AH15" s="214">
        <f>IF(Config!$C$6=1,SUM(+ENE!AH15),IF(Config!$C$6=2,SUM(+ENE!AH15+FEB!AH15),IF(Config!$C$6=3,SUM(+ENE!AH15+FEB!AH15+MAR!AH15),IF(Config!$C$6=4,SUM(+ENE!AH15+FEB!AH15+MAR!AH15+ABR!AH15),IF(Config!$C$6=5,SUM(ENE!AH15+FEB!AH15+MAR!AH15+ABR!AH15+MAY!AH15),IF(Config!$C$6=6,SUM(+ENE!AH15+FEB!AH15+MAR!AH15+ABR!AH15+MAY!AH15+JUN!AH15),IF(Config!$C$6=7,SUM(ENE!AH15+FEB!AH15+MAR!AH15+ABR!AH15+MAY!AH15+JUN!AH15+JUL!AH15),IF(Config!$C$6=8,SUM(+ENE!AH15+FEB!AH15+MAR!AH15+ABR!AH15+MAY!AH15+JUN!AH15+JUL!AH15+AGO!AH15),IF(Config!$C$6=9,SUM(+ENE!AH15+FEB!AH15+MAR!AH15+ABR!AH15+MAY!AH15+JUN!AH15+JUL!AH15+AGO!AH15+SET!AH15),IF(Config!$C$6=10,SUM(+ENE!AH15+FEB!AH15+MAR!AH15+ABR!AH15+MAY!AH15+JUN!AH15+JUL!AH15+AGO!AH15+SET!AH15+OCT!AH15),IF(Config!$C$6=11,SUM(+ENE!AH15+FEB!AH15+MAR!AH15+ABR!AH15+MAY!AH15+JUN!AH15+JUL!AH15+AGO!AH15+SET!AH15+OCT!AH15+NOV!AH15),IF(Config!$C$6=12,SUM(+ENE!AH15+FEB!AH15+MAR!AH15+ABR!AH15+MAY!AH15+JUN!AH15+JUL!AH15+AGO!AH15+SET!AH15+OCT!AH15+NOV!AH15+DIC!AH15)))))))))))))</f>
        <v>0</v>
      </c>
      <c r="AI15" s="214">
        <f>IF(Config!$C$6=1,SUM(+ENE!AI15),IF(Config!$C$6=2,SUM(+ENE!AI15+FEB!AI15),IF(Config!$C$6=3,SUM(+ENE!AI15+FEB!AI15+MAR!AI15),IF(Config!$C$6=4,SUM(+ENE!AI15+FEB!AI15+MAR!AI15+ABR!AI15),IF(Config!$C$6=5,SUM(ENE!AI15+FEB!AI15+MAR!AI15+ABR!AI15+MAY!AI15),IF(Config!$C$6=6,SUM(+ENE!AI15+FEB!AI15+MAR!AI15+ABR!AI15+MAY!AI15+JUN!AI15),IF(Config!$C$6=7,SUM(ENE!AI15+FEB!AI15+MAR!AI15+ABR!AI15+MAY!AI15+JUN!AI15+JUL!AI15),IF(Config!$C$6=8,SUM(+ENE!AI15+FEB!AI15+MAR!AI15+ABR!AI15+MAY!AI15+JUN!AI15+JUL!AI15+AGO!AI15),IF(Config!$C$6=9,SUM(+ENE!AI15+FEB!AI15+MAR!AI15+ABR!AI15+MAY!AI15+JUN!AI15+JUL!AI15+AGO!AI15+SET!AI15),IF(Config!$C$6=10,SUM(+ENE!AI15+FEB!AI15+MAR!AI15+ABR!AI15+MAY!AI15+JUN!AI15+JUL!AI15+AGO!AI15+SET!AI15+OCT!AI15),IF(Config!$C$6=11,SUM(+ENE!AI15+FEB!AI15+MAR!AI15+ABR!AI15+MAY!AI15+JUN!AI15+JUL!AI15+AGO!AI15+SET!AI15+OCT!AI15+NOV!AI15),IF(Config!$C$6=12,SUM(+ENE!AI15+FEB!AI15+MAR!AI15+ABR!AI15+MAY!AI15+JUN!AI15+JUL!AI15+AGO!AI15+SET!AI15+OCT!AI15+NOV!AI15+DIC!AI15)))))))))))))</f>
        <v>0</v>
      </c>
      <c r="AJ15" s="214">
        <f>IF(Config!$C$6=1,SUM(+ENE!AJ15),IF(Config!$C$6=2,SUM(+ENE!AJ15+FEB!AJ15),IF(Config!$C$6=3,SUM(+ENE!AJ15+FEB!AJ15+MAR!AJ15),IF(Config!$C$6=4,SUM(+ENE!AJ15+FEB!AJ15+MAR!AJ15+ABR!AJ15),IF(Config!$C$6=5,SUM(ENE!AJ15+FEB!AJ15+MAR!AJ15+ABR!AJ15+MAY!AJ15),IF(Config!$C$6=6,SUM(+ENE!AJ15+FEB!AJ15+MAR!AJ15+ABR!AJ15+MAY!AJ15+JUN!AJ15),IF(Config!$C$6=7,SUM(ENE!AJ15+FEB!AJ15+MAR!AJ15+ABR!AJ15+MAY!AJ15+JUN!AJ15+JUL!AJ15),IF(Config!$C$6=8,SUM(+ENE!AJ15+FEB!AJ15+MAR!AJ15+ABR!AJ15+MAY!AJ15+JUN!AJ15+JUL!AJ15+AGO!AJ15),IF(Config!$C$6=9,SUM(+ENE!AJ15+FEB!AJ15+MAR!AJ15+ABR!AJ15+MAY!AJ15+JUN!AJ15+JUL!AJ15+AGO!AJ15+SET!AJ15),IF(Config!$C$6=10,SUM(+ENE!AJ15+FEB!AJ15+MAR!AJ15+ABR!AJ15+MAY!AJ15+JUN!AJ15+JUL!AJ15+AGO!AJ15+SET!AJ15+OCT!AJ15),IF(Config!$C$6=11,SUM(+ENE!AJ15+FEB!AJ15+MAR!AJ15+ABR!AJ15+MAY!AJ15+JUN!AJ15+JUL!AJ15+AGO!AJ15+SET!AJ15+OCT!AJ15+NOV!AJ15),IF(Config!$C$6=12,SUM(+ENE!AJ15+FEB!AJ15+MAR!AJ15+ABR!AJ15+MAY!AJ15+JUN!AJ15+JUL!AJ15+AGO!AJ15+SET!AJ15+OCT!AJ15+NOV!AJ15+DIC!AJ15)))))))))))))</f>
        <v>0</v>
      </c>
      <c r="AK15" s="214">
        <f>IF(Config!$C$6=1,SUM(+ENE!AK15),IF(Config!$C$6=2,SUM(+ENE!AK15+FEB!AK15),IF(Config!$C$6=3,SUM(+ENE!AK15+FEB!AK15+MAR!AK15),IF(Config!$C$6=4,SUM(+ENE!AK15+FEB!AK15+MAR!AK15+ABR!AK15),IF(Config!$C$6=5,SUM(ENE!AK15+FEB!AK15+MAR!AK15+ABR!AK15+MAY!AK15),IF(Config!$C$6=6,SUM(+ENE!AK15+FEB!AK15+MAR!AK15+ABR!AK15+MAY!AK15+JUN!AK15),IF(Config!$C$6=7,SUM(ENE!AK15+FEB!AK15+MAR!AK15+ABR!AK15+MAY!AK15+JUN!AK15+JUL!AK15),IF(Config!$C$6=8,SUM(+ENE!AK15+FEB!AK15+MAR!AK15+ABR!AK15+MAY!AK15+JUN!AK15+JUL!AK15+AGO!AK15),IF(Config!$C$6=9,SUM(+ENE!AK15+FEB!AK15+MAR!AK15+ABR!AK15+MAY!AK15+JUN!AK15+JUL!AK15+AGO!AK15+SET!AK15),IF(Config!$C$6=10,SUM(+ENE!AK15+FEB!AK15+MAR!AK15+ABR!AK15+MAY!AK15+JUN!AK15+JUL!AK15+AGO!AK15+SET!AK15+OCT!AK15),IF(Config!$C$6=11,SUM(+ENE!AK15+FEB!AK15+MAR!AK15+ABR!AK15+MAY!AK15+JUN!AK15+JUL!AK15+AGO!AK15+SET!AK15+OCT!AK15+NOV!AK15),IF(Config!$C$6=12,SUM(+ENE!AK15+FEB!AK15+MAR!AK15+ABR!AK15+MAY!AK15+JUN!AK15+JUL!AK15+AGO!AK15+SET!AK15+OCT!AK15+NOV!AK15+DIC!AK15)))))))))))))</f>
        <v>0</v>
      </c>
      <c r="AL15" s="214">
        <f>IF(Config!$C$6=1,SUM(+ENE!AL15),IF(Config!$C$6=2,SUM(+ENE!AL15+FEB!AL15),IF(Config!$C$6=3,SUM(+ENE!AL15+FEB!AL15+MAR!AL15),IF(Config!$C$6=4,SUM(+ENE!AL15+FEB!AL15+MAR!AL15+ABR!AL15),IF(Config!$C$6=5,SUM(ENE!AL15+FEB!AL15+MAR!AL15+ABR!AL15+MAY!AL15),IF(Config!$C$6=6,SUM(+ENE!AL15+FEB!AL15+MAR!AL15+ABR!AL15+MAY!AL15+JUN!AL15),IF(Config!$C$6=7,SUM(ENE!AL15+FEB!AL15+MAR!AL15+ABR!AL15+MAY!AL15+JUN!AL15+JUL!AL15),IF(Config!$C$6=8,SUM(+ENE!AL15+FEB!AL15+MAR!AL15+ABR!AL15+MAY!AL15+JUN!AL15+JUL!AL15+AGO!AL15),IF(Config!$C$6=9,SUM(+ENE!AL15+FEB!AL15+MAR!AL15+ABR!AL15+MAY!AL15+JUN!AL15+JUL!AL15+AGO!AL15+SET!AL15),IF(Config!$C$6=10,SUM(+ENE!AL15+FEB!AL15+MAR!AL15+ABR!AL15+MAY!AL15+JUN!AL15+JUL!AL15+AGO!AL15+SET!AL15+OCT!AL15),IF(Config!$C$6=11,SUM(+ENE!AL15+FEB!AL15+MAR!AL15+ABR!AL15+MAY!AL15+JUN!AL15+JUL!AL15+AGO!AL15+SET!AL15+OCT!AL15+NOV!AL15),IF(Config!$C$6=12,SUM(+ENE!AL15+FEB!AL15+MAR!AL15+ABR!AL15+MAY!AL15+JUN!AL15+JUL!AL15+AGO!AL15+SET!AL15+OCT!AL15+NOV!AL15+DIC!AL15)))))))))))))</f>
        <v>0</v>
      </c>
      <c r="AM15" s="214">
        <f>IF(Config!$C$6=1,SUM(+ENE!AM15),IF(Config!$C$6=2,SUM(+ENE!AM15+FEB!AM15),IF(Config!$C$6=3,SUM(+ENE!AM15+FEB!AM15+MAR!AM15),IF(Config!$C$6=4,SUM(+ENE!AM15+FEB!AM15+MAR!AM15+ABR!AM15),IF(Config!$C$6=5,SUM(ENE!AM15+FEB!AM15+MAR!AM15+ABR!AM15+MAY!AM15),IF(Config!$C$6=6,SUM(+ENE!AM15+FEB!AM15+MAR!AM15+ABR!AM15+MAY!AM15+JUN!AM15),IF(Config!$C$6=7,SUM(ENE!AM15+FEB!AM15+MAR!AM15+ABR!AM15+MAY!AM15+JUN!AM15+JUL!AM15),IF(Config!$C$6=8,SUM(+ENE!AM15+FEB!AM15+MAR!AM15+ABR!AM15+MAY!AM15+JUN!AM15+JUL!AM15+AGO!AM15),IF(Config!$C$6=9,SUM(+ENE!AM15+FEB!AM15+MAR!AM15+ABR!AM15+MAY!AM15+JUN!AM15+JUL!AM15+AGO!AM15+SET!AM15),IF(Config!$C$6=10,SUM(+ENE!AM15+FEB!AM15+MAR!AM15+ABR!AM15+MAY!AM15+JUN!AM15+JUL!AM15+AGO!AM15+SET!AM15+OCT!AM15),IF(Config!$C$6=11,SUM(+ENE!AM15+FEB!AM15+MAR!AM15+ABR!AM15+MAY!AM15+JUN!AM15+JUL!AM15+AGO!AM15+SET!AM15+OCT!AM15+NOV!AM15),IF(Config!$C$6=12,SUM(+ENE!AM15+FEB!AM15+MAR!AM15+ABR!AM15+MAY!AM15+JUN!AM15+JUL!AM15+AGO!AM15+SET!AM15+OCT!AM15+NOV!AM15+DIC!AM15)))))))))))))</f>
        <v>0</v>
      </c>
      <c r="AN15" s="214">
        <f>IF(Config!$C$6=1,SUM(+ENE!AN15),IF(Config!$C$6=2,SUM(+ENE!AN15+FEB!AN15),IF(Config!$C$6=3,SUM(+ENE!AN15+FEB!AN15+MAR!AN15),IF(Config!$C$6=4,SUM(+ENE!AN15+FEB!AN15+MAR!AN15+ABR!AN15),IF(Config!$C$6=5,SUM(ENE!AN15+FEB!AN15+MAR!AN15+ABR!AN15+MAY!AN15),IF(Config!$C$6=6,SUM(+ENE!AN15+FEB!AN15+MAR!AN15+ABR!AN15+MAY!AN15+JUN!AN15),IF(Config!$C$6=7,SUM(ENE!AN15+FEB!AN15+MAR!AN15+ABR!AN15+MAY!AN15+JUN!AN15+JUL!AN15),IF(Config!$C$6=8,SUM(+ENE!AN15+FEB!AN15+MAR!AN15+ABR!AN15+MAY!AN15+JUN!AN15+JUL!AN15+AGO!AN15),IF(Config!$C$6=9,SUM(+ENE!AN15+FEB!AN15+MAR!AN15+ABR!AN15+MAY!AN15+JUN!AN15+JUL!AN15+AGO!AN15+SET!AN15),IF(Config!$C$6=10,SUM(+ENE!AN15+FEB!AN15+MAR!AN15+ABR!AN15+MAY!AN15+JUN!AN15+JUL!AN15+AGO!AN15+SET!AN15+OCT!AN15),IF(Config!$C$6=11,SUM(+ENE!AN15+FEB!AN15+MAR!AN15+ABR!AN15+MAY!AN15+JUN!AN15+JUL!AN15+AGO!AN15+SET!AN15+OCT!AN15+NOV!AN15),IF(Config!$C$6=12,SUM(+ENE!AN15+FEB!AN15+MAR!AN15+ABR!AN15+MAY!AN15+JUN!AN15+JUL!AN15+AGO!AN15+SET!AN15+OCT!AN15+NOV!AN15+DIC!AN15)))))))))))))</f>
        <v>0</v>
      </c>
      <c r="AO15" s="214">
        <f>IF(Config!$C$6=1,SUM(+ENE!AO15),IF(Config!$C$6=2,SUM(+ENE!AO15+FEB!AO15),IF(Config!$C$6=3,SUM(+ENE!AO15+FEB!AO15+MAR!AO15),IF(Config!$C$6=4,SUM(+ENE!AO15+FEB!AO15+MAR!AO15+ABR!AO15),IF(Config!$C$6=5,SUM(ENE!AO15+FEB!AO15+MAR!AO15+ABR!AO15+MAY!AO15),IF(Config!$C$6=6,SUM(+ENE!AO15+FEB!AO15+MAR!AO15+ABR!AO15+MAY!AO15+JUN!AO15),IF(Config!$C$6=7,SUM(ENE!AO15+FEB!AO15+MAR!AO15+ABR!AO15+MAY!AO15+JUN!AO15+JUL!AO15),IF(Config!$C$6=8,SUM(+ENE!AO15+FEB!AO15+MAR!AO15+ABR!AO15+MAY!AO15+JUN!AO15+JUL!AO15+AGO!AO15),IF(Config!$C$6=9,SUM(+ENE!AO15+FEB!AO15+MAR!AO15+ABR!AO15+MAY!AO15+JUN!AO15+JUL!AO15+AGO!AO15+SET!AO15),IF(Config!$C$6=10,SUM(+ENE!AO15+FEB!AO15+MAR!AO15+ABR!AO15+MAY!AO15+JUN!AO15+JUL!AO15+AGO!AO15+SET!AO15+OCT!AO15),IF(Config!$C$6=11,SUM(+ENE!AO15+FEB!AO15+MAR!AO15+ABR!AO15+MAY!AO15+JUN!AO15+JUL!AO15+AGO!AO15+SET!AO15+OCT!AO15+NOV!AO15),IF(Config!$C$6=12,SUM(+ENE!AO15+FEB!AO15+MAR!AO15+ABR!AO15+MAY!AO15+JUN!AO15+JUL!AO15+AGO!AO15+SET!AO15+OCT!AO15+NOV!AO15+DIC!AO15)))))))))))))</f>
        <v>0</v>
      </c>
      <c r="AP15" s="214">
        <f>IF(Config!$C$6=1,SUM(+ENE!AP15),IF(Config!$C$6=2,SUM(+ENE!AP15+FEB!AP15),IF(Config!$C$6=3,SUM(+ENE!AP15+FEB!AP15+MAR!AP15),IF(Config!$C$6=4,SUM(+ENE!AP15+FEB!AP15+MAR!AP15+ABR!AP15),IF(Config!$C$6=5,SUM(ENE!AP15+FEB!AP15+MAR!AP15+ABR!AP15+MAY!AP15),IF(Config!$C$6=6,SUM(+ENE!AP15+FEB!AP15+MAR!AP15+ABR!AP15+MAY!AP15+JUN!AP15),IF(Config!$C$6=7,SUM(ENE!AP15+FEB!AP15+MAR!AP15+ABR!AP15+MAY!AP15+JUN!AP15+JUL!AP15),IF(Config!$C$6=8,SUM(+ENE!AP15+FEB!AP15+MAR!AP15+ABR!AP15+MAY!AP15+JUN!AP15+JUL!AP15+AGO!AP15),IF(Config!$C$6=9,SUM(+ENE!AP15+FEB!AP15+MAR!AP15+ABR!AP15+MAY!AP15+JUN!AP15+JUL!AP15+AGO!AP15+SET!AP15),IF(Config!$C$6=10,SUM(+ENE!AP15+FEB!AP15+MAR!AP15+ABR!AP15+MAY!AP15+JUN!AP15+JUL!AP15+AGO!AP15+SET!AP15+OCT!AP15),IF(Config!$C$6=11,SUM(+ENE!AP15+FEB!AP15+MAR!AP15+ABR!AP15+MAY!AP15+JUN!AP15+JUL!AP15+AGO!AP15+SET!AP15+OCT!AP15+NOV!AP15),IF(Config!$C$6=12,SUM(+ENE!AP15+FEB!AP15+MAR!AP15+ABR!AP15+MAY!AP15+JUN!AP15+JUL!AP15+AGO!AP15+SET!AP15+OCT!AP15+NOV!AP15+DIC!AP15)))))))))))))</f>
        <v>0</v>
      </c>
      <c r="AQ15" s="214">
        <f>IF(Config!$C$6=1,SUM(+ENE!AQ15),IF(Config!$C$6=2,SUM(+ENE!AQ15+FEB!AQ15),IF(Config!$C$6=3,SUM(+ENE!AQ15+FEB!AQ15+MAR!AQ15),IF(Config!$C$6=4,SUM(+ENE!AQ15+FEB!AQ15+MAR!AQ15+ABR!AQ15),IF(Config!$C$6=5,SUM(ENE!AQ15+FEB!AQ15+MAR!AQ15+ABR!AQ15+MAY!AQ15),IF(Config!$C$6=6,SUM(+ENE!AQ15+FEB!AQ15+MAR!AQ15+ABR!AQ15+MAY!AQ15+JUN!AQ15),IF(Config!$C$6=7,SUM(ENE!AQ15+FEB!AQ15+MAR!AQ15+ABR!AQ15+MAY!AQ15+JUN!AQ15+JUL!AQ15),IF(Config!$C$6=8,SUM(+ENE!AQ15+FEB!AQ15+MAR!AQ15+ABR!AQ15+MAY!AQ15+JUN!AQ15+JUL!AQ15+AGO!AQ15),IF(Config!$C$6=9,SUM(+ENE!AQ15+FEB!AQ15+MAR!AQ15+ABR!AQ15+MAY!AQ15+JUN!AQ15+JUL!AQ15+AGO!AQ15+SET!AQ15),IF(Config!$C$6=10,SUM(+ENE!AQ15+FEB!AQ15+MAR!AQ15+ABR!AQ15+MAY!AQ15+JUN!AQ15+JUL!AQ15+AGO!AQ15+SET!AQ15+OCT!AQ15),IF(Config!$C$6=11,SUM(+ENE!AQ15+FEB!AQ15+MAR!AQ15+ABR!AQ15+MAY!AQ15+JUN!AQ15+JUL!AQ15+AGO!AQ15+SET!AQ15+OCT!AQ15+NOV!AQ15),IF(Config!$C$6=12,SUM(+ENE!AQ15+FEB!AQ15+MAR!AQ15+ABR!AQ15+MAY!AQ15+JUN!AQ15+JUL!AQ15+AGO!AQ15+SET!AQ15+OCT!AQ15+NOV!AQ15+DIC!AQ15)))))))))))))</f>
        <v>0</v>
      </c>
      <c r="AR15" s="214">
        <f>IF(Config!$C$6=1,SUM(+ENE!AR15),IF(Config!$C$6=2,SUM(+ENE!AR15+FEB!AR15),IF(Config!$C$6=3,SUM(+ENE!AR15+FEB!AR15+MAR!AR15),IF(Config!$C$6=4,SUM(+ENE!AR15+FEB!AR15+MAR!AR15+ABR!AR15),IF(Config!$C$6=5,SUM(ENE!AR15+FEB!AR15+MAR!AR15+ABR!AR15+MAY!AR15),IF(Config!$C$6=6,SUM(+ENE!AR15+FEB!AR15+MAR!AR15+ABR!AR15+MAY!AR15+JUN!AR15),IF(Config!$C$6=7,SUM(ENE!AR15+FEB!AR15+MAR!AR15+ABR!AR15+MAY!AR15+JUN!AR15+JUL!AR15),IF(Config!$C$6=8,SUM(+ENE!AR15+FEB!AR15+MAR!AR15+ABR!AR15+MAY!AR15+JUN!AR15+JUL!AR15+AGO!AR15),IF(Config!$C$6=9,SUM(+ENE!AR15+FEB!AR15+MAR!AR15+ABR!AR15+MAY!AR15+JUN!AR15+JUL!AR15+AGO!AR15+SET!AR15),IF(Config!$C$6=10,SUM(+ENE!AR15+FEB!AR15+MAR!AR15+ABR!AR15+MAY!AR15+JUN!AR15+JUL!AR15+AGO!AR15+SET!AR15+OCT!AR15),IF(Config!$C$6=11,SUM(+ENE!AR15+FEB!AR15+MAR!AR15+ABR!AR15+MAY!AR15+JUN!AR15+JUL!AR15+AGO!AR15+SET!AR15+OCT!AR15+NOV!AR15),IF(Config!$C$6=12,SUM(+ENE!AR15+FEB!AR15+MAR!AR15+ABR!AR15+MAY!AR15+JUN!AR15+JUL!AR15+AGO!AR15+SET!AR15+OCT!AR15+NOV!AR15+DIC!AR15)))))))))))))</f>
        <v>0</v>
      </c>
      <c r="AS15" s="220">
        <f t="shared" si="3"/>
        <v>0</v>
      </c>
      <c r="AT15" s="82">
        <f>IF(Config!$C$6=1,SUM(+ENE!AT15),IF(Config!$C$6=2,SUM(+ENE!AT15+FEB!AT15),IF(Config!$C$6=3,SUM(+ENE!AT15+FEB!AT15+MAR!AT15),IF(Config!$C$6=4,SUM(+ENE!AT15+FEB!AT15+MAR!AT15+ABR!AT15),IF(Config!$C$6=5,SUM(ENE!AT15+FEB!AT15+MAR!AT15+ABR!AT15+MAY!AT15),IF(Config!$C$6=6,SUM(+ENE!AT15+FEB!AT15+MAR!AT15+ABR!AT15+MAY!AT15+JUN!AT15),IF(Config!$C$6=7,SUM(ENE!AT15+FEB!AT15+MAR!AT15+ABR!AT15+MAY!AT15+JUN!AT15+JUL!AT15),IF(Config!$C$6=8,SUM(+ENE!AT15+FEB!AT15+MAR!AT15+ABR!AT15+MAY!AT15+JUN!AT15+JUL!AT15+AGO!AT15),IF(Config!$C$6=9,SUM(+ENE!AT15+FEB!AT15+MAR!AT15+ABR!AT15+MAY!AT15+JUN!AT15+JUL!AT15+AGO!AT15+SET!AT15),IF(Config!$C$6=10,SUM(+ENE!AT15+FEB!AT15+MAR!AT15+ABR!AT15+MAY!AT15+JUN!AT15+JUL!AT15+AGO!AT15+SET!AT15+OCT!AT15),IF(Config!$C$6=11,SUM(+ENE!AT15+FEB!AT15+MAR!AT15+ABR!AT15+MAY!AT15+JUN!AT15+JUL!AT15+AGO!AT15+SET!AT15+OCT!AT15+NOV!AT15),IF(Config!$C$6=12,SUM(+ENE!AT15+FEB!AT15+MAR!AT15+ABR!AT15+MAY!AT15+JUN!AT15+JUL!AT15+AGO!AT15+SET!AT15+OCT!AT15+NOV!AT15+DIC!AT15)))))))))))))</f>
        <v>0</v>
      </c>
      <c r="AU15" s="82">
        <f>IF(Config!$C$6=1,SUM(+ENE!AU15),IF(Config!$C$6=2,SUM(+ENE!AU15+FEB!AU15),IF(Config!$C$6=3,SUM(+ENE!AU15+FEB!AU15+MAR!AU15),IF(Config!$C$6=4,SUM(+ENE!AU15+FEB!AU15+MAR!AU15+ABR!AU15),IF(Config!$C$6=5,SUM(ENE!AU15+FEB!AU15+MAR!AU15+ABR!AU15+MAY!AU15),IF(Config!$C$6=6,SUM(+ENE!AU15+FEB!AU15+MAR!AU15+ABR!AU15+MAY!AU15+JUN!AU15),IF(Config!$C$6=7,SUM(ENE!AU15+FEB!AU15+MAR!AU15+ABR!AU15+MAY!AU15+JUN!AU15+JUL!AU15),IF(Config!$C$6=8,SUM(+ENE!AU15+FEB!AU15+MAR!AU15+ABR!AU15+MAY!AU15+JUN!AU15+JUL!AU15+AGO!AU15),IF(Config!$C$6=9,SUM(+ENE!AU15+FEB!AU15+MAR!AU15+ABR!AU15+MAY!AU15+JUN!AU15+JUL!AU15+AGO!AU15+SET!AU15),IF(Config!$C$6=10,SUM(+ENE!AU15+FEB!AU15+MAR!AU15+ABR!AU15+MAY!AU15+JUN!AU15+JUL!AU15+AGO!AU15+SET!AU15+OCT!AU15),IF(Config!$C$6=11,SUM(+ENE!AU15+FEB!AU15+MAR!AU15+ABR!AU15+MAY!AU15+JUN!AU15+JUL!AU15+AGO!AU15+SET!AU15+OCT!AU15+NOV!AU15),IF(Config!$C$6=12,SUM(+ENE!AU15+FEB!AU15+MAR!AU15+ABR!AU15+MAY!AU15+JUN!AU15+JUL!AU15+AGO!AU15+SET!AU15+OCT!AU15+NOV!AU15+DIC!AU15)))))))))))))</f>
        <v>0</v>
      </c>
      <c r="AV15" s="82">
        <f>IF(Config!$C$6=1,SUM(+ENE!AV15),IF(Config!$C$6=2,SUM(+ENE!AV15+FEB!AV15),IF(Config!$C$6=3,SUM(+ENE!AV15+FEB!AV15+MAR!AV15),IF(Config!$C$6=4,SUM(+ENE!AV15+FEB!AV15+MAR!AV15+ABR!AV15),IF(Config!$C$6=5,SUM(ENE!AV15+FEB!AV15+MAR!AV15+ABR!AV15+MAY!AV15),IF(Config!$C$6=6,SUM(+ENE!AV15+FEB!AV15+MAR!AV15+ABR!AV15+MAY!AV15+JUN!AV15),IF(Config!$C$6=7,SUM(ENE!AV15+FEB!AV15+MAR!AV15+ABR!AV15+MAY!AV15+JUN!AV15+JUL!AV15),IF(Config!$C$6=8,SUM(+ENE!AV15+FEB!AV15+MAR!AV15+ABR!AV15+MAY!AV15+JUN!AV15+JUL!AV15+AGO!AV15),IF(Config!$C$6=9,SUM(+ENE!AV15+FEB!AV15+MAR!AV15+ABR!AV15+MAY!AV15+JUN!AV15+JUL!AV15+AGO!AV15+SET!AV15),IF(Config!$C$6=10,SUM(+ENE!AV15+FEB!AV15+MAR!AV15+ABR!AV15+MAY!AV15+JUN!AV15+JUL!AV15+AGO!AV15+SET!AV15+OCT!AV15),IF(Config!$C$6=11,SUM(+ENE!AV15+FEB!AV15+MAR!AV15+ABR!AV15+MAY!AV15+JUN!AV15+JUL!AV15+AGO!AV15+SET!AV15+OCT!AV15+NOV!AV15),IF(Config!$C$6=12,SUM(+ENE!AV15+FEB!AV15+MAR!AV15+ABR!AV15+MAY!AV15+JUN!AV15+JUL!AV15+AGO!AV15+SET!AV15+OCT!AV15+NOV!AV15+DIC!AV15)))))))))))))</f>
        <v>0</v>
      </c>
      <c r="AW15" s="82">
        <f>IF(Config!$C$6=1,SUM(+ENE!AW15),IF(Config!$C$6=2,SUM(+ENE!AW15+FEB!AW15),IF(Config!$C$6=3,SUM(+ENE!AW15+FEB!AW15+MAR!AW15),IF(Config!$C$6=4,SUM(+ENE!AW15+FEB!AW15+MAR!AW15+ABR!AW15),IF(Config!$C$6=5,SUM(ENE!AW15+FEB!AW15+MAR!AW15+ABR!AW15+MAY!AW15),IF(Config!$C$6=6,SUM(+ENE!AW15+FEB!AW15+MAR!AW15+ABR!AW15+MAY!AW15+JUN!AW15),IF(Config!$C$6=7,SUM(ENE!AW15+FEB!AW15+MAR!AW15+ABR!AW15+MAY!AW15+JUN!AW15+JUL!AW15),IF(Config!$C$6=8,SUM(+ENE!AW15+FEB!AW15+MAR!AW15+ABR!AW15+MAY!AW15+JUN!AW15+JUL!AW15+AGO!AW15),IF(Config!$C$6=9,SUM(+ENE!AW15+FEB!AW15+MAR!AW15+ABR!AW15+MAY!AW15+JUN!AW15+JUL!AW15+AGO!AW15+SET!AW15),IF(Config!$C$6=10,SUM(+ENE!AW15+FEB!AW15+MAR!AW15+ABR!AW15+MAY!AW15+JUN!AW15+JUL!AW15+AGO!AW15+SET!AW15+OCT!AW15),IF(Config!$C$6=11,SUM(+ENE!AW15+FEB!AW15+MAR!AW15+ABR!AW15+MAY!AW15+JUN!AW15+JUL!AW15+AGO!AW15+SET!AW15+OCT!AW15+NOV!AW15),IF(Config!$C$6=12,SUM(+ENE!AW15+FEB!AW15+MAR!AW15+ABR!AW15+MAY!AW15+JUN!AW15+JUL!AW15+AGO!AW15+SET!AW15+OCT!AW15+NOV!AW15+DIC!AW15)))))))))))))</f>
        <v>0</v>
      </c>
      <c r="AX15" s="82">
        <f>IF(Config!$C$6=1,SUM(+ENE!AX15),IF(Config!$C$6=2,SUM(+ENE!AX15+FEB!AX15),IF(Config!$C$6=3,SUM(+ENE!AX15+FEB!AX15+MAR!AX15),IF(Config!$C$6=4,SUM(+ENE!AX15+FEB!AX15+MAR!AX15+ABR!AX15),IF(Config!$C$6=5,SUM(ENE!AX15+FEB!AX15+MAR!AX15+ABR!AX15+MAY!AX15),IF(Config!$C$6=6,SUM(+ENE!AX15+FEB!AX15+MAR!AX15+ABR!AX15+MAY!AX15+JUN!AX15),IF(Config!$C$6=7,SUM(ENE!AX15+FEB!AX15+MAR!AX15+ABR!AX15+MAY!AX15+JUN!AX15+JUL!AX15),IF(Config!$C$6=8,SUM(+ENE!AX15+FEB!AX15+MAR!AX15+ABR!AX15+MAY!AX15+JUN!AX15+JUL!AX15+AGO!AX15),IF(Config!$C$6=9,SUM(+ENE!AX15+FEB!AX15+MAR!AX15+ABR!AX15+MAY!AX15+JUN!AX15+JUL!AX15+AGO!AX15+SET!AX15),IF(Config!$C$6=10,SUM(+ENE!AX15+FEB!AX15+MAR!AX15+ABR!AX15+MAY!AX15+JUN!AX15+JUL!AX15+AGO!AX15+SET!AX15+OCT!AX15),IF(Config!$C$6=11,SUM(+ENE!AX15+FEB!AX15+MAR!AX15+ABR!AX15+MAY!AX15+JUN!AX15+JUL!AX15+AGO!AX15+SET!AX15+OCT!AX15+NOV!AX15),IF(Config!$C$6=12,SUM(+ENE!AX15+FEB!AX15+MAR!AX15+ABR!AX15+MAY!AX15+JUN!AX15+JUL!AX15+AGO!AX15+SET!AX15+OCT!AX15+NOV!AX15+DIC!AX15)))))))))))))</f>
        <v>0</v>
      </c>
      <c r="AY15" s="82">
        <f>IF(Config!$C$6=1,SUM(+ENE!AY15),IF(Config!$C$6=2,SUM(+ENE!AY15+FEB!AY15),IF(Config!$C$6=3,SUM(+ENE!AY15+FEB!AY15+MAR!AY15),IF(Config!$C$6=4,SUM(+ENE!AY15+FEB!AY15+MAR!AY15+ABR!AY15),IF(Config!$C$6=5,SUM(ENE!AY15+FEB!AY15+MAR!AY15+ABR!AY15+MAY!AY15),IF(Config!$C$6=6,SUM(+ENE!AY15+FEB!AY15+MAR!AY15+ABR!AY15+MAY!AY15+JUN!AY15),IF(Config!$C$6=7,SUM(ENE!AY15+FEB!AY15+MAR!AY15+ABR!AY15+MAY!AY15+JUN!AY15+JUL!AY15),IF(Config!$C$6=8,SUM(+ENE!AY15+FEB!AY15+MAR!AY15+ABR!AY15+MAY!AY15+JUN!AY15+JUL!AY15+AGO!AY15),IF(Config!$C$6=9,SUM(+ENE!AY15+FEB!AY15+MAR!AY15+ABR!AY15+MAY!AY15+JUN!AY15+JUL!AY15+AGO!AY15+SET!AY15),IF(Config!$C$6=10,SUM(+ENE!AY15+FEB!AY15+MAR!AY15+ABR!AY15+MAY!AY15+JUN!AY15+JUL!AY15+AGO!AY15+SET!AY15+OCT!AY15),IF(Config!$C$6=11,SUM(+ENE!AY15+FEB!AY15+MAR!AY15+ABR!AY15+MAY!AY15+JUN!AY15+JUL!AY15+AGO!AY15+SET!AY15+OCT!AY15+NOV!AY15),IF(Config!$C$6=12,SUM(+ENE!AY15+FEB!AY15+MAR!AY15+ABR!AY15+MAY!AY15+JUN!AY15+JUL!AY15+AGO!AY15+SET!AY15+OCT!AY15+NOV!AY15+DIC!AY15)))))))))))))</f>
        <v>0</v>
      </c>
      <c r="AZ15" s="82">
        <f>IF(Config!$C$6=1,SUM(+ENE!AZ15),IF(Config!$C$6=2,SUM(+ENE!AZ15+FEB!AZ15),IF(Config!$C$6=3,SUM(+ENE!AZ15+FEB!AZ15+MAR!AZ15),IF(Config!$C$6=4,SUM(+ENE!AZ15+FEB!AZ15+MAR!AZ15+ABR!AZ15),IF(Config!$C$6=5,SUM(ENE!AZ15+FEB!AZ15+MAR!AZ15+ABR!AZ15+MAY!AZ15),IF(Config!$C$6=6,SUM(+ENE!AZ15+FEB!AZ15+MAR!AZ15+ABR!AZ15+MAY!AZ15+JUN!AZ15),IF(Config!$C$6=7,SUM(ENE!AZ15+FEB!AZ15+MAR!AZ15+ABR!AZ15+MAY!AZ15+JUN!AZ15+JUL!AZ15),IF(Config!$C$6=8,SUM(+ENE!AZ15+FEB!AZ15+MAR!AZ15+ABR!AZ15+MAY!AZ15+JUN!AZ15+JUL!AZ15+AGO!AZ15),IF(Config!$C$6=9,SUM(+ENE!AZ15+FEB!AZ15+MAR!AZ15+ABR!AZ15+MAY!AZ15+JUN!AZ15+JUL!AZ15+AGO!AZ15+SET!AZ15),IF(Config!$C$6=10,SUM(+ENE!AZ15+FEB!AZ15+MAR!AZ15+ABR!AZ15+MAY!AZ15+JUN!AZ15+JUL!AZ15+AGO!AZ15+SET!AZ15+OCT!AZ15),IF(Config!$C$6=11,SUM(+ENE!AZ15+FEB!AZ15+MAR!AZ15+ABR!AZ15+MAY!AZ15+JUN!AZ15+JUL!AZ15+AGO!AZ15+SET!AZ15+OCT!AZ15+NOV!AZ15),IF(Config!$C$6=12,SUM(+ENE!AZ15+FEB!AZ15+MAR!AZ15+ABR!AZ15+MAY!AZ15+JUN!AZ15+JUL!AZ15+AGO!AZ15+SET!AZ15+OCT!AZ15+NOV!AZ15+DIC!AZ15)))))))))))))</f>
        <v>0</v>
      </c>
      <c r="BA15" s="82">
        <f>IF(Config!$C$6=1,SUM(+ENE!BA15),IF(Config!$C$6=2,SUM(+ENE!BA15+FEB!BA15),IF(Config!$C$6=3,SUM(+ENE!BA15+FEB!BA15+MAR!BA15),IF(Config!$C$6=4,SUM(+ENE!BA15+FEB!BA15+MAR!BA15+ABR!BA15),IF(Config!$C$6=5,SUM(ENE!BA15+FEB!BA15+MAR!BA15+ABR!BA15+MAY!BA15),IF(Config!$C$6=6,SUM(+ENE!BA15+FEB!BA15+MAR!BA15+ABR!BA15+MAY!BA15+JUN!BA15),IF(Config!$C$6=7,SUM(ENE!BA15+FEB!BA15+MAR!BA15+ABR!BA15+MAY!BA15+JUN!BA15+JUL!BA15),IF(Config!$C$6=8,SUM(+ENE!BA15+FEB!BA15+MAR!BA15+ABR!BA15+MAY!BA15+JUN!BA15+JUL!BA15+AGO!BA15),IF(Config!$C$6=9,SUM(+ENE!BA15+FEB!BA15+MAR!BA15+ABR!BA15+MAY!BA15+JUN!BA15+JUL!BA15+AGO!BA15+SET!BA15),IF(Config!$C$6=10,SUM(+ENE!BA15+FEB!BA15+MAR!BA15+ABR!BA15+MAY!BA15+JUN!BA15+JUL!BA15+AGO!BA15+SET!BA15+OCT!BA15),IF(Config!$C$6=11,SUM(+ENE!BA15+FEB!BA15+MAR!BA15+ABR!BA15+MAY!BA15+JUN!BA15+JUL!BA15+AGO!BA15+SET!BA15+OCT!BA15+NOV!BA15),IF(Config!$C$6=12,SUM(+ENE!BA15+FEB!BA15+MAR!BA15+ABR!BA15+MAY!BA15+JUN!BA15+JUL!BA15+AGO!BA15+SET!BA15+OCT!BA15+NOV!BA15+DIC!BA15)))))))))))))</f>
        <v>0</v>
      </c>
      <c r="BB15" s="82">
        <f>IF(Config!$C$6=1,SUM(+ENE!BB15),IF(Config!$C$6=2,SUM(+ENE!BB15+FEB!BB15),IF(Config!$C$6=3,SUM(+ENE!BB15+FEB!BB15+MAR!BB15),IF(Config!$C$6=4,SUM(+ENE!BB15+FEB!BB15+MAR!BB15+ABR!BB15),IF(Config!$C$6=5,SUM(ENE!BB15+FEB!BB15+MAR!BB15+ABR!BB15+MAY!BB15),IF(Config!$C$6=6,SUM(+ENE!BB15+FEB!BB15+MAR!BB15+ABR!BB15+MAY!BB15+JUN!BB15),IF(Config!$C$6=7,SUM(ENE!BB15+FEB!BB15+MAR!BB15+ABR!BB15+MAY!BB15+JUN!BB15+JUL!BB15),IF(Config!$C$6=8,SUM(+ENE!BB15+FEB!BB15+MAR!BB15+ABR!BB15+MAY!BB15+JUN!BB15+JUL!BB15+AGO!BB15),IF(Config!$C$6=9,SUM(+ENE!BB15+FEB!BB15+MAR!BB15+ABR!BB15+MAY!BB15+JUN!BB15+JUL!BB15+AGO!BB15+SET!BB15),IF(Config!$C$6=10,SUM(+ENE!BB15+FEB!BB15+MAR!BB15+ABR!BB15+MAY!BB15+JUN!BB15+JUL!BB15+AGO!BB15+SET!BB15+OCT!BB15),IF(Config!$C$6=11,SUM(+ENE!BB15+FEB!BB15+MAR!BB15+ABR!BB15+MAY!BB15+JUN!BB15+JUL!BB15+AGO!BB15+SET!BB15+OCT!BB15+NOV!BB15),IF(Config!$C$6=12,SUM(+ENE!BB15+FEB!BB15+MAR!BB15+ABR!BB15+MAY!BB15+JUN!BB15+JUL!BB15+AGO!BB15+SET!BB15+OCT!BB15+NOV!BB15+DIC!BB15)))))))))))))</f>
        <v>0</v>
      </c>
      <c r="BC15" s="82">
        <f>IF(Config!$C$6=1,SUM(+ENE!BC15),IF(Config!$C$6=2,SUM(+ENE!BC15+FEB!BC15),IF(Config!$C$6=3,SUM(+ENE!BC15+FEB!BC15+MAR!BC15),IF(Config!$C$6=4,SUM(+ENE!BC15+FEB!BC15+MAR!BC15+ABR!BC15),IF(Config!$C$6=5,SUM(ENE!BC15+FEB!BC15+MAR!BC15+ABR!BC15+MAY!BC15),IF(Config!$C$6=6,SUM(+ENE!BC15+FEB!BC15+MAR!BC15+ABR!BC15+MAY!BC15+JUN!BC15),IF(Config!$C$6=7,SUM(ENE!BC15+FEB!BC15+MAR!BC15+ABR!BC15+MAY!BC15+JUN!BC15+JUL!BC15),IF(Config!$C$6=8,SUM(+ENE!BC15+FEB!BC15+MAR!BC15+ABR!BC15+MAY!BC15+JUN!BC15+JUL!BC15+AGO!BC15),IF(Config!$C$6=9,SUM(+ENE!BC15+FEB!BC15+MAR!BC15+ABR!BC15+MAY!BC15+JUN!BC15+JUL!BC15+AGO!BC15+SET!BC15),IF(Config!$C$6=10,SUM(+ENE!BC15+FEB!BC15+MAR!BC15+ABR!BC15+MAY!BC15+JUN!BC15+JUL!BC15+AGO!BC15+SET!BC15+OCT!BC15),IF(Config!$C$6=11,SUM(+ENE!BC15+FEB!BC15+MAR!BC15+ABR!BC15+MAY!BC15+JUN!BC15+JUL!BC15+AGO!BC15+SET!BC15+OCT!BC15+NOV!BC15),IF(Config!$C$6=12,SUM(+ENE!BC15+FEB!BC15+MAR!BC15+ABR!BC15+MAY!BC15+JUN!BC15+JUL!BC15+AGO!BC15+SET!BC15+OCT!BC15+NOV!BC15+DIC!BC15)))))))))))))</f>
        <v>0</v>
      </c>
      <c r="BD15" s="109">
        <f t="shared" si="1"/>
        <v>0</v>
      </c>
      <c r="BE15" t="str">
        <f t="shared" si="2"/>
        <v>OK</v>
      </c>
    </row>
    <row r="16" spans="1:69" ht="20.25" customHeight="1" x14ac:dyDescent="0.25">
      <c r="A16" s="213">
        <f>+METAS!A16</f>
        <v>13</v>
      </c>
      <c r="B16" s="213" t="str">
        <f>+METAS!B16</f>
        <v xml:space="preserve">13-Rehabilitacion psicosocial </v>
      </c>
      <c r="C16" s="217" t="str">
        <f>+METAS!D16</f>
        <v>SALUD MENTAL CSMC</v>
      </c>
      <c r="D16" s="214">
        <f>IF(Config!$C$6=1,SUM(+ENE!D16),IF(Config!$C$6=2,SUM(+ENE!D16+FEB!D16),IF(Config!$C$6=3,SUM(+ENE!D16+FEB!D16+MAR!D16),IF(Config!$C$6=4,SUM(+ENE!D16+FEB!D16+MAR!D16+ABR!D16),IF(Config!$C$6=5,SUM(ENE!D16+FEB!D16+MAR!D16+ABR!D16+MAY!D16),IF(Config!$C$6=6,SUM(+ENE!D16+FEB!D16+MAR!D16+ABR!D16+MAY!D16+JUN!D16),IF(Config!$C$6=7,SUM(ENE!D16+FEB!D16+MAR!D16+ABR!D16+MAY!D16+JUN!D16+JUL!D16),IF(Config!$C$6=8,SUM(+ENE!D16+FEB!D16+MAR!D16+ABR!D16+MAY!D16+JUN!D16+JUL!D16+AGO!D16),IF(Config!$C$6=9,SUM(+ENE!D16+FEB!D16+MAR!D16+ABR!D16+MAY!D16+JUN!D16+JUL!D16+AGO!D16+SET!D16),IF(Config!$C$6=10,SUM(+ENE!D16+FEB!D16+MAR!D16+ABR!D16+MAY!D16+JUN!D16+JUL!D16+AGO!D16+SET!D16+OCT!D16),IF(Config!$C$6=11,SUM(+ENE!D16+FEB!D16+MAR!D16+ABR!D16+MAY!D16+JUN!D16+JUL!D16+AGO!D16+SET!D16+OCT!D16+NOV!D16),IF(Config!$C$6=12,SUM(+ENE!D16+FEB!D16+MAR!D16+ABR!D16+MAY!D16+JUN!D16+JUL!D16+AGO!D16+SET!D16+OCT!D16+NOV!D16+DIC!D16)))))))))))))</f>
        <v>0</v>
      </c>
      <c r="E16" s="214">
        <f>IF(Config!$C$6=1,SUM(+ENE!E16),IF(Config!$C$6=2,SUM(+ENE!E16+FEB!E16),IF(Config!$C$6=3,SUM(+ENE!E16+FEB!E16+MAR!E16),IF(Config!$C$6=4,SUM(+ENE!E16+FEB!E16+MAR!E16+ABR!E16),IF(Config!$C$6=5,SUM(ENE!E16+FEB!E16+MAR!E16+ABR!E16+MAY!E16),IF(Config!$C$6=6,SUM(+ENE!E16+FEB!E16+MAR!E16+ABR!E16+MAY!E16+JUN!E16),IF(Config!$C$6=7,SUM(ENE!E16+FEB!E16+MAR!E16+ABR!E16+MAY!E16+JUN!E16+JUL!E16),IF(Config!$C$6=8,SUM(+ENE!E16+FEB!E16+MAR!E16+ABR!E16+MAY!E16+JUN!E16+JUL!E16+AGO!E16),IF(Config!$C$6=9,SUM(+ENE!E16+FEB!E16+MAR!E16+ABR!E16+MAY!E16+JUN!E16+JUL!E16+AGO!E16+SET!E16),IF(Config!$C$6=10,SUM(+ENE!E16+FEB!E16+MAR!E16+ABR!E16+MAY!E16+JUN!E16+JUL!E16+AGO!E16+SET!E16+OCT!E16),IF(Config!$C$6=11,SUM(+ENE!E16+FEB!E16+MAR!E16+ABR!E16+MAY!E16+JUN!E16+JUL!E16+AGO!E16+SET!E16+OCT!E16+NOV!E16),IF(Config!$C$6=12,SUM(+ENE!E16+FEB!E16+MAR!E16+ABR!E16+MAY!E16+JUN!E16+JUL!E16+AGO!E16+SET!E16+OCT!E16+NOV!E16+DIC!E16)))))))))))))</f>
        <v>0</v>
      </c>
      <c r="F16" s="214">
        <f>IF(Config!$C$6=1,SUM(+ENE!F16),IF(Config!$C$6=2,SUM(+ENE!F16+FEB!F16),IF(Config!$C$6=3,SUM(+ENE!F16+FEB!F16+MAR!F16),IF(Config!$C$6=4,SUM(+ENE!F16+FEB!F16+MAR!F16+ABR!F16),IF(Config!$C$6=5,SUM(ENE!F16+FEB!F16+MAR!F16+ABR!F16+MAY!F16),IF(Config!$C$6=6,SUM(+ENE!F16+FEB!F16+MAR!F16+ABR!F16+MAY!F16+JUN!F16),IF(Config!$C$6=7,SUM(ENE!F16+FEB!F16+MAR!F16+ABR!F16+MAY!F16+JUN!F16+JUL!F16),IF(Config!$C$6=8,SUM(+ENE!F16+FEB!F16+MAR!F16+ABR!F16+MAY!F16+JUN!F16+JUL!F16+AGO!F16),IF(Config!$C$6=9,SUM(+ENE!F16+FEB!F16+MAR!F16+ABR!F16+MAY!F16+JUN!F16+JUL!F16+AGO!F16+SET!F16),IF(Config!$C$6=10,SUM(+ENE!F16+FEB!F16+MAR!F16+ABR!F16+MAY!F16+JUN!F16+JUL!F16+AGO!F16+SET!F16+OCT!F16),IF(Config!$C$6=11,SUM(+ENE!F16+FEB!F16+MAR!F16+ABR!F16+MAY!F16+JUN!F16+JUL!F16+AGO!F16+SET!F16+OCT!F16+NOV!F16),IF(Config!$C$6=12,SUM(+ENE!F16+FEB!F16+MAR!F16+ABR!F16+MAY!F16+JUN!F16+JUL!F16+AGO!F16+SET!F16+OCT!F16+NOV!F16+DIC!F16)))))))))))))</f>
        <v>0</v>
      </c>
      <c r="G16" s="214">
        <f>IF(Config!$C$6=1,SUM(+ENE!G16),IF(Config!$C$6=2,SUM(+ENE!G16+FEB!G16),IF(Config!$C$6=3,SUM(+ENE!G16+FEB!G16+MAR!G16),IF(Config!$C$6=4,SUM(+ENE!G16+FEB!G16+MAR!G16+ABR!G16),IF(Config!$C$6=5,SUM(ENE!G16+FEB!G16+MAR!G16+ABR!G16+MAY!G16),IF(Config!$C$6=6,SUM(+ENE!G16+FEB!G16+MAR!G16+ABR!G16+MAY!G16+JUN!G16),IF(Config!$C$6=7,SUM(ENE!G16+FEB!G16+MAR!G16+ABR!G16+MAY!G16+JUN!G16+JUL!G16),IF(Config!$C$6=8,SUM(+ENE!G16+FEB!G16+MAR!G16+ABR!G16+MAY!G16+JUN!G16+JUL!G16+AGO!G16),IF(Config!$C$6=9,SUM(+ENE!G16+FEB!G16+MAR!G16+ABR!G16+MAY!G16+JUN!G16+JUL!G16+AGO!G16+SET!G16),IF(Config!$C$6=10,SUM(+ENE!G16+FEB!G16+MAR!G16+ABR!G16+MAY!G16+JUN!G16+JUL!G16+AGO!G16+SET!G16+OCT!G16),IF(Config!$C$6=11,SUM(+ENE!G16+FEB!G16+MAR!G16+ABR!G16+MAY!G16+JUN!G16+JUL!G16+AGO!G16+SET!G16+OCT!G16+NOV!G16),IF(Config!$C$6=12,SUM(+ENE!G16+FEB!G16+MAR!G16+ABR!G16+MAY!G16+JUN!G16+JUL!G16+AGO!G16+SET!G16+OCT!G16+NOV!G16+DIC!G16)))))))))))))</f>
        <v>0</v>
      </c>
      <c r="H16" s="214">
        <f>IF(Config!$C$6=1,SUM(+ENE!H16),IF(Config!$C$6=2,SUM(+ENE!H16+FEB!H16),IF(Config!$C$6=3,SUM(+ENE!H16+FEB!H16+MAR!H16),IF(Config!$C$6=4,SUM(+ENE!H16+FEB!H16+MAR!H16+ABR!H16),IF(Config!$C$6=5,SUM(ENE!H16+FEB!H16+MAR!H16+ABR!H16+MAY!H16),IF(Config!$C$6=6,SUM(+ENE!H16+FEB!H16+MAR!H16+ABR!H16+MAY!H16+JUN!H16),IF(Config!$C$6=7,SUM(ENE!H16+FEB!H16+MAR!H16+ABR!H16+MAY!H16+JUN!H16+JUL!H16),IF(Config!$C$6=8,SUM(+ENE!H16+FEB!H16+MAR!H16+ABR!H16+MAY!H16+JUN!H16+JUL!H16+AGO!H16),IF(Config!$C$6=9,SUM(+ENE!H16+FEB!H16+MAR!H16+ABR!H16+MAY!H16+JUN!H16+JUL!H16+AGO!H16+SET!H16),IF(Config!$C$6=10,SUM(+ENE!H16+FEB!H16+MAR!H16+ABR!H16+MAY!H16+JUN!H16+JUL!H16+AGO!H16+SET!H16+OCT!H16),IF(Config!$C$6=11,SUM(+ENE!H16+FEB!H16+MAR!H16+ABR!H16+MAY!H16+JUN!H16+JUL!H16+AGO!H16+SET!H16+OCT!H16+NOV!H16),IF(Config!$C$6=12,SUM(+ENE!H16+FEB!H16+MAR!H16+ABR!H16+MAY!H16+JUN!H16+JUL!H16+AGO!H16+SET!H16+OCT!H16+NOV!H16+DIC!H16)))))))))))))</f>
        <v>0</v>
      </c>
      <c r="I16" s="214">
        <f>IF(Config!$C$6=1,SUM(+ENE!I16),IF(Config!$C$6=2,SUM(+ENE!I16+FEB!I16),IF(Config!$C$6=3,SUM(+ENE!I16+FEB!I16+MAR!I16),IF(Config!$C$6=4,SUM(+ENE!I16+FEB!I16+MAR!I16+ABR!I16),IF(Config!$C$6=5,SUM(ENE!I16+FEB!I16+MAR!I16+ABR!I16+MAY!I16),IF(Config!$C$6=6,SUM(+ENE!I16+FEB!I16+MAR!I16+ABR!I16+MAY!I16+JUN!I16),IF(Config!$C$6=7,SUM(ENE!I16+FEB!I16+MAR!I16+ABR!I16+MAY!I16+JUN!I16+JUL!I16),IF(Config!$C$6=8,SUM(+ENE!I16+FEB!I16+MAR!I16+ABR!I16+MAY!I16+JUN!I16+JUL!I16+AGO!I16),IF(Config!$C$6=9,SUM(+ENE!I16+FEB!I16+MAR!I16+ABR!I16+MAY!I16+JUN!I16+JUL!I16+AGO!I16+SET!I16),IF(Config!$C$6=10,SUM(+ENE!I16+FEB!I16+MAR!I16+ABR!I16+MAY!I16+JUN!I16+JUL!I16+AGO!I16+SET!I16+OCT!I16),IF(Config!$C$6=11,SUM(+ENE!I16+FEB!I16+MAR!I16+ABR!I16+MAY!I16+JUN!I16+JUL!I16+AGO!I16+SET!I16+OCT!I16+NOV!I16),IF(Config!$C$6=12,SUM(+ENE!I16+FEB!I16+MAR!I16+ABR!I16+MAY!I16+JUN!I16+JUL!I16+AGO!I16+SET!I16+OCT!I16+NOV!I16+DIC!I16)))))))))))))</f>
        <v>0</v>
      </c>
      <c r="J16" s="214">
        <f>IF(Config!$C$6=1,SUM(+ENE!J16),IF(Config!$C$6=2,SUM(+ENE!J16+FEB!J16),IF(Config!$C$6=3,SUM(+ENE!J16+FEB!J16+MAR!J16),IF(Config!$C$6=4,SUM(+ENE!J16+FEB!J16+MAR!J16+ABR!J16),IF(Config!$C$6=5,SUM(ENE!J16+FEB!J16+MAR!J16+ABR!J16+MAY!J16),IF(Config!$C$6=6,SUM(+ENE!J16+FEB!J16+MAR!J16+ABR!J16+MAY!J16+JUN!J16),IF(Config!$C$6=7,SUM(ENE!J16+FEB!J16+MAR!J16+ABR!J16+MAY!J16+JUN!J16+JUL!J16),IF(Config!$C$6=8,SUM(+ENE!J16+FEB!J16+MAR!J16+ABR!J16+MAY!J16+JUN!J16+JUL!J16+AGO!J16),IF(Config!$C$6=9,SUM(+ENE!J16+FEB!J16+MAR!J16+ABR!J16+MAY!J16+JUN!J16+JUL!J16+AGO!J16+SET!J16),IF(Config!$C$6=10,SUM(+ENE!J16+FEB!J16+MAR!J16+ABR!J16+MAY!J16+JUN!J16+JUL!J16+AGO!J16+SET!J16+OCT!J16),IF(Config!$C$6=11,SUM(+ENE!J16+FEB!J16+MAR!J16+ABR!J16+MAY!J16+JUN!J16+JUL!J16+AGO!J16+SET!J16+OCT!J16+NOV!J16),IF(Config!$C$6=12,SUM(+ENE!J16+FEB!J16+MAR!J16+ABR!J16+MAY!J16+JUN!J16+JUL!J16+AGO!J16+SET!J16+OCT!J16+NOV!J16+DIC!J16)))))))))))))</f>
        <v>0</v>
      </c>
      <c r="K16" s="214">
        <f>IF(Config!$C$6=1,SUM(+ENE!K16),IF(Config!$C$6=2,SUM(+ENE!K16+FEB!K16),IF(Config!$C$6=3,SUM(+ENE!K16+FEB!K16+MAR!K16),IF(Config!$C$6=4,SUM(+ENE!K16+FEB!K16+MAR!K16+ABR!K16),IF(Config!$C$6=5,SUM(ENE!K16+FEB!K16+MAR!K16+ABR!K16+MAY!K16),IF(Config!$C$6=6,SUM(+ENE!K16+FEB!K16+MAR!K16+ABR!K16+MAY!K16+JUN!K16),IF(Config!$C$6=7,SUM(ENE!K16+FEB!K16+MAR!K16+ABR!K16+MAY!K16+JUN!K16+JUL!K16),IF(Config!$C$6=8,SUM(+ENE!K16+FEB!K16+MAR!K16+ABR!K16+MAY!K16+JUN!K16+JUL!K16+AGO!K16),IF(Config!$C$6=9,SUM(+ENE!K16+FEB!K16+MAR!K16+ABR!K16+MAY!K16+JUN!K16+JUL!K16+AGO!K16+SET!K16),IF(Config!$C$6=10,SUM(+ENE!K16+FEB!K16+MAR!K16+ABR!K16+MAY!K16+JUN!K16+JUL!K16+AGO!K16+SET!K16+OCT!K16),IF(Config!$C$6=11,SUM(+ENE!K16+FEB!K16+MAR!K16+ABR!K16+MAY!K16+JUN!K16+JUL!K16+AGO!K16+SET!K16+OCT!K16+NOV!K16),IF(Config!$C$6=12,SUM(+ENE!K16+FEB!K16+MAR!K16+ABR!K16+MAY!K16+JUN!K16+JUL!K16+AGO!K16+SET!K16+OCT!K16+NOV!K16+DIC!K16)))))))))))))</f>
        <v>0</v>
      </c>
      <c r="L16" s="214">
        <f>IF(Config!$C$6=1,SUM(+ENE!L16),IF(Config!$C$6=2,SUM(+ENE!L16+FEB!L16),IF(Config!$C$6=3,SUM(+ENE!L16+FEB!L16+MAR!L16),IF(Config!$C$6=4,SUM(+ENE!L16+FEB!L16+MAR!L16+ABR!L16),IF(Config!$C$6=5,SUM(ENE!L16+FEB!L16+MAR!L16+ABR!L16+MAY!L16),IF(Config!$C$6=6,SUM(+ENE!L16+FEB!L16+MAR!L16+ABR!L16+MAY!L16+JUN!L16),IF(Config!$C$6=7,SUM(ENE!L16+FEB!L16+MAR!L16+ABR!L16+MAY!L16+JUN!L16+JUL!L16),IF(Config!$C$6=8,SUM(+ENE!L16+FEB!L16+MAR!L16+ABR!L16+MAY!L16+JUN!L16+JUL!L16+AGO!L16),IF(Config!$C$6=9,SUM(+ENE!L16+FEB!L16+MAR!L16+ABR!L16+MAY!L16+JUN!L16+JUL!L16+AGO!L16+SET!L16),IF(Config!$C$6=10,SUM(+ENE!L16+FEB!L16+MAR!L16+ABR!L16+MAY!L16+JUN!L16+JUL!L16+AGO!L16+SET!L16+OCT!L16),IF(Config!$C$6=11,SUM(+ENE!L16+FEB!L16+MAR!L16+ABR!L16+MAY!L16+JUN!L16+JUL!L16+AGO!L16+SET!L16+OCT!L16+NOV!L16),IF(Config!$C$6=12,SUM(+ENE!L16+FEB!L16+MAR!L16+ABR!L16+MAY!L16+JUN!L16+JUL!L16+AGO!L16+SET!L16+OCT!L16+NOV!L16+DIC!L16)))))))))))))</f>
        <v>0</v>
      </c>
      <c r="M16" s="214">
        <f>IF(Config!$C$6=1,SUM(+ENE!M16),IF(Config!$C$6=2,SUM(+ENE!M16+FEB!M16),IF(Config!$C$6=3,SUM(+ENE!M16+FEB!M16+MAR!M16),IF(Config!$C$6=4,SUM(+ENE!M16+FEB!M16+MAR!M16+ABR!M16),IF(Config!$C$6=5,SUM(ENE!M16+FEB!M16+MAR!M16+ABR!M16+MAY!M16),IF(Config!$C$6=6,SUM(+ENE!M16+FEB!M16+MAR!M16+ABR!M16+MAY!M16+JUN!M16),IF(Config!$C$6=7,SUM(ENE!M16+FEB!M16+MAR!M16+ABR!M16+MAY!M16+JUN!M16+JUL!M16),IF(Config!$C$6=8,SUM(+ENE!M16+FEB!M16+MAR!M16+ABR!M16+MAY!M16+JUN!M16+JUL!M16+AGO!M16),IF(Config!$C$6=9,SUM(+ENE!M16+FEB!M16+MAR!M16+ABR!M16+MAY!M16+JUN!M16+JUL!M16+AGO!M16+SET!M16),IF(Config!$C$6=10,SUM(+ENE!M16+FEB!M16+MAR!M16+ABR!M16+MAY!M16+JUN!M16+JUL!M16+AGO!M16+SET!M16+OCT!M16),IF(Config!$C$6=11,SUM(+ENE!M16+FEB!M16+MAR!M16+ABR!M16+MAY!M16+JUN!M16+JUL!M16+AGO!M16+SET!M16+OCT!M16+NOV!M16),IF(Config!$C$6=12,SUM(+ENE!M16+FEB!M16+MAR!M16+ABR!M16+MAY!M16+JUN!M16+JUL!M16+AGO!M16+SET!M16+OCT!M16+NOV!M16+DIC!M16)))))))))))))</f>
        <v>0</v>
      </c>
      <c r="N16" s="214">
        <f>IF(Config!$C$6=1,SUM(+ENE!N16),IF(Config!$C$6=2,SUM(+ENE!N16+FEB!N16),IF(Config!$C$6=3,SUM(+ENE!N16+FEB!N16+MAR!N16),IF(Config!$C$6=4,SUM(+ENE!N16+FEB!N16+MAR!N16+ABR!N16),IF(Config!$C$6=5,SUM(ENE!N16+FEB!N16+MAR!N16+ABR!N16+MAY!N16),IF(Config!$C$6=6,SUM(+ENE!N16+FEB!N16+MAR!N16+ABR!N16+MAY!N16+JUN!N16),IF(Config!$C$6=7,SUM(ENE!N16+FEB!N16+MAR!N16+ABR!N16+MAY!N16+JUN!N16+JUL!N16),IF(Config!$C$6=8,SUM(+ENE!N16+FEB!N16+MAR!N16+ABR!N16+MAY!N16+JUN!N16+JUL!N16+AGO!N16),IF(Config!$C$6=9,SUM(+ENE!N16+FEB!N16+MAR!N16+ABR!N16+MAY!N16+JUN!N16+JUL!N16+AGO!N16+SET!N16),IF(Config!$C$6=10,SUM(+ENE!N16+FEB!N16+MAR!N16+ABR!N16+MAY!N16+JUN!N16+JUL!N16+AGO!N16+SET!N16+OCT!N16),IF(Config!$C$6=11,SUM(+ENE!N16+FEB!N16+MAR!N16+ABR!N16+MAY!N16+JUN!N16+JUL!N16+AGO!N16+SET!N16+OCT!N16+NOV!N16),IF(Config!$C$6=12,SUM(+ENE!N16+FEB!N16+MAR!N16+ABR!N16+MAY!N16+JUN!N16+JUL!N16+AGO!N16+SET!N16+OCT!N16+NOV!N16+DIC!N16)))))))))))))</f>
        <v>0</v>
      </c>
      <c r="O16" s="214">
        <f>IF(Config!$C$6=1,SUM(+ENE!O16),IF(Config!$C$6=2,SUM(+ENE!O16+FEB!O16),IF(Config!$C$6=3,SUM(+ENE!O16+FEB!O16+MAR!O16),IF(Config!$C$6=4,SUM(+ENE!O16+FEB!O16+MAR!O16+ABR!O16),IF(Config!$C$6=5,SUM(ENE!O16+FEB!O16+MAR!O16+ABR!O16+MAY!O16),IF(Config!$C$6=6,SUM(+ENE!O16+FEB!O16+MAR!O16+ABR!O16+MAY!O16+JUN!O16),IF(Config!$C$6=7,SUM(ENE!O16+FEB!O16+MAR!O16+ABR!O16+MAY!O16+JUN!O16+JUL!O16),IF(Config!$C$6=8,SUM(+ENE!O16+FEB!O16+MAR!O16+ABR!O16+MAY!O16+JUN!O16+JUL!O16+AGO!O16),IF(Config!$C$6=9,SUM(+ENE!O16+FEB!O16+MAR!O16+ABR!O16+MAY!O16+JUN!O16+JUL!O16+AGO!O16+SET!O16),IF(Config!$C$6=10,SUM(+ENE!O16+FEB!O16+MAR!O16+ABR!O16+MAY!O16+JUN!O16+JUL!O16+AGO!O16+SET!O16+OCT!O16),IF(Config!$C$6=11,SUM(+ENE!O16+FEB!O16+MAR!O16+ABR!O16+MAY!O16+JUN!O16+JUL!O16+AGO!O16+SET!O16+OCT!O16+NOV!O16),IF(Config!$C$6=12,SUM(+ENE!O16+FEB!O16+MAR!O16+ABR!O16+MAY!O16+JUN!O16+JUL!O16+AGO!O16+SET!O16+OCT!O16+NOV!O16+DIC!O16)))))))))))))</f>
        <v>0</v>
      </c>
      <c r="P16" s="214">
        <f>IF(Config!$C$6=1,SUM(+ENE!P16),IF(Config!$C$6=2,SUM(+ENE!P16+FEB!P16),IF(Config!$C$6=3,SUM(+ENE!P16+FEB!P16+MAR!P16),IF(Config!$C$6=4,SUM(+ENE!P16+FEB!P16+MAR!P16+ABR!P16),IF(Config!$C$6=5,SUM(ENE!P16+FEB!P16+MAR!P16+ABR!P16+MAY!P16),IF(Config!$C$6=6,SUM(+ENE!P16+FEB!P16+MAR!P16+ABR!P16+MAY!P16+JUN!P16),IF(Config!$C$6=7,SUM(ENE!P16+FEB!P16+MAR!P16+ABR!P16+MAY!P16+JUN!P16+JUL!P16),IF(Config!$C$6=8,SUM(+ENE!P16+FEB!P16+MAR!P16+ABR!P16+MAY!P16+JUN!P16+JUL!P16+AGO!P16),IF(Config!$C$6=9,SUM(+ENE!P16+FEB!P16+MAR!P16+ABR!P16+MAY!P16+JUN!P16+JUL!P16+AGO!P16+SET!P16),IF(Config!$C$6=10,SUM(+ENE!P16+FEB!P16+MAR!P16+ABR!P16+MAY!P16+JUN!P16+JUL!P16+AGO!P16+SET!P16+OCT!P16),IF(Config!$C$6=11,SUM(+ENE!P16+FEB!P16+MAR!P16+ABR!P16+MAY!P16+JUN!P16+JUL!P16+AGO!P16+SET!P16+OCT!P16+NOV!P16),IF(Config!$C$6=12,SUM(+ENE!P16+FEB!P16+MAR!P16+ABR!P16+MAY!P16+JUN!P16+JUL!P16+AGO!P16+SET!P16+OCT!P16+NOV!P16+DIC!P16)))))))))))))</f>
        <v>0</v>
      </c>
      <c r="Q16" s="214">
        <f>IF(Config!$C$6=1,SUM(+ENE!Q16),IF(Config!$C$6=2,SUM(+ENE!Q16+FEB!Q16),IF(Config!$C$6=3,SUM(+ENE!Q16+FEB!Q16+MAR!Q16),IF(Config!$C$6=4,SUM(+ENE!Q16+FEB!Q16+MAR!Q16+ABR!Q16),IF(Config!$C$6=5,SUM(ENE!Q16+FEB!Q16+MAR!Q16+ABR!Q16+MAY!Q16),IF(Config!$C$6=6,SUM(+ENE!Q16+FEB!Q16+MAR!Q16+ABR!Q16+MAY!Q16+JUN!Q16),IF(Config!$C$6=7,SUM(ENE!Q16+FEB!Q16+MAR!Q16+ABR!Q16+MAY!Q16+JUN!Q16+JUL!Q16),IF(Config!$C$6=8,SUM(+ENE!Q16+FEB!Q16+MAR!Q16+ABR!Q16+MAY!Q16+JUN!Q16+JUL!Q16+AGO!Q16),IF(Config!$C$6=9,SUM(+ENE!Q16+FEB!Q16+MAR!Q16+ABR!Q16+MAY!Q16+JUN!Q16+JUL!Q16+AGO!Q16+SET!Q16),IF(Config!$C$6=10,SUM(+ENE!Q16+FEB!Q16+MAR!Q16+ABR!Q16+MAY!Q16+JUN!Q16+JUL!Q16+AGO!Q16+SET!Q16+OCT!Q16),IF(Config!$C$6=11,SUM(+ENE!Q16+FEB!Q16+MAR!Q16+ABR!Q16+MAY!Q16+JUN!Q16+JUL!Q16+AGO!Q16+SET!Q16+OCT!Q16+NOV!Q16),IF(Config!$C$6=12,SUM(+ENE!Q16+FEB!Q16+MAR!Q16+ABR!Q16+MAY!Q16+JUN!Q16+JUL!Q16+AGO!Q16+SET!Q16+OCT!Q16+NOV!Q16+DIC!Q16)))))))))))))</f>
        <v>0</v>
      </c>
      <c r="R16" s="214">
        <f>IF(Config!$C$6=1,SUM(+ENE!R16),IF(Config!$C$6=2,SUM(+ENE!R16+FEB!R16),IF(Config!$C$6=3,SUM(+ENE!R16+FEB!R16+MAR!R16),IF(Config!$C$6=4,SUM(+ENE!R16+FEB!R16+MAR!R16+ABR!R16),IF(Config!$C$6=5,SUM(ENE!R16+FEB!R16+MAR!R16+ABR!R16+MAY!R16),IF(Config!$C$6=6,SUM(+ENE!R16+FEB!R16+MAR!R16+ABR!R16+MAY!R16+JUN!R16),IF(Config!$C$6=7,SUM(ENE!R16+FEB!R16+MAR!R16+ABR!R16+MAY!R16+JUN!R16+JUL!R16),IF(Config!$C$6=8,SUM(+ENE!R16+FEB!R16+MAR!R16+ABR!R16+MAY!R16+JUN!R16+JUL!R16+AGO!R16),IF(Config!$C$6=9,SUM(+ENE!R16+FEB!R16+MAR!R16+ABR!R16+MAY!R16+JUN!R16+JUL!R16+AGO!R16+SET!R16),IF(Config!$C$6=10,SUM(+ENE!R16+FEB!R16+MAR!R16+ABR!R16+MAY!R16+JUN!R16+JUL!R16+AGO!R16+SET!R16+OCT!R16),IF(Config!$C$6=11,SUM(+ENE!R16+FEB!R16+MAR!R16+ABR!R16+MAY!R16+JUN!R16+JUL!R16+AGO!R16+SET!R16+OCT!R16+NOV!R16),IF(Config!$C$6=12,SUM(+ENE!R16+FEB!R16+MAR!R16+ABR!R16+MAY!R16+JUN!R16+JUL!R16+AGO!R16+SET!R16+OCT!R16+NOV!R16+DIC!R16)))))))))))))</f>
        <v>0</v>
      </c>
      <c r="S16" s="214">
        <f>IF(Config!$C$6=1,SUM(+ENE!S16),IF(Config!$C$6=2,SUM(+ENE!S16+FEB!S16),IF(Config!$C$6=3,SUM(+ENE!S16+FEB!S16+MAR!S16),IF(Config!$C$6=4,SUM(+ENE!S16+FEB!S16+MAR!S16+ABR!S16),IF(Config!$C$6=5,SUM(ENE!S16+FEB!S16+MAR!S16+ABR!S16+MAY!S16),IF(Config!$C$6=6,SUM(+ENE!S16+FEB!S16+MAR!S16+ABR!S16+MAY!S16+JUN!S16),IF(Config!$C$6=7,SUM(ENE!S16+FEB!S16+MAR!S16+ABR!S16+MAY!S16+JUN!S16+JUL!S16),IF(Config!$C$6=8,SUM(+ENE!S16+FEB!S16+MAR!S16+ABR!S16+MAY!S16+JUN!S16+JUL!S16+AGO!S16),IF(Config!$C$6=9,SUM(+ENE!S16+FEB!S16+MAR!S16+ABR!S16+MAY!S16+JUN!S16+JUL!S16+AGO!S16+SET!S16),IF(Config!$C$6=10,SUM(+ENE!S16+FEB!S16+MAR!S16+ABR!S16+MAY!S16+JUN!S16+JUL!S16+AGO!S16+SET!S16+OCT!S16),IF(Config!$C$6=11,SUM(+ENE!S16+FEB!S16+MAR!S16+ABR!S16+MAY!S16+JUN!S16+JUL!S16+AGO!S16+SET!S16+OCT!S16+NOV!S16),IF(Config!$C$6=12,SUM(+ENE!S16+FEB!S16+MAR!S16+ABR!S16+MAY!S16+JUN!S16+JUL!S16+AGO!S16+SET!S16+OCT!S16+NOV!S16+DIC!S16)))))))))))))</f>
        <v>0</v>
      </c>
      <c r="T16" s="214">
        <f>IF(Config!$C$6=1,SUM(+ENE!T16),IF(Config!$C$6=2,SUM(+ENE!T16+FEB!T16),IF(Config!$C$6=3,SUM(+ENE!T16+FEB!T16+MAR!T16),IF(Config!$C$6=4,SUM(+ENE!T16+FEB!T16+MAR!T16+ABR!T16),IF(Config!$C$6=5,SUM(ENE!T16+FEB!T16+MAR!T16+ABR!T16+MAY!T16),IF(Config!$C$6=6,SUM(+ENE!T16+FEB!T16+MAR!T16+ABR!T16+MAY!T16+JUN!T16),IF(Config!$C$6=7,SUM(ENE!T16+FEB!T16+MAR!T16+ABR!T16+MAY!T16+JUN!T16+JUL!T16),IF(Config!$C$6=8,SUM(+ENE!T16+FEB!T16+MAR!T16+ABR!T16+MAY!T16+JUN!T16+JUL!T16+AGO!T16),IF(Config!$C$6=9,SUM(+ENE!T16+FEB!T16+MAR!T16+ABR!T16+MAY!T16+JUN!T16+JUL!T16+AGO!T16+SET!T16),IF(Config!$C$6=10,SUM(+ENE!T16+FEB!T16+MAR!T16+ABR!T16+MAY!T16+JUN!T16+JUL!T16+AGO!T16+SET!T16+OCT!T16),IF(Config!$C$6=11,SUM(+ENE!T16+FEB!T16+MAR!T16+ABR!T16+MAY!T16+JUN!T16+JUL!T16+AGO!T16+SET!T16+OCT!T16+NOV!T16),IF(Config!$C$6=12,SUM(+ENE!T16+FEB!T16+MAR!T16+ABR!T16+MAY!T16+JUN!T16+JUL!T16+AGO!T16+SET!T16+OCT!T16+NOV!T16+DIC!T16)))))))))))))</f>
        <v>0</v>
      </c>
      <c r="U16" s="214">
        <f>IF(Config!$C$6=1,SUM(+ENE!U16),IF(Config!$C$6=2,SUM(+ENE!U16+FEB!U16),IF(Config!$C$6=3,SUM(+ENE!U16+FEB!U16+MAR!U16),IF(Config!$C$6=4,SUM(+ENE!U16+FEB!U16+MAR!U16+ABR!U16),IF(Config!$C$6=5,SUM(ENE!U16+FEB!U16+MAR!U16+ABR!U16+MAY!U16),IF(Config!$C$6=6,SUM(+ENE!U16+FEB!U16+MAR!U16+ABR!U16+MAY!U16+JUN!U16),IF(Config!$C$6=7,SUM(ENE!U16+FEB!U16+MAR!U16+ABR!U16+MAY!U16+JUN!U16+JUL!U16),IF(Config!$C$6=8,SUM(+ENE!U16+FEB!U16+MAR!U16+ABR!U16+MAY!U16+JUN!U16+JUL!U16+AGO!U16),IF(Config!$C$6=9,SUM(+ENE!U16+FEB!U16+MAR!U16+ABR!U16+MAY!U16+JUN!U16+JUL!U16+AGO!U16+SET!U16),IF(Config!$C$6=10,SUM(+ENE!U16+FEB!U16+MAR!U16+ABR!U16+MAY!U16+JUN!U16+JUL!U16+AGO!U16+SET!U16+OCT!U16),IF(Config!$C$6=11,SUM(+ENE!U16+FEB!U16+MAR!U16+ABR!U16+MAY!U16+JUN!U16+JUL!U16+AGO!U16+SET!U16+OCT!U16+NOV!U16),IF(Config!$C$6=12,SUM(+ENE!U16+FEB!U16+MAR!U16+ABR!U16+MAY!U16+JUN!U16+JUL!U16+AGO!U16+SET!U16+OCT!U16+NOV!U16+DIC!U16)))))))))))))</f>
        <v>0</v>
      </c>
      <c r="V16" s="214">
        <f>IF(Config!$C$6=1,SUM(+ENE!V16),IF(Config!$C$6=2,SUM(+ENE!V16+FEB!V16),IF(Config!$C$6=3,SUM(+ENE!V16+FEB!V16+MAR!V16),IF(Config!$C$6=4,SUM(+ENE!V16+FEB!V16+MAR!V16+ABR!V16),IF(Config!$C$6=5,SUM(ENE!V16+FEB!V16+MAR!V16+ABR!V16+MAY!V16),IF(Config!$C$6=6,SUM(+ENE!V16+FEB!V16+MAR!V16+ABR!V16+MAY!V16+JUN!V16),IF(Config!$C$6=7,SUM(ENE!V16+FEB!V16+MAR!V16+ABR!V16+MAY!V16+JUN!V16+JUL!V16),IF(Config!$C$6=8,SUM(+ENE!V16+FEB!V16+MAR!V16+ABR!V16+MAY!V16+JUN!V16+JUL!V16+AGO!V16),IF(Config!$C$6=9,SUM(+ENE!V16+FEB!V16+MAR!V16+ABR!V16+MAY!V16+JUN!V16+JUL!V16+AGO!V16+SET!V16),IF(Config!$C$6=10,SUM(+ENE!V16+FEB!V16+MAR!V16+ABR!V16+MAY!V16+JUN!V16+JUL!V16+AGO!V16+SET!V16+OCT!V16),IF(Config!$C$6=11,SUM(+ENE!V16+FEB!V16+MAR!V16+ABR!V16+MAY!V16+JUN!V16+JUL!V16+AGO!V16+SET!V16+OCT!V16+NOV!V16),IF(Config!$C$6=12,SUM(+ENE!V16+FEB!V16+MAR!V16+ABR!V16+MAY!V16+JUN!V16+JUL!V16+AGO!V16+SET!V16+OCT!V16+NOV!V16+DIC!V16)))))))))))))</f>
        <v>0</v>
      </c>
      <c r="W16" s="214">
        <f>IF(Config!$C$6=1,SUM(+ENE!W16),IF(Config!$C$6=2,SUM(+ENE!W16+FEB!W16),IF(Config!$C$6=3,SUM(+ENE!W16+FEB!W16+MAR!W16),IF(Config!$C$6=4,SUM(+ENE!W16+FEB!W16+MAR!W16+ABR!W16),IF(Config!$C$6=5,SUM(ENE!W16+FEB!W16+MAR!W16+ABR!W16+MAY!W16),IF(Config!$C$6=6,SUM(+ENE!W16+FEB!W16+MAR!W16+ABR!W16+MAY!W16+JUN!W16),IF(Config!$C$6=7,SUM(ENE!W16+FEB!W16+MAR!W16+ABR!W16+MAY!W16+JUN!W16+JUL!W16),IF(Config!$C$6=8,SUM(+ENE!W16+FEB!W16+MAR!W16+ABR!W16+MAY!W16+JUN!W16+JUL!W16+AGO!W16),IF(Config!$C$6=9,SUM(+ENE!W16+FEB!W16+MAR!W16+ABR!W16+MAY!W16+JUN!W16+JUL!W16+AGO!W16+SET!W16),IF(Config!$C$6=10,SUM(+ENE!W16+FEB!W16+MAR!W16+ABR!W16+MAY!W16+JUN!W16+JUL!W16+AGO!W16+SET!W16+OCT!W16),IF(Config!$C$6=11,SUM(+ENE!W16+FEB!W16+MAR!W16+ABR!W16+MAY!W16+JUN!W16+JUL!W16+AGO!W16+SET!W16+OCT!W16+NOV!W16),IF(Config!$C$6=12,SUM(+ENE!W16+FEB!W16+MAR!W16+ABR!W16+MAY!W16+JUN!W16+JUL!W16+AGO!W16+SET!W16+OCT!W16+NOV!W16+DIC!W16)))))))))))))</f>
        <v>0</v>
      </c>
      <c r="X16" s="214">
        <f>IF(Config!$C$6=1,SUM(+ENE!X16),IF(Config!$C$6=2,SUM(+ENE!X16+FEB!X16),IF(Config!$C$6=3,SUM(+ENE!X16+FEB!X16+MAR!X16),IF(Config!$C$6=4,SUM(+ENE!X16+FEB!X16+MAR!X16+ABR!X16),IF(Config!$C$6=5,SUM(ENE!X16+FEB!X16+MAR!X16+ABR!X16+MAY!X16),IF(Config!$C$6=6,SUM(+ENE!X16+FEB!X16+MAR!X16+ABR!X16+MAY!X16+JUN!X16),IF(Config!$C$6=7,SUM(ENE!X16+FEB!X16+MAR!X16+ABR!X16+MAY!X16+JUN!X16+JUL!X16),IF(Config!$C$6=8,SUM(+ENE!X16+FEB!X16+MAR!X16+ABR!X16+MAY!X16+JUN!X16+JUL!X16+AGO!X16),IF(Config!$C$6=9,SUM(+ENE!X16+FEB!X16+MAR!X16+ABR!X16+MAY!X16+JUN!X16+JUL!X16+AGO!X16+SET!X16),IF(Config!$C$6=10,SUM(+ENE!X16+FEB!X16+MAR!X16+ABR!X16+MAY!X16+JUN!X16+JUL!X16+AGO!X16+SET!X16+OCT!X16),IF(Config!$C$6=11,SUM(+ENE!X16+FEB!X16+MAR!X16+ABR!X16+MAY!X16+JUN!X16+JUL!X16+AGO!X16+SET!X16+OCT!X16+NOV!X16),IF(Config!$C$6=12,SUM(+ENE!X16+FEB!X16+MAR!X16+ABR!X16+MAY!X16+JUN!X16+JUL!X16+AGO!X16+SET!X16+OCT!X16+NOV!X16+DIC!X16)))))))))))))</f>
        <v>0</v>
      </c>
      <c r="Y16" s="214">
        <f>IF(Config!$C$6=1,SUM(+ENE!Y16),IF(Config!$C$6=2,SUM(+ENE!Y16+FEB!Y16),IF(Config!$C$6=3,SUM(+ENE!Y16+FEB!Y16+MAR!Y16),IF(Config!$C$6=4,SUM(+ENE!Y16+FEB!Y16+MAR!Y16+ABR!Y16),IF(Config!$C$6=5,SUM(ENE!Y16+FEB!Y16+MAR!Y16+ABR!Y16+MAY!Y16),IF(Config!$C$6=6,SUM(+ENE!Y16+FEB!Y16+MAR!Y16+ABR!Y16+MAY!Y16+JUN!Y16),IF(Config!$C$6=7,SUM(ENE!Y16+FEB!Y16+MAR!Y16+ABR!Y16+MAY!Y16+JUN!Y16+JUL!Y16),IF(Config!$C$6=8,SUM(+ENE!Y16+FEB!Y16+MAR!Y16+ABR!Y16+MAY!Y16+JUN!Y16+JUL!Y16+AGO!Y16),IF(Config!$C$6=9,SUM(+ENE!Y16+FEB!Y16+MAR!Y16+ABR!Y16+MAY!Y16+JUN!Y16+JUL!Y16+AGO!Y16+SET!Y16),IF(Config!$C$6=10,SUM(+ENE!Y16+FEB!Y16+MAR!Y16+ABR!Y16+MAY!Y16+JUN!Y16+JUL!Y16+AGO!Y16+SET!Y16+OCT!Y16),IF(Config!$C$6=11,SUM(+ENE!Y16+FEB!Y16+MAR!Y16+ABR!Y16+MAY!Y16+JUN!Y16+JUL!Y16+AGO!Y16+SET!Y16+OCT!Y16+NOV!Y16),IF(Config!$C$6=12,SUM(+ENE!Y16+FEB!Y16+MAR!Y16+ABR!Y16+MAY!Y16+JUN!Y16+JUL!Y16+AGO!Y16+SET!Y16+OCT!Y16+NOV!Y16+DIC!Y16)))))))))))))</f>
        <v>0</v>
      </c>
      <c r="Z16" s="214">
        <f>IF(Config!$C$6=1,SUM(+ENE!Z16),IF(Config!$C$6=2,SUM(+ENE!Z16+FEB!Z16),IF(Config!$C$6=3,SUM(+ENE!Z16+FEB!Z16+MAR!Z16),IF(Config!$C$6=4,SUM(+ENE!Z16+FEB!Z16+MAR!Z16+ABR!Z16),IF(Config!$C$6=5,SUM(ENE!Z16+FEB!Z16+MAR!Z16+ABR!Z16+MAY!Z16),IF(Config!$C$6=6,SUM(+ENE!Z16+FEB!Z16+MAR!Z16+ABR!Z16+MAY!Z16+JUN!Z16),IF(Config!$C$6=7,SUM(ENE!Z16+FEB!Z16+MAR!Z16+ABR!Z16+MAY!Z16+JUN!Z16+JUL!Z16),IF(Config!$C$6=8,SUM(+ENE!Z16+FEB!Z16+MAR!Z16+ABR!Z16+MAY!Z16+JUN!Z16+JUL!Z16+AGO!Z16),IF(Config!$C$6=9,SUM(+ENE!Z16+FEB!Z16+MAR!Z16+ABR!Z16+MAY!Z16+JUN!Z16+JUL!Z16+AGO!Z16+SET!Z16),IF(Config!$C$6=10,SUM(+ENE!Z16+FEB!Z16+MAR!Z16+ABR!Z16+MAY!Z16+JUN!Z16+JUL!Z16+AGO!Z16+SET!Z16+OCT!Z16),IF(Config!$C$6=11,SUM(+ENE!Z16+FEB!Z16+MAR!Z16+ABR!Z16+MAY!Z16+JUN!Z16+JUL!Z16+AGO!Z16+SET!Z16+OCT!Z16+NOV!Z16),IF(Config!$C$6=12,SUM(+ENE!Z16+FEB!Z16+MAR!Z16+ABR!Z16+MAY!Z16+JUN!Z16+JUL!Z16+AGO!Z16+SET!Z16+OCT!Z16+NOV!Z16+DIC!Z16)))))))))))))</f>
        <v>0</v>
      </c>
      <c r="AA16" s="214">
        <f>IF(Config!$C$6=1,SUM(+ENE!AA16),IF(Config!$C$6=2,SUM(+ENE!AA16+FEB!AA16),IF(Config!$C$6=3,SUM(+ENE!AA16+FEB!AA16+MAR!AA16),IF(Config!$C$6=4,SUM(+ENE!AA16+FEB!AA16+MAR!AA16+ABR!AA16),IF(Config!$C$6=5,SUM(ENE!AA16+FEB!AA16+MAR!AA16+ABR!AA16+MAY!AA16),IF(Config!$C$6=6,SUM(+ENE!AA16+FEB!AA16+MAR!AA16+ABR!AA16+MAY!AA16+JUN!AA16),IF(Config!$C$6=7,SUM(ENE!AA16+FEB!AA16+MAR!AA16+ABR!AA16+MAY!AA16+JUN!AA16+JUL!AA16),IF(Config!$C$6=8,SUM(+ENE!AA16+FEB!AA16+MAR!AA16+ABR!AA16+MAY!AA16+JUN!AA16+JUL!AA16+AGO!AA16),IF(Config!$C$6=9,SUM(+ENE!AA16+FEB!AA16+MAR!AA16+ABR!AA16+MAY!AA16+JUN!AA16+JUL!AA16+AGO!AA16+SET!AA16),IF(Config!$C$6=10,SUM(+ENE!AA16+FEB!AA16+MAR!AA16+ABR!AA16+MAY!AA16+JUN!AA16+JUL!AA16+AGO!AA16+SET!AA16+OCT!AA16),IF(Config!$C$6=11,SUM(+ENE!AA16+FEB!AA16+MAR!AA16+ABR!AA16+MAY!AA16+JUN!AA16+JUL!AA16+AGO!AA16+SET!AA16+OCT!AA16+NOV!AA16),IF(Config!$C$6=12,SUM(+ENE!AA16+FEB!AA16+MAR!AA16+ABR!AA16+MAY!AA16+JUN!AA16+JUL!AA16+AGO!AA16+SET!AA16+OCT!AA16+NOV!AA16+DIC!AA16)))))))))))))</f>
        <v>0</v>
      </c>
      <c r="AB16" s="214">
        <f>IF(Config!$C$6=1,SUM(+ENE!AB16),IF(Config!$C$6=2,SUM(+ENE!AB16+FEB!AB16),IF(Config!$C$6=3,SUM(+ENE!AB16+FEB!AB16+MAR!AB16),IF(Config!$C$6=4,SUM(+ENE!AB16+FEB!AB16+MAR!AB16+ABR!AB16),IF(Config!$C$6=5,SUM(ENE!AB16+FEB!AB16+MAR!AB16+ABR!AB16+MAY!AB16),IF(Config!$C$6=6,SUM(+ENE!AB16+FEB!AB16+MAR!AB16+ABR!AB16+MAY!AB16+JUN!AB16),IF(Config!$C$6=7,SUM(ENE!AB16+FEB!AB16+MAR!AB16+ABR!AB16+MAY!AB16+JUN!AB16+JUL!AB16),IF(Config!$C$6=8,SUM(+ENE!AB16+FEB!AB16+MAR!AB16+ABR!AB16+MAY!AB16+JUN!AB16+JUL!AB16+AGO!AB16),IF(Config!$C$6=9,SUM(+ENE!AB16+FEB!AB16+MAR!AB16+ABR!AB16+MAY!AB16+JUN!AB16+JUL!AB16+AGO!AB16+SET!AB16),IF(Config!$C$6=10,SUM(+ENE!AB16+FEB!AB16+MAR!AB16+ABR!AB16+MAY!AB16+JUN!AB16+JUL!AB16+AGO!AB16+SET!AB16+OCT!AB16),IF(Config!$C$6=11,SUM(+ENE!AB16+FEB!AB16+MAR!AB16+ABR!AB16+MAY!AB16+JUN!AB16+JUL!AB16+AGO!AB16+SET!AB16+OCT!AB16+NOV!AB16),IF(Config!$C$6=12,SUM(+ENE!AB16+FEB!AB16+MAR!AB16+ABR!AB16+MAY!AB16+JUN!AB16+JUL!AB16+AGO!AB16+SET!AB16+OCT!AB16+NOV!AB16+DIC!AB16)))))))))))))</f>
        <v>0</v>
      </c>
      <c r="AC16" s="214">
        <f>IF(Config!$C$6=1,SUM(+ENE!AC16),IF(Config!$C$6=2,SUM(+ENE!AC16+FEB!AC16),IF(Config!$C$6=3,SUM(+ENE!AC16+FEB!AC16+MAR!AC16),IF(Config!$C$6=4,SUM(+ENE!AC16+FEB!AC16+MAR!AC16+ABR!AC16),IF(Config!$C$6=5,SUM(ENE!AC16+FEB!AC16+MAR!AC16+ABR!AC16+MAY!AC16),IF(Config!$C$6=6,SUM(+ENE!AC16+FEB!AC16+MAR!AC16+ABR!AC16+MAY!AC16+JUN!AC16),IF(Config!$C$6=7,SUM(ENE!AC16+FEB!AC16+MAR!AC16+ABR!AC16+MAY!AC16+JUN!AC16+JUL!AC16),IF(Config!$C$6=8,SUM(+ENE!AC16+FEB!AC16+MAR!AC16+ABR!AC16+MAY!AC16+JUN!AC16+JUL!AC16+AGO!AC16),IF(Config!$C$6=9,SUM(+ENE!AC16+FEB!AC16+MAR!AC16+ABR!AC16+MAY!AC16+JUN!AC16+JUL!AC16+AGO!AC16+SET!AC16),IF(Config!$C$6=10,SUM(+ENE!AC16+FEB!AC16+MAR!AC16+ABR!AC16+MAY!AC16+JUN!AC16+JUL!AC16+AGO!AC16+SET!AC16+OCT!AC16),IF(Config!$C$6=11,SUM(+ENE!AC16+FEB!AC16+MAR!AC16+ABR!AC16+MAY!AC16+JUN!AC16+JUL!AC16+AGO!AC16+SET!AC16+OCT!AC16+NOV!AC16),IF(Config!$C$6=12,SUM(+ENE!AC16+FEB!AC16+MAR!AC16+ABR!AC16+MAY!AC16+JUN!AC16+JUL!AC16+AGO!AC16+SET!AC16+OCT!AC16+NOV!AC16+DIC!AC16)))))))))))))</f>
        <v>0</v>
      </c>
      <c r="AD16" s="214">
        <f>IF(Config!$C$6=1,SUM(+ENE!AD16),IF(Config!$C$6=2,SUM(+ENE!AD16+FEB!AD16),IF(Config!$C$6=3,SUM(+ENE!AD16+FEB!AD16+MAR!AD16),IF(Config!$C$6=4,SUM(+ENE!AD16+FEB!AD16+MAR!AD16+ABR!AD16),IF(Config!$C$6=5,SUM(ENE!AD16+FEB!AD16+MAR!AD16+ABR!AD16+MAY!AD16),IF(Config!$C$6=6,SUM(+ENE!AD16+FEB!AD16+MAR!AD16+ABR!AD16+MAY!AD16+JUN!AD16),IF(Config!$C$6=7,SUM(ENE!AD16+FEB!AD16+MAR!AD16+ABR!AD16+MAY!AD16+JUN!AD16+JUL!AD16),IF(Config!$C$6=8,SUM(+ENE!AD16+FEB!AD16+MAR!AD16+ABR!AD16+MAY!AD16+JUN!AD16+JUL!AD16+AGO!AD16),IF(Config!$C$6=9,SUM(+ENE!AD16+FEB!AD16+MAR!AD16+ABR!AD16+MAY!AD16+JUN!AD16+JUL!AD16+AGO!AD16+SET!AD16),IF(Config!$C$6=10,SUM(+ENE!AD16+FEB!AD16+MAR!AD16+ABR!AD16+MAY!AD16+JUN!AD16+JUL!AD16+AGO!AD16+SET!AD16+OCT!AD16),IF(Config!$C$6=11,SUM(+ENE!AD16+FEB!AD16+MAR!AD16+ABR!AD16+MAY!AD16+JUN!AD16+JUL!AD16+AGO!AD16+SET!AD16+OCT!AD16+NOV!AD16),IF(Config!$C$6=12,SUM(+ENE!AD16+FEB!AD16+MAR!AD16+ABR!AD16+MAY!AD16+JUN!AD16+JUL!AD16+AGO!AD16+SET!AD16+OCT!AD16+NOV!AD16+DIC!AD16)))))))))))))</f>
        <v>0</v>
      </c>
      <c r="AE16" s="214">
        <f>IF(Config!$C$6=1,SUM(+ENE!AE16),IF(Config!$C$6=2,SUM(+ENE!AE16+FEB!AE16),IF(Config!$C$6=3,SUM(+ENE!AE16+FEB!AE16+MAR!AE16),IF(Config!$C$6=4,SUM(+ENE!AE16+FEB!AE16+MAR!AE16+ABR!AE16),IF(Config!$C$6=5,SUM(ENE!AE16+FEB!AE16+MAR!AE16+ABR!AE16+MAY!AE16),IF(Config!$C$6=6,SUM(+ENE!AE16+FEB!AE16+MAR!AE16+ABR!AE16+MAY!AE16+JUN!AE16),IF(Config!$C$6=7,SUM(ENE!AE16+FEB!AE16+MAR!AE16+ABR!AE16+MAY!AE16+JUN!AE16+JUL!AE16),IF(Config!$C$6=8,SUM(+ENE!AE16+FEB!AE16+MAR!AE16+ABR!AE16+MAY!AE16+JUN!AE16+JUL!AE16+AGO!AE16),IF(Config!$C$6=9,SUM(+ENE!AE16+FEB!AE16+MAR!AE16+ABR!AE16+MAY!AE16+JUN!AE16+JUL!AE16+AGO!AE16+SET!AE16),IF(Config!$C$6=10,SUM(+ENE!AE16+FEB!AE16+MAR!AE16+ABR!AE16+MAY!AE16+JUN!AE16+JUL!AE16+AGO!AE16+SET!AE16+OCT!AE16),IF(Config!$C$6=11,SUM(+ENE!AE16+FEB!AE16+MAR!AE16+ABR!AE16+MAY!AE16+JUN!AE16+JUL!AE16+AGO!AE16+SET!AE16+OCT!AE16+NOV!AE16),IF(Config!$C$6=12,SUM(+ENE!AE16+FEB!AE16+MAR!AE16+ABR!AE16+MAY!AE16+JUN!AE16+JUL!AE16+AGO!AE16+SET!AE16+OCT!AE16+NOV!AE16+DIC!AE16)))))))))))))</f>
        <v>0</v>
      </c>
      <c r="AF16" s="214">
        <f>IF(Config!$C$6=1,SUM(+ENE!AF16),IF(Config!$C$6=2,SUM(+ENE!AF16+FEB!AF16),IF(Config!$C$6=3,SUM(+ENE!AF16+FEB!AF16+MAR!AF16),IF(Config!$C$6=4,SUM(+ENE!AF16+FEB!AF16+MAR!AF16+ABR!AF16),IF(Config!$C$6=5,SUM(ENE!AF16+FEB!AF16+MAR!AF16+ABR!AF16+MAY!AF16),IF(Config!$C$6=6,SUM(+ENE!AF16+FEB!AF16+MAR!AF16+ABR!AF16+MAY!AF16+JUN!AF16),IF(Config!$C$6=7,SUM(ENE!AF16+FEB!AF16+MAR!AF16+ABR!AF16+MAY!AF16+JUN!AF16+JUL!AF16),IF(Config!$C$6=8,SUM(+ENE!AF16+FEB!AF16+MAR!AF16+ABR!AF16+MAY!AF16+JUN!AF16+JUL!AF16+AGO!AF16),IF(Config!$C$6=9,SUM(+ENE!AF16+FEB!AF16+MAR!AF16+ABR!AF16+MAY!AF16+JUN!AF16+JUL!AF16+AGO!AF16+SET!AF16),IF(Config!$C$6=10,SUM(+ENE!AF16+FEB!AF16+MAR!AF16+ABR!AF16+MAY!AF16+JUN!AF16+JUL!AF16+AGO!AF16+SET!AF16+OCT!AF16),IF(Config!$C$6=11,SUM(+ENE!AF16+FEB!AF16+MAR!AF16+ABR!AF16+MAY!AF16+JUN!AF16+JUL!AF16+AGO!AF16+SET!AF16+OCT!AF16+NOV!AF16),IF(Config!$C$6=12,SUM(+ENE!AF16+FEB!AF16+MAR!AF16+ABR!AF16+MAY!AF16+JUN!AF16+JUL!AF16+AGO!AF16+SET!AF16+OCT!AF16+NOV!AF16+DIC!AF16)))))))))))))</f>
        <v>0</v>
      </c>
      <c r="AG16" s="214">
        <f>IF(Config!$C$6=1,SUM(+ENE!AG16),IF(Config!$C$6=2,SUM(+ENE!AG16+FEB!AG16),IF(Config!$C$6=3,SUM(+ENE!AG16+FEB!AG16+MAR!AG16),IF(Config!$C$6=4,SUM(+ENE!AG16+FEB!AG16+MAR!AG16+ABR!AG16),IF(Config!$C$6=5,SUM(ENE!AG16+FEB!AG16+MAR!AG16+ABR!AG16+MAY!AG16),IF(Config!$C$6=6,SUM(+ENE!AG16+FEB!AG16+MAR!AG16+ABR!AG16+MAY!AG16+JUN!AG16),IF(Config!$C$6=7,SUM(ENE!AG16+FEB!AG16+MAR!AG16+ABR!AG16+MAY!AG16+JUN!AG16+JUL!AG16),IF(Config!$C$6=8,SUM(+ENE!AG16+FEB!AG16+MAR!AG16+ABR!AG16+MAY!AG16+JUN!AG16+JUL!AG16+AGO!AG16),IF(Config!$C$6=9,SUM(+ENE!AG16+FEB!AG16+MAR!AG16+ABR!AG16+MAY!AG16+JUN!AG16+JUL!AG16+AGO!AG16+SET!AG16),IF(Config!$C$6=10,SUM(+ENE!AG16+FEB!AG16+MAR!AG16+ABR!AG16+MAY!AG16+JUN!AG16+JUL!AG16+AGO!AG16+SET!AG16+OCT!AG16),IF(Config!$C$6=11,SUM(+ENE!AG16+FEB!AG16+MAR!AG16+ABR!AG16+MAY!AG16+JUN!AG16+JUL!AG16+AGO!AG16+SET!AG16+OCT!AG16+NOV!AG16),IF(Config!$C$6=12,SUM(+ENE!AG16+FEB!AG16+MAR!AG16+ABR!AG16+MAY!AG16+JUN!AG16+JUL!AG16+AGO!AG16+SET!AG16+OCT!AG16+NOV!AG16+DIC!AG16)))))))))))))</f>
        <v>0</v>
      </c>
      <c r="AH16" s="214">
        <f>IF(Config!$C$6=1,SUM(+ENE!AH16),IF(Config!$C$6=2,SUM(+ENE!AH16+FEB!AH16),IF(Config!$C$6=3,SUM(+ENE!AH16+FEB!AH16+MAR!AH16),IF(Config!$C$6=4,SUM(+ENE!AH16+FEB!AH16+MAR!AH16+ABR!AH16),IF(Config!$C$6=5,SUM(ENE!AH16+FEB!AH16+MAR!AH16+ABR!AH16+MAY!AH16),IF(Config!$C$6=6,SUM(+ENE!AH16+FEB!AH16+MAR!AH16+ABR!AH16+MAY!AH16+JUN!AH16),IF(Config!$C$6=7,SUM(ENE!AH16+FEB!AH16+MAR!AH16+ABR!AH16+MAY!AH16+JUN!AH16+JUL!AH16),IF(Config!$C$6=8,SUM(+ENE!AH16+FEB!AH16+MAR!AH16+ABR!AH16+MAY!AH16+JUN!AH16+JUL!AH16+AGO!AH16),IF(Config!$C$6=9,SUM(+ENE!AH16+FEB!AH16+MAR!AH16+ABR!AH16+MAY!AH16+JUN!AH16+JUL!AH16+AGO!AH16+SET!AH16),IF(Config!$C$6=10,SUM(+ENE!AH16+FEB!AH16+MAR!AH16+ABR!AH16+MAY!AH16+JUN!AH16+JUL!AH16+AGO!AH16+SET!AH16+OCT!AH16),IF(Config!$C$6=11,SUM(+ENE!AH16+FEB!AH16+MAR!AH16+ABR!AH16+MAY!AH16+JUN!AH16+JUL!AH16+AGO!AH16+SET!AH16+OCT!AH16+NOV!AH16),IF(Config!$C$6=12,SUM(+ENE!AH16+FEB!AH16+MAR!AH16+ABR!AH16+MAY!AH16+JUN!AH16+JUL!AH16+AGO!AH16+SET!AH16+OCT!AH16+NOV!AH16+DIC!AH16)))))))))))))</f>
        <v>0</v>
      </c>
      <c r="AI16" s="214">
        <f>IF(Config!$C$6=1,SUM(+ENE!AI16),IF(Config!$C$6=2,SUM(+ENE!AI16+FEB!AI16),IF(Config!$C$6=3,SUM(+ENE!AI16+FEB!AI16+MAR!AI16),IF(Config!$C$6=4,SUM(+ENE!AI16+FEB!AI16+MAR!AI16+ABR!AI16),IF(Config!$C$6=5,SUM(ENE!AI16+FEB!AI16+MAR!AI16+ABR!AI16+MAY!AI16),IF(Config!$C$6=6,SUM(+ENE!AI16+FEB!AI16+MAR!AI16+ABR!AI16+MAY!AI16+JUN!AI16),IF(Config!$C$6=7,SUM(ENE!AI16+FEB!AI16+MAR!AI16+ABR!AI16+MAY!AI16+JUN!AI16+JUL!AI16),IF(Config!$C$6=8,SUM(+ENE!AI16+FEB!AI16+MAR!AI16+ABR!AI16+MAY!AI16+JUN!AI16+JUL!AI16+AGO!AI16),IF(Config!$C$6=9,SUM(+ENE!AI16+FEB!AI16+MAR!AI16+ABR!AI16+MAY!AI16+JUN!AI16+JUL!AI16+AGO!AI16+SET!AI16),IF(Config!$C$6=10,SUM(+ENE!AI16+FEB!AI16+MAR!AI16+ABR!AI16+MAY!AI16+JUN!AI16+JUL!AI16+AGO!AI16+SET!AI16+OCT!AI16),IF(Config!$C$6=11,SUM(+ENE!AI16+FEB!AI16+MAR!AI16+ABR!AI16+MAY!AI16+JUN!AI16+JUL!AI16+AGO!AI16+SET!AI16+OCT!AI16+NOV!AI16),IF(Config!$C$6=12,SUM(+ENE!AI16+FEB!AI16+MAR!AI16+ABR!AI16+MAY!AI16+JUN!AI16+JUL!AI16+AGO!AI16+SET!AI16+OCT!AI16+NOV!AI16+DIC!AI16)))))))))))))</f>
        <v>0</v>
      </c>
      <c r="AJ16" s="214">
        <f>IF(Config!$C$6=1,SUM(+ENE!AJ16),IF(Config!$C$6=2,SUM(+ENE!AJ16+FEB!AJ16),IF(Config!$C$6=3,SUM(+ENE!AJ16+FEB!AJ16+MAR!AJ16),IF(Config!$C$6=4,SUM(+ENE!AJ16+FEB!AJ16+MAR!AJ16+ABR!AJ16),IF(Config!$C$6=5,SUM(ENE!AJ16+FEB!AJ16+MAR!AJ16+ABR!AJ16+MAY!AJ16),IF(Config!$C$6=6,SUM(+ENE!AJ16+FEB!AJ16+MAR!AJ16+ABR!AJ16+MAY!AJ16+JUN!AJ16),IF(Config!$C$6=7,SUM(ENE!AJ16+FEB!AJ16+MAR!AJ16+ABR!AJ16+MAY!AJ16+JUN!AJ16+JUL!AJ16),IF(Config!$C$6=8,SUM(+ENE!AJ16+FEB!AJ16+MAR!AJ16+ABR!AJ16+MAY!AJ16+JUN!AJ16+JUL!AJ16+AGO!AJ16),IF(Config!$C$6=9,SUM(+ENE!AJ16+FEB!AJ16+MAR!AJ16+ABR!AJ16+MAY!AJ16+JUN!AJ16+JUL!AJ16+AGO!AJ16+SET!AJ16),IF(Config!$C$6=10,SUM(+ENE!AJ16+FEB!AJ16+MAR!AJ16+ABR!AJ16+MAY!AJ16+JUN!AJ16+JUL!AJ16+AGO!AJ16+SET!AJ16+OCT!AJ16),IF(Config!$C$6=11,SUM(+ENE!AJ16+FEB!AJ16+MAR!AJ16+ABR!AJ16+MAY!AJ16+JUN!AJ16+JUL!AJ16+AGO!AJ16+SET!AJ16+OCT!AJ16+NOV!AJ16),IF(Config!$C$6=12,SUM(+ENE!AJ16+FEB!AJ16+MAR!AJ16+ABR!AJ16+MAY!AJ16+JUN!AJ16+JUL!AJ16+AGO!AJ16+SET!AJ16+OCT!AJ16+NOV!AJ16+DIC!AJ16)))))))))))))</f>
        <v>0</v>
      </c>
      <c r="AK16" s="214">
        <f>IF(Config!$C$6=1,SUM(+ENE!AK16),IF(Config!$C$6=2,SUM(+ENE!AK16+FEB!AK16),IF(Config!$C$6=3,SUM(+ENE!AK16+FEB!AK16+MAR!AK16),IF(Config!$C$6=4,SUM(+ENE!AK16+FEB!AK16+MAR!AK16+ABR!AK16),IF(Config!$C$6=5,SUM(ENE!AK16+FEB!AK16+MAR!AK16+ABR!AK16+MAY!AK16),IF(Config!$C$6=6,SUM(+ENE!AK16+FEB!AK16+MAR!AK16+ABR!AK16+MAY!AK16+JUN!AK16),IF(Config!$C$6=7,SUM(ENE!AK16+FEB!AK16+MAR!AK16+ABR!AK16+MAY!AK16+JUN!AK16+JUL!AK16),IF(Config!$C$6=8,SUM(+ENE!AK16+FEB!AK16+MAR!AK16+ABR!AK16+MAY!AK16+JUN!AK16+JUL!AK16+AGO!AK16),IF(Config!$C$6=9,SUM(+ENE!AK16+FEB!AK16+MAR!AK16+ABR!AK16+MAY!AK16+JUN!AK16+JUL!AK16+AGO!AK16+SET!AK16),IF(Config!$C$6=10,SUM(+ENE!AK16+FEB!AK16+MAR!AK16+ABR!AK16+MAY!AK16+JUN!AK16+JUL!AK16+AGO!AK16+SET!AK16+OCT!AK16),IF(Config!$C$6=11,SUM(+ENE!AK16+FEB!AK16+MAR!AK16+ABR!AK16+MAY!AK16+JUN!AK16+JUL!AK16+AGO!AK16+SET!AK16+OCT!AK16+NOV!AK16),IF(Config!$C$6=12,SUM(+ENE!AK16+FEB!AK16+MAR!AK16+ABR!AK16+MAY!AK16+JUN!AK16+JUL!AK16+AGO!AK16+SET!AK16+OCT!AK16+NOV!AK16+DIC!AK16)))))))))))))</f>
        <v>0</v>
      </c>
      <c r="AL16" s="214">
        <f>IF(Config!$C$6=1,SUM(+ENE!AL16),IF(Config!$C$6=2,SUM(+ENE!AL16+FEB!AL16),IF(Config!$C$6=3,SUM(+ENE!AL16+FEB!AL16+MAR!AL16),IF(Config!$C$6=4,SUM(+ENE!AL16+FEB!AL16+MAR!AL16+ABR!AL16),IF(Config!$C$6=5,SUM(ENE!AL16+FEB!AL16+MAR!AL16+ABR!AL16+MAY!AL16),IF(Config!$C$6=6,SUM(+ENE!AL16+FEB!AL16+MAR!AL16+ABR!AL16+MAY!AL16+JUN!AL16),IF(Config!$C$6=7,SUM(ENE!AL16+FEB!AL16+MAR!AL16+ABR!AL16+MAY!AL16+JUN!AL16+JUL!AL16),IF(Config!$C$6=8,SUM(+ENE!AL16+FEB!AL16+MAR!AL16+ABR!AL16+MAY!AL16+JUN!AL16+JUL!AL16+AGO!AL16),IF(Config!$C$6=9,SUM(+ENE!AL16+FEB!AL16+MAR!AL16+ABR!AL16+MAY!AL16+JUN!AL16+JUL!AL16+AGO!AL16+SET!AL16),IF(Config!$C$6=10,SUM(+ENE!AL16+FEB!AL16+MAR!AL16+ABR!AL16+MAY!AL16+JUN!AL16+JUL!AL16+AGO!AL16+SET!AL16+OCT!AL16),IF(Config!$C$6=11,SUM(+ENE!AL16+FEB!AL16+MAR!AL16+ABR!AL16+MAY!AL16+JUN!AL16+JUL!AL16+AGO!AL16+SET!AL16+OCT!AL16+NOV!AL16),IF(Config!$C$6=12,SUM(+ENE!AL16+FEB!AL16+MAR!AL16+ABR!AL16+MAY!AL16+JUN!AL16+JUL!AL16+AGO!AL16+SET!AL16+OCT!AL16+NOV!AL16+DIC!AL16)))))))))))))</f>
        <v>0</v>
      </c>
      <c r="AM16" s="214">
        <f>IF(Config!$C$6=1,SUM(+ENE!AM16),IF(Config!$C$6=2,SUM(+ENE!AM16+FEB!AM16),IF(Config!$C$6=3,SUM(+ENE!AM16+FEB!AM16+MAR!AM16),IF(Config!$C$6=4,SUM(+ENE!AM16+FEB!AM16+MAR!AM16+ABR!AM16),IF(Config!$C$6=5,SUM(ENE!AM16+FEB!AM16+MAR!AM16+ABR!AM16+MAY!AM16),IF(Config!$C$6=6,SUM(+ENE!AM16+FEB!AM16+MAR!AM16+ABR!AM16+MAY!AM16+JUN!AM16),IF(Config!$C$6=7,SUM(ENE!AM16+FEB!AM16+MAR!AM16+ABR!AM16+MAY!AM16+JUN!AM16+JUL!AM16),IF(Config!$C$6=8,SUM(+ENE!AM16+FEB!AM16+MAR!AM16+ABR!AM16+MAY!AM16+JUN!AM16+JUL!AM16+AGO!AM16),IF(Config!$C$6=9,SUM(+ENE!AM16+FEB!AM16+MAR!AM16+ABR!AM16+MAY!AM16+JUN!AM16+JUL!AM16+AGO!AM16+SET!AM16),IF(Config!$C$6=10,SUM(+ENE!AM16+FEB!AM16+MAR!AM16+ABR!AM16+MAY!AM16+JUN!AM16+JUL!AM16+AGO!AM16+SET!AM16+OCT!AM16),IF(Config!$C$6=11,SUM(+ENE!AM16+FEB!AM16+MAR!AM16+ABR!AM16+MAY!AM16+JUN!AM16+JUL!AM16+AGO!AM16+SET!AM16+OCT!AM16+NOV!AM16),IF(Config!$C$6=12,SUM(+ENE!AM16+FEB!AM16+MAR!AM16+ABR!AM16+MAY!AM16+JUN!AM16+JUL!AM16+AGO!AM16+SET!AM16+OCT!AM16+NOV!AM16+DIC!AM16)))))))))))))</f>
        <v>0</v>
      </c>
      <c r="AN16" s="214">
        <f>IF(Config!$C$6=1,SUM(+ENE!AN16),IF(Config!$C$6=2,SUM(+ENE!AN16+FEB!AN16),IF(Config!$C$6=3,SUM(+ENE!AN16+FEB!AN16+MAR!AN16),IF(Config!$C$6=4,SUM(+ENE!AN16+FEB!AN16+MAR!AN16+ABR!AN16),IF(Config!$C$6=5,SUM(ENE!AN16+FEB!AN16+MAR!AN16+ABR!AN16+MAY!AN16),IF(Config!$C$6=6,SUM(+ENE!AN16+FEB!AN16+MAR!AN16+ABR!AN16+MAY!AN16+JUN!AN16),IF(Config!$C$6=7,SUM(ENE!AN16+FEB!AN16+MAR!AN16+ABR!AN16+MAY!AN16+JUN!AN16+JUL!AN16),IF(Config!$C$6=8,SUM(+ENE!AN16+FEB!AN16+MAR!AN16+ABR!AN16+MAY!AN16+JUN!AN16+JUL!AN16+AGO!AN16),IF(Config!$C$6=9,SUM(+ENE!AN16+FEB!AN16+MAR!AN16+ABR!AN16+MAY!AN16+JUN!AN16+JUL!AN16+AGO!AN16+SET!AN16),IF(Config!$C$6=10,SUM(+ENE!AN16+FEB!AN16+MAR!AN16+ABR!AN16+MAY!AN16+JUN!AN16+JUL!AN16+AGO!AN16+SET!AN16+OCT!AN16),IF(Config!$C$6=11,SUM(+ENE!AN16+FEB!AN16+MAR!AN16+ABR!AN16+MAY!AN16+JUN!AN16+JUL!AN16+AGO!AN16+SET!AN16+OCT!AN16+NOV!AN16),IF(Config!$C$6=12,SUM(+ENE!AN16+FEB!AN16+MAR!AN16+ABR!AN16+MAY!AN16+JUN!AN16+JUL!AN16+AGO!AN16+SET!AN16+OCT!AN16+NOV!AN16+DIC!AN16)))))))))))))</f>
        <v>0</v>
      </c>
      <c r="AO16" s="214">
        <f>IF(Config!$C$6=1,SUM(+ENE!AO16),IF(Config!$C$6=2,SUM(+ENE!AO16+FEB!AO16),IF(Config!$C$6=3,SUM(+ENE!AO16+FEB!AO16+MAR!AO16),IF(Config!$C$6=4,SUM(+ENE!AO16+FEB!AO16+MAR!AO16+ABR!AO16),IF(Config!$C$6=5,SUM(ENE!AO16+FEB!AO16+MAR!AO16+ABR!AO16+MAY!AO16),IF(Config!$C$6=6,SUM(+ENE!AO16+FEB!AO16+MAR!AO16+ABR!AO16+MAY!AO16+JUN!AO16),IF(Config!$C$6=7,SUM(ENE!AO16+FEB!AO16+MAR!AO16+ABR!AO16+MAY!AO16+JUN!AO16+JUL!AO16),IF(Config!$C$6=8,SUM(+ENE!AO16+FEB!AO16+MAR!AO16+ABR!AO16+MAY!AO16+JUN!AO16+JUL!AO16+AGO!AO16),IF(Config!$C$6=9,SUM(+ENE!AO16+FEB!AO16+MAR!AO16+ABR!AO16+MAY!AO16+JUN!AO16+JUL!AO16+AGO!AO16+SET!AO16),IF(Config!$C$6=10,SUM(+ENE!AO16+FEB!AO16+MAR!AO16+ABR!AO16+MAY!AO16+JUN!AO16+JUL!AO16+AGO!AO16+SET!AO16+OCT!AO16),IF(Config!$C$6=11,SUM(+ENE!AO16+FEB!AO16+MAR!AO16+ABR!AO16+MAY!AO16+JUN!AO16+JUL!AO16+AGO!AO16+SET!AO16+OCT!AO16+NOV!AO16),IF(Config!$C$6=12,SUM(+ENE!AO16+FEB!AO16+MAR!AO16+ABR!AO16+MAY!AO16+JUN!AO16+JUL!AO16+AGO!AO16+SET!AO16+OCT!AO16+NOV!AO16+DIC!AO16)))))))))))))</f>
        <v>0</v>
      </c>
      <c r="AP16" s="214">
        <f>IF(Config!$C$6=1,SUM(+ENE!AP16),IF(Config!$C$6=2,SUM(+ENE!AP16+FEB!AP16),IF(Config!$C$6=3,SUM(+ENE!AP16+FEB!AP16+MAR!AP16),IF(Config!$C$6=4,SUM(+ENE!AP16+FEB!AP16+MAR!AP16+ABR!AP16),IF(Config!$C$6=5,SUM(ENE!AP16+FEB!AP16+MAR!AP16+ABR!AP16+MAY!AP16),IF(Config!$C$6=6,SUM(+ENE!AP16+FEB!AP16+MAR!AP16+ABR!AP16+MAY!AP16+JUN!AP16),IF(Config!$C$6=7,SUM(ENE!AP16+FEB!AP16+MAR!AP16+ABR!AP16+MAY!AP16+JUN!AP16+JUL!AP16),IF(Config!$C$6=8,SUM(+ENE!AP16+FEB!AP16+MAR!AP16+ABR!AP16+MAY!AP16+JUN!AP16+JUL!AP16+AGO!AP16),IF(Config!$C$6=9,SUM(+ENE!AP16+FEB!AP16+MAR!AP16+ABR!AP16+MAY!AP16+JUN!AP16+JUL!AP16+AGO!AP16+SET!AP16),IF(Config!$C$6=10,SUM(+ENE!AP16+FEB!AP16+MAR!AP16+ABR!AP16+MAY!AP16+JUN!AP16+JUL!AP16+AGO!AP16+SET!AP16+OCT!AP16),IF(Config!$C$6=11,SUM(+ENE!AP16+FEB!AP16+MAR!AP16+ABR!AP16+MAY!AP16+JUN!AP16+JUL!AP16+AGO!AP16+SET!AP16+OCT!AP16+NOV!AP16),IF(Config!$C$6=12,SUM(+ENE!AP16+FEB!AP16+MAR!AP16+ABR!AP16+MAY!AP16+JUN!AP16+JUL!AP16+AGO!AP16+SET!AP16+OCT!AP16+NOV!AP16+DIC!AP16)))))))))))))</f>
        <v>0</v>
      </c>
      <c r="AQ16" s="214">
        <f>IF(Config!$C$6=1,SUM(+ENE!AQ16),IF(Config!$C$6=2,SUM(+ENE!AQ16+FEB!AQ16),IF(Config!$C$6=3,SUM(+ENE!AQ16+FEB!AQ16+MAR!AQ16),IF(Config!$C$6=4,SUM(+ENE!AQ16+FEB!AQ16+MAR!AQ16+ABR!AQ16),IF(Config!$C$6=5,SUM(ENE!AQ16+FEB!AQ16+MAR!AQ16+ABR!AQ16+MAY!AQ16),IF(Config!$C$6=6,SUM(+ENE!AQ16+FEB!AQ16+MAR!AQ16+ABR!AQ16+MAY!AQ16+JUN!AQ16),IF(Config!$C$6=7,SUM(ENE!AQ16+FEB!AQ16+MAR!AQ16+ABR!AQ16+MAY!AQ16+JUN!AQ16+JUL!AQ16),IF(Config!$C$6=8,SUM(+ENE!AQ16+FEB!AQ16+MAR!AQ16+ABR!AQ16+MAY!AQ16+JUN!AQ16+JUL!AQ16+AGO!AQ16),IF(Config!$C$6=9,SUM(+ENE!AQ16+FEB!AQ16+MAR!AQ16+ABR!AQ16+MAY!AQ16+JUN!AQ16+JUL!AQ16+AGO!AQ16+SET!AQ16),IF(Config!$C$6=10,SUM(+ENE!AQ16+FEB!AQ16+MAR!AQ16+ABR!AQ16+MAY!AQ16+JUN!AQ16+JUL!AQ16+AGO!AQ16+SET!AQ16+OCT!AQ16),IF(Config!$C$6=11,SUM(+ENE!AQ16+FEB!AQ16+MAR!AQ16+ABR!AQ16+MAY!AQ16+JUN!AQ16+JUL!AQ16+AGO!AQ16+SET!AQ16+OCT!AQ16+NOV!AQ16),IF(Config!$C$6=12,SUM(+ENE!AQ16+FEB!AQ16+MAR!AQ16+ABR!AQ16+MAY!AQ16+JUN!AQ16+JUL!AQ16+AGO!AQ16+SET!AQ16+OCT!AQ16+NOV!AQ16+DIC!AQ16)))))))))))))</f>
        <v>0</v>
      </c>
      <c r="AR16" s="214">
        <f>IF(Config!$C$6=1,SUM(+ENE!AR16),IF(Config!$C$6=2,SUM(+ENE!AR16+FEB!AR16),IF(Config!$C$6=3,SUM(+ENE!AR16+FEB!AR16+MAR!AR16),IF(Config!$C$6=4,SUM(+ENE!AR16+FEB!AR16+MAR!AR16+ABR!AR16),IF(Config!$C$6=5,SUM(ENE!AR16+FEB!AR16+MAR!AR16+ABR!AR16+MAY!AR16),IF(Config!$C$6=6,SUM(+ENE!AR16+FEB!AR16+MAR!AR16+ABR!AR16+MAY!AR16+JUN!AR16),IF(Config!$C$6=7,SUM(ENE!AR16+FEB!AR16+MAR!AR16+ABR!AR16+MAY!AR16+JUN!AR16+JUL!AR16),IF(Config!$C$6=8,SUM(+ENE!AR16+FEB!AR16+MAR!AR16+ABR!AR16+MAY!AR16+JUN!AR16+JUL!AR16+AGO!AR16),IF(Config!$C$6=9,SUM(+ENE!AR16+FEB!AR16+MAR!AR16+ABR!AR16+MAY!AR16+JUN!AR16+JUL!AR16+AGO!AR16+SET!AR16),IF(Config!$C$6=10,SUM(+ENE!AR16+FEB!AR16+MAR!AR16+ABR!AR16+MAY!AR16+JUN!AR16+JUL!AR16+AGO!AR16+SET!AR16+OCT!AR16),IF(Config!$C$6=11,SUM(+ENE!AR16+FEB!AR16+MAR!AR16+ABR!AR16+MAY!AR16+JUN!AR16+JUL!AR16+AGO!AR16+SET!AR16+OCT!AR16+NOV!AR16),IF(Config!$C$6=12,SUM(+ENE!AR16+FEB!AR16+MAR!AR16+ABR!AR16+MAY!AR16+JUN!AR16+JUL!AR16+AGO!AR16+SET!AR16+OCT!AR16+NOV!AR16+DIC!AR16)))))))))))))</f>
        <v>0</v>
      </c>
      <c r="AS16" s="220">
        <f t="shared" si="3"/>
        <v>0</v>
      </c>
      <c r="AT16" s="82">
        <f>IF(Config!$C$6=1,SUM(+ENE!AT16),IF(Config!$C$6=2,SUM(+ENE!AT16+FEB!AT16),IF(Config!$C$6=3,SUM(+ENE!AT16+FEB!AT16+MAR!AT16),IF(Config!$C$6=4,SUM(+ENE!AT16+FEB!AT16+MAR!AT16+ABR!AT16),IF(Config!$C$6=5,SUM(ENE!AT16+FEB!AT16+MAR!AT16+ABR!AT16+MAY!AT16),IF(Config!$C$6=6,SUM(+ENE!AT16+FEB!AT16+MAR!AT16+ABR!AT16+MAY!AT16+JUN!AT16),IF(Config!$C$6=7,SUM(ENE!AT16+FEB!AT16+MAR!AT16+ABR!AT16+MAY!AT16+JUN!AT16+JUL!AT16),IF(Config!$C$6=8,SUM(+ENE!AT16+FEB!AT16+MAR!AT16+ABR!AT16+MAY!AT16+JUN!AT16+JUL!AT16+AGO!AT16),IF(Config!$C$6=9,SUM(+ENE!AT16+FEB!AT16+MAR!AT16+ABR!AT16+MAY!AT16+JUN!AT16+JUL!AT16+AGO!AT16+SET!AT16),IF(Config!$C$6=10,SUM(+ENE!AT16+FEB!AT16+MAR!AT16+ABR!AT16+MAY!AT16+JUN!AT16+JUL!AT16+AGO!AT16+SET!AT16+OCT!AT16),IF(Config!$C$6=11,SUM(+ENE!AT16+FEB!AT16+MAR!AT16+ABR!AT16+MAY!AT16+JUN!AT16+JUL!AT16+AGO!AT16+SET!AT16+OCT!AT16+NOV!AT16),IF(Config!$C$6=12,SUM(+ENE!AT16+FEB!AT16+MAR!AT16+ABR!AT16+MAY!AT16+JUN!AT16+JUL!AT16+AGO!AT16+SET!AT16+OCT!AT16+NOV!AT16+DIC!AT16)))))))))))))</f>
        <v>0</v>
      </c>
      <c r="AU16" s="82">
        <f>IF(Config!$C$6=1,SUM(+ENE!AU16),IF(Config!$C$6=2,SUM(+ENE!AU16+FEB!AU16),IF(Config!$C$6=3,SUM(+ENE!AU16+FEB!AU16+MAR!AU16),IF(Config!$C$6=4,SUM(+ENE!AU16+FEB!AU16+MAR!AU16+ABR!AU16),IF(Config!$C$6=5,SUM(ENE!AU16+FEB!AU16+MAR!AU16+ABR!AU16+MAY!AU16),IF(Config!$C$6=6,SUM(+ENE!AU16+FEB!AU16+MAR!AU16+ABR!AU16+MAY!AU16+JUN!AU16),IF(Config!$C$6=7,SUM(ENE!AU16+FEB!AU16+MAR!AU16+ABR!AU16+MAY!AU16+JUN!AU16+JUL!AU16),IF(Config!$C$6=8,SUM(+ENE!AU16+FEB!AU16+MAR!AU16+ABR!AU16+MAY!AU16+JUN!AU16+JUL!AU16+AGO!AU16),IF(Config!$C$6=9,SUM(+ENE!AU16+FEB!AU16+MAR!AU16+ABR!AU16+MAY!AU16+JUN!AU16+JUL!AU16+AGO!AU16+SET!AU16),IF(Config!$C$6=10,SUM(+ENE!AU16+FEB!AU16+MAR!AU16+ABR!AU16+MAY!AU16+JUN!AU16+JUL!AU16+AGO!AU16+SET!AU16+OCT!AU16),IF(Config!$C$6=11,SUM(+ENE!AU16+FEB!AU16+MAR!AU16+ABR!AU16+MAY!AU16+JUN!AU16+JUL!AU16+AGO!AU16+SET!AU16+OCT!AU16+NOV!AU16),IF(Config!$C$6=12,SUM(+ENE!AU16+FEB!AU16+MAR!AU16+ABR!AU16+MAY!AU16+JUN!AU16+JUL!AU16+AGO!AU16+SET!AU16+OCT!AU16+NOV!AU16+DIC!AU16)))))))))))))</f>
        <v>0</v>
      </c>
      <c r="AV16" s="82">
        <f>IF(Config!$C$6=1,SUM(+ENE!AV16),IF(Config!$C$6=2,SUM(+ENE!AV16+FEB!AV16),IF(Config!$C$6=3,SUM(+ENE!AV16+FEB!AV16+MAR!AV16),IF(Config!$C$6=4,SUM(+ENE!AV16+FEB!AV16+MAR!AV16+ABR!AV16),IF(Config!$C$6=5,SUM(ENE!AV16+FEB!AV16+MAR!AV16+ABR!AV16+MAY!AV16),IF(Config!$C$6=6,SUM(+ENE!AV16+FEB!AV16+MAR!AV16+ABR!AV16+MAY!AV16+JUN!AV16),IF(Config!$C$6=7,SUM(ENE!AV16+FEB!AV16+MAR!AV16+ABR!AV16+MAY!AV16+JUN!AV16+JUL!AV16),IF(Config!$C$6=8,SUM(+ENE!AV16+FEB!AV16+MAR!AV16+ABR!AV16+MAY!AV16+JUN!AV16+JUL!AV16+AGO!AV16),IF(Config!$C$6=9,SUM(+ENE!AV16+FEB!AV16+MAR!AV16+ABR!AV16+MAY!AV16+JUN!AV16+JUL!AV16+AGO!AV16+SET!AV16),IF(Config!$C$6=10,SUM(+ENE!AV16+FEB!AV16+MAR!AV16+ABR!AV16+MAY!AV16+JUN!AV16+JUL!AV16+AGO!AV16+SET!AV16+OCT!AV16),IF(Config!$C$6=11,SUM(+ENE!AV16+FEB!AV16+MAR!AV16+ABR!AV16+MAY!AV16+JUN!AV16+JUL!AV16+AGO!AV16+SET!AV16+OCT!AV16+NOV!AV16),IF(Config!$C$6=12,SUM(+ENE!AV16+FEB!AV16+MAR!AV16+ABR!AV16+MAY!AV16+JUN!AV16+JUL!AV16+AGO!AV16+SET!AV16+OCT!AV16+NOV!AV16+DIC!AV16)))))))))))))</f>
        <v>0</v>
      </c>
      <c r="AW16" s="82">
        <f>IF(Config!$C$6=1,SUM(+ENE!AW16),IF(Config!$C$6=2,SUM(+ENE!AW16+FEB!AW16),IF(Config!$C$6=3,SUM(+ENE!AW16+FEB!AW16+MAR!AW16),IF(Config!$C$6=4,SUM(+ENE!AW16+FEB!AW16+MAR!AW16+ABR!AW16),IF(Config!$C$6=5,SUM(ENE!AW16+FEB!AW16+MAR!AW16+ABR!AW16+MAY!AW16),IF(Config!$C$6=6,SUM(+ENE!AW16+FEB!AW16+MAR!AW16+ABR!AW16+MAY!AW16+JUN!AW16),IF(Config!$C$6=7,SUM(ENE!AW16+FEB!AW16+MAR!AW16+ABR!AW16+MAY!AW16+JUN!AW16+JUL!AW16),IF(Config!$C$6=8,SUM(+ENE!AW16+FEB!AW16+MAR!AW16+ABR!AW16+MAY!AW16+JUN!AW16+JUL!AW16+AGO!AW16),IF(Config!$C$6=9,SUM(+ENE!AW16+FEB!AW16+MAR!AW16+ABR!AW16+MAY!AW16+JUN!AW16+JUL!AW16+AGO!AW16+SET!AW16),IF(Config!$C$6=10,SUM(+ENE!AW16+FEB!AW16+MAR!AW16+ABR!AW16+MAY!AW16+JUN!AW16+JUL!AW16+AGO!AW16+SET!AW16+OCT!AW16),IF(Config!$C$6=11,SUM(+ENE!AW16+FEB!AW16+MAR!AW16+ABR!AW16+MAY!AW16+JUN!AW16+JUL!AW16+AGO!AW16+SET!AW16+OCT!AW16+NOV!AW16),IF(Config!$C$6=12,SUM(+ENE!AW16+FEB!AW16+MAR!AW16+ABR!AW16+MAY!AW16+JUN!AW16+JUL!AW16+AGO!AW16+SET!AW16+OCT!AW16+NOV!AW16+DIC!AW16)))))))))))))</f>
        <v>0</v>
      </c>
      <c r="AX16" s="82">
        <f>IF(Config!$C$6=1,SUM(+ENE!AX16),IF(Config!$C$6=2,SUM(+ENE!AX16+FEB!AX16),IF(Config!$C$6=3,SUM(+ENE!AX16+FEB!AX16+MAR!AX16),IF(Config!$C$6=4,SUM(+ENE!AX16+FEB!AX16+MAR!AX16+ABR!AX16),IF(Config!$C$6=5,SUM(ENE!AX16+FEB!AX16+MAR!AX16+ABR!AX16+MAY!AX16),IF(Config!$C$6=6,SUM(+ENE!AX16+FEB!AX16+MAR!AX16+ABR!AX16+MAY!AX16+JUN!AX16),IF(Config!$C$6=7,SUM(ENE!AX16+FEB!AX16+MAR!AX16+ABR!AX16+MAY!AX16+JUN!AX16+JUL!AX16),IF(Config!$C$6=8,SUM(+ENE!AX16+FEB!AX16+MAR!AX16+ABR!AX16+MAY!AX16+JUN!AX16+JUL!AX16+AGO!AX16),IF(Config!$C$6=9,SUM(+ENE!AX16+FEB!AX16+MAR!AX16+ABR!AX16+MAY!AX16+JUN!AX16+JUL!AX16+AGO!AX16+SET!AX16),IF(Config!$C$6=10,SUM(+ENE!AX16+FEB!AX16+MAR!AX16+ABR!AX16+MAY!AX16+JUN!AX16+JUL!AX16+AGO!AX16+SET!AX16+OCT!AX16),IF(Config!$C$6=11,SUM(+ENE!AX16+FEB!AX16+MAR!AX16+ABR!AX16+MAY!AX16+JUN!AX16+JUL!AX16+AGO!AX16+SET!AX16+OCT!AX16+NOV!AX16),IF(Config!$C$6=12,SUM(+ENE!AX16+FEB!AX16+MAR!AX16+ABR!AX16+MAY!AX16+JUN!AX16+JUL!AX16+AGO!AX16+SET!AX16+OCT!AX16+NOV!AX16+DIC!AX16)))))))))))))</f>
        <v>0</v>
      </c>
      <c r="AY16" s="82">
        <f>IF(Config!$C$6=1,SUM(+ENE!AY16),IF(Config!$C$6=2,SUM(+ENE!AY16+FEB!AY16),IF(Config!$C$6=3,SUM(+ENE!AY16+FEB!AY16+MAR!AY16),IF(Config!$C$6=4,SUM(+ENE!AY16+FEB!AY16+MAR!AY16+ABR!AY16),IF(Config!$C$6=5,SUM(ENE!AY16+FEB!AY16+MAR!AY16+ABR!AY16+MAY!AY16),IF(Config!$C$6=6,SUM(+ENE!AY16+FEB!AY16+MAR!AY16+ABR!AY16+MAY!AY16+JUN!AY16),IF(Config!$C$6=7,SUM(ENE!AY16+FEB!AY16+MAR!AY16+ABR!AY16+MAY!AY16+JUN!AY16+JUL!AY16),IF(Config!$C$6=8,SUM(+ENE!AY16+FEB!AY16+MAR!AY16+ABR!AY16+MAY!AY16+JUN!AY16+JUL!AY16+AGO!AY16),IF(Config!$C$6=9,SUM(+ENE!AY16+FEB!AY16+MAR!AY16+ABR!AY16+MAY!AY16+JUN!AY16+JUL!AY16+AGO!AY16+SET!AY16),IF(Config!$C$6=10,SUM(+ENE!AY16+FEB!AY16+MAR!AY16+ABR!AY16+MAY!AY16+JUN!AY16+JUL!AY16+AGO!AY16+SET!AY16+OCT!AY16),IF(Config!$C$6=11,SUM(+ENE!AY16+FEB!AY16+MAR!AY16+ABR!AY16+MAY!AY16+JUN!AY16+JUL!AY16+AGO!AY16+SET!AY16+OCT!AY16+NOV!AY16),IF(Config!$C$6=12,SUM(+ENE!AY16+FEB!AY16+MAR!AY16+ABR!AY16+MAY!AY16+JUN!AY16+JUL!AY16+AGO!AY16+SET!AY16+OCT!AY16+NOV!AY16+DIC!AY16)))))))))))))</f>
        <v>0</v>
      </c>
      <c r="AZ16" s="82">
        <f>IF(Config!$C$6=1,SUM(+ENE!AZ16),IF(Config!$C$6=2,SUM(+ENE!AZ16+FEB!AZ16),IF(Config!$C$6=3,SUM(+ENE!AZ16+FEB!AZ16+MAR!AZ16),IF(Config!$C$6=4,SUM(+ENE!AZ16+FEB!AZ16+MAR!AZ16+ABR!AZ16),IF(Config!$C$6=5,SUM(ENE!AZ16+FEB!AZ16+MAR!AZ16+ABR!AZ16+MAY!AZ16),IF(Config!$C$6=6,SUM(+ENE!AZ16+FEB!AZ16+MAR!AZ16+ABR!AZ16+MAY!AZ16+JUN!AZ16),IF(Config!$C$6=7,SUM(ENE!AZ16+FEB!AZ16+MAR!AZ16+ABR!AZ16+MAY!AZ16+JUN!AZ16+JUL!AZ16),IF(Config!$C$6=8,SUM(+ENE!AZ16+FEB!AZ16+MAR!AZ16+ABR!AZ16+MAY!AZ16+JUN!AZ16+JUL!AZ16+AGO!AZ16),IF(Config!$C$6=9,SUM(+ENE!AZ16+FEB!AZ16+MAR!AZ16+ABR!AZ16+MAY!AZ16+JUN!AZ16+JUL!AZ16+AGO!AZ16+SET!AZ16),IF(Config!$C$6=10,SUM(+ENE!AZ16+FEB!AZ16+MAR!AZ16+ABR!AZ16+MAY!AZ16+JUN!AZ16+JUL!AZ16+AGO!AZ16+SET!AZ16+OCT!AZ16),IF(Config!$C$6=11,SUM(+ENE!AZ16+FEB!AZ16+MAR!AZ16+ABR!AZ16+MAY!AZ16+JUN!AZ16+JUL!AZ16+AGO!AZ16+SET!AZ16+OCT!AZ16+NOV!AZ16),IF(Config!$C$6=12,SUM(+ENE!AZ16+FEB!AZ16+MAR!AZ16+ABR!AZ16+MAY!AZ16+JUN!AZ16+JUL!AZ16+AGO!AZ16+SET!AZ16+OCT!AZ16+NOV!AZ16+DIC!AZ16)))))))))))))</f>
        <v>0</v>
      </c>
      <c r="BA16" s="82">
        <f>IF(Config!$C$6=1,SUM(+ENE!BA16),IF(Config!$C$6=2,SUM(+ENE!BA16+FEB!BA16),IF(Config!$C$6=3,SUM(+ENE!BA16+FEB!BA16+MAR!BA16),IF(Config!$C$6=4,SUM(+ENE!BA16+FEB!BA16+MAR!BA16+ABR!BA16),IF(Config!$C$6=5,SUM(ENE!BA16+FEB!BA16+MAR!BA16+ABR!BA16+MAY!BA16),IF(Config!$C$6=6,SUM(+ENE!BA16+FEB!BA16+MAR!BA16+ABR!BA16+MAY!BA16+JUN!BA16),IF(Config!$C$6=7,SUM(ENE!BA16+FEB!BA16+MAR!BA16+ABR!BA16+MAY!BA16+JUN!BA16+JUL!BA16),IF(Config!$C$6=8,SUM(+ENE!BA16+FEB!BA16+MAR!BA16+ABR!BA16+MAY!BA16+JUN!BA16+JUL!BA16+AGO!BA16),IF(Config!$C$6=9,SUM(+ENE!BA16+FEB!BA16+MAR!BA16+ABR!BA16+MAY!BA16+JUN!BA16+JUL!BA16+AGO!BA16+SET!BA16),IF(Config!$C$6=10,SUM(+ENE!BA16+FEB!BA16+MAR!BA16+ABR!BA16+MAY!BA16+JUN!BA16+JUL!BA16+AGO!BA16+SET!BA16+OCT!BA16),IF(Config!$C$6=11,SUM(+ENE!BA16+FEB!BA16+MAR!BA16+ABR!BA16+MAY!BA16+JUN!BA16+JUL!BA16+AGO!BA16+SET!BA16+OCT!BA16+NOV!BA16),IF(Config!$C$6=12,SUM(+ENE!BA16+FEB!BA16+MAR!BA16+ABR!BA16+MAY!BA16+JUN!BA16+JUL!BA16+AGO!BA16+SET!BA16+OCT!BA16+NOV!BA16+DIC!BA16)))))))))))))</f>
        <v>0</v>
      </c>
      <c r="BB16" s="82">
        <f>IF(Config!$C$6=1,SUM(+ENE!BB16),IF(Config!$C$6=2,SUM(+ENE!BB16+FEB!BB16),IF(Config!$C$6=3,SUM(+ENE!BB16+FEB!BB16+MAR!BB16),IF(Config!$C$6=4,SUM(+ENE!BB16+FEB!BB16+MAR!BB16+ABR!BB16),IF(Config!$C$6=5,SUM(ENE!BB16+FEB!BB16+MAR!BB16+ABR!BB16+MAY!BB16),IF(Config!$C$6=6,SUM(+ENE!BB16+FEB!BB16+MAR!BB16+ABR!BB16+MAY!BB16+JUN!BB16),IF(Config!$C$6=7,SUM(ENE!BB16+FEB!BB16+MAR!BB16+ABR!BB16+MAY!BB16+JUN!BB16+JUL!BB16),IF(Config!$C$6=8,SUM(+ENE!BB16+FEB!BB16+MAR!BB16+ABR!BB16+MAY!BB16+JUN!BB16+JUL!BB16+AGO!BB16),IF(Config!$C$6=9,SUM(+ENE!BB16+FEB!BB16+MAR!BB16+ABR!BB16+MAY!BB16+JUN!BB16+JUL!BB16+AGO!BB16+SET!BB16),IF(Config!$C$6=10,SUM(+ENE!BB16+FEB!BB16+MAR!BB16+ABR!BB16+MAY!BB16+JUN!BB16+JUL!BB16+AGO!BB16+SET!BB16+OCT!BB16),IF(Config!$C$6=11,SUM(+ENE!BB16+FEB!BB16+MAR!BB16+ABR!BB16+MAY!BB16+JUN!BB16+JUL!BB16+AGO!BB16+SET!BB16+OCT!BB16+NOV!BB16),IF(Config!$C$6=12,SUM(+ENE!BB16+FEB!BB16+MAR!BB16+ABR!BB16+MAY!BB16+JUN!BB16+JUL!BB16+AGO!BB16+SET!BB16+OCT!BB16+NOV!BB16+DIC!BB16)))))))))))))</f>
        <v>0</v>
      </c>
      <c r="BC16" s="82">
        <f>IF(Config!$C$6=1,SUM(+ENE!BC16),IF(Config!$C$6=2,SUM(+ENE!BC16+FEB!BC16),IF(Config!$C$6=3,SUM(+ENE!BC16+FEB!BC16+MAR!BC16),IF(Config!$C$6=4,SUM(+ENE!BC16+FEB!BC16+MAR!BC16+ABR!BC16),IF(Config!$C$6=5,SUM(ENE!BC16+FEB!BC16+MAR!BC16+ABR!BC16+MAY!BC16),IF(Config!$C$6=6,SUM(+ENE!BC16+FEB!BC16+MAR!BC16+ABR!BC16+MAY!BC16+JUN!BC16),IF(Config!$C$6=7,SUM(ENE!BC16+FEB!BC16+MAR!BC16+ABR!BC16+MAY!BC16+JUN!BC16+JUL!BC16),IF(Config!$C$6=8,SUM(+ENE!BC16+FEB!BC16+MAR!BC16+ABR!BC16+MAY!BC16+JUN!BC16+JUL!BC16+AGO!BC16),IF(Config!$C$6=9,SUM(+ENE!BC16+FEB!BC16+MAR!BC16+ABR!BC16+MAY!BC16+JUN!BC16+JUL!BC16+AGO!BC16+SET!BC16),IF(Config!$C$6=10,SUM(+ENE!BC16+FEB!BC16+MAR!BC16+ABR!BC16+MAY!BC16+JUN!BC16+JUL!BC16+AGO!BC16+SET!BC16+OCT!BC16),IF(Config!$C$6=11,SUM(+ENE!BC16+FEB!BC16+MAR!BC16+ABR!BC16+MAY!BC16+JUN!BC16+JUL!BC16+AGO!BC16+SET!BC16+OCT!BC16+NOV!BC16),IF(Config!$C$6=12,SUM(+ENE!BC16+FEB!BC16+MAR!BC16+ABR!BC16+MAY!BC16+JUN!BC16+JUL!BC16+AGO!BC16+SET!BC16+OCT!BC16+NOV!BC16+DIC!BC16)))))))))))))</f>
        <v>0</v>
      </c>
      <c r="BD16" s="109">
        <f t="shared" si="1"/>
        <v>0</v>
      </c>
      <c r="BE16" t="str">
        <f t="shared" si="2"/>
        <v>OK</v>
      </c>
    </row>
    <row r="17" spans="1:57" ht="20.25" customHeight="1" x14ac:dyDescent="0.25">
      <c r="A17" s="213">
        <f>+METAS!A17</f>
        <v>14</v>
      </c>
      <c r="B17" s="213" t="str">
        <f>+METAS!B17</f>
        <v xml:space="preserve">14-Rehabilitacion laboral </v>
      </c>
      <c r="C17" s="217" t="str">
        <f>+METAS!D17</f>
        <v>SALUD MENTAL CSMC</v>
      </c>
      <c r="D17" s="214">
        <f>IF(Config!$C$6=1,SUM(+ENE!D17),IF(Config!$C$6=2,SUM(+ENE!D17+FEB!D17),IF(Config!$C$6=3,SUM(+ENE!D17+FEB!D17+MAR!D17),IF(Config!$C$6=4,SUM(+ENE!D17+FEB!D17+MAR!D17+ABR!D17),IF(Config!$C$6=5,SUM(ENE!D17+FEB!D17+MAR!D17+ABR!D17+MAY!D17),IF(Config!$C$6=6,SUM(+ENE!D17+FEB!D17+MAR!D17+ABR!D17+MAY!D17+JUN!D17),IF(Config!$C$6=7,SUM(ENE!D17+FEB!D17+MAR!D17+ABR!D17+MAY!D17+JUN!D17+JUL!D17),IF(Config!$C$6=8,SUM(+ENE!D17+FEB!D17+MAR!D17+ABR!D17+MAY!D17+JUN!D17+JUL!D17+AGO!D17),IF(Config!$C$6=9,SUM(+ENE!D17+FEB!D17+MAR!D17+ABR!D17+MAY!D17+JUN!D17+JUL!D17+AGO!D17+SET!D17),IF(Config!$C$6=10,SUM(+ENE!D17+FEB!D17+MAR!D17+ABR!D17+MAY!D17+JUN!D17+JUL!D17+AGO!D17+SET!D17+OCT!D17),IF(Config!$C$6=11,SUM(+ENE!D17+FEB!D17+MAR!D17+ABR!D17+MAY!D17+JUN!D17+JUL!D17+AGO!D17+SET!D17+OCT!D17+NOV!D17),IF(Config!$C$6=12,SUM(+ENE!D17+FEB!D17+MAR!D17+ABR!D17+MAY!D17+JUN!D17+JUL!D17+AGO!D17+SET!D17+OCT!D17+NOV!D17+DIC!D17)))))))))))))</f>
        <v>0</v>
      </c>
      <c r="E17" s="214">
        <f>IF(Config!$C$6=1,SUM(+ENE!E17),IF(Config!$C$6=2,SUM(+ENE!E17+FEB!E17),IF(Config!$C$6=3,SUM(+ENE!E17+FEB!E17+MAR!E17),IF(Config!$C$6=4,SUM(+ENE!E17+FEB!E17+MAR!E17+ABR!E17),IF(Config!$C$6=5,SUM(ENE!E17+FEB!E17+MAR!E17+ABR!E17+MAY!E17),IF(Config!$C$6=6,SUM(+ENE!E17+FEB!E17+MAR!E17+ABR!E17+MAY!E17+JUN!E17),IF(Config!$C$6=7,SUM(ENE!E17+FEB!E17+MAR!E17+ABR!E17+MAY!E17+JUN!E17+JUL!E17),IF(Config!$C$6=8,SUM(+ENE!E17+FEB!E17+MAR!E17+ABR!E17+MAY!E17+JUN!E17+JUL!E17+AGO!E17),IF(Config!$C$6=9,SUM(+ENE!E17+FEB!E17+MAR!E17+ABR!E17+MAY!E17+JUN!E17+JUL!E17+AGO!E17+SET!E17),IF(Config!$C$6=10,SUM(+ENE!E17+FEB!E17+MAR!E17+ABR!E17+MAY!E17+JUN!E17+JUL!E17+AGO!E17+SET!E17+OCT!E17),IF(Config!$C$6=11,SUM(+ENE!E17+FEB!E17+MAR!E17+ABR!E17+MAY!E17+JUN!E17+JUL!E17+AGO!E17+SET!E17+OCT!E17+NOV!E17),IF(Config!$C$6=12,SUM(+ENE!E17+FEB!E17+MAR!E17+ABR!E17+MAY!E17+JUN!E17+JUL!E17+AGO!E17+SET!E17+OCT!E17+NOV!E17+DIC!E17)))))))))))))</f>
        <v>9</v>
      </c>
      <c r="F17" s="214">
        <f>IF(Config!$C$6=1,SUM(+ENE!F17),IF(Config!$C$6=2,SUM(+ENE!F17+FEB!F17),IF(Config!$C$6=3,SUM(+ENE!F17+FEB!F17+MAR!F17),IF(Config!$C$6=4,SUM(+ENE!F17+FEB!F17+MAR!F17+ABR!F17),IF(Config!$C$6=5,SUM(ENE!F17+FEB!F17+MAR!F17+ABR!F17+MAY!F17),IF(Config!$C$6=6,SUM(+ENE!F17+FEB!F17+MAR!F17+ABR!F17+MAY!F17+JUN!F17),IF(Config!$C$6=7,SUM(ENE!F17+FEB!F17+MAR!F17+ABR!F17+MAY!F17+JUN!F17+JUL!F17),IF(Config!$C$6=8,SUM(+ENE!F17+FEB!F17+MAR!F17+ABR!F17+MAY!F17+JUN!F17+JUL!F17+AGO!F17),IF(Config!$C$6=9,SUM(+ENE!F17+FEB!F17+MAR!F17+ABR!F17+MAY!F17+JUN!F17+JUL!F17+AGO!F17+SET!F17),IF(Config!$C$6=10,SUM(+ENE!F17+FEB!F17+MAR!F17+ABR!F17+MAY!F17+JUN!F17+JUL!F17+AGO!F17+SET!F17+OCT!F17),IF(Config!$C$6=11,SUM(+ENE!F17+FEB!F17+MAR!F17+ABR!F17+MAY!F17+JUN!F17+JUL!F17+AGO!F17+SET!F17+OCT!F17+NOV!F17),IF(Config!$C$6=12,SUM(+ENE!F17+FEB!F17+MAR!F17+ABR!F17+MAY!F17+JUN!F17+JUL!F17+AGO!F17+SET!F17+OCT!F17+NOV!F17+DIC!F17)))))))))))))</f>
        <v>0</v>
      </c>
      <c r="G17" s="214">
        <f>IF(Config!$C$6=1,SUM(+ENE!G17),IF(Config!$C$6=2,SUM(+ENE!G17+FEB!G17),IF(Config!$C$6=3,SUM(+ENE!G17+FEB!G17+MAR!G17),IF(Config!$C$6=4,SUM(+ENE!G17+FEB!G17+MAR!G17+ABR!G17),IF(Config!$C$6=5,SUM(ENE!G17+FEB!G17+MAR!G17+ABR!G17+MAY!G17),IF(Config!$C$6=6,SUM(+ENE!G17+FEB!G17+MAR!G17+ABR!G17+MAY!G17+JUN!G17),IF(Config!$C$6=7,SUM(ENE!G17+FEB!G17+MAR!G17+ABR!G17+MAY!G17+JUN!G17+JUL!G17),IF(Config!$C$6=8,SUM(+ENE!G17+FEB!G17+MAR!G17+ABR!G17+MAY!G17+JUN!G17+JUL!G17+AGO!G17),IF(Config!$C$6=9,SUM(+ENE!G17+FEB!G17+MAR!G17+ABR!G17+MAY!G17+JUN!G17+JUL!G17+AGO!G17+SET!G17),IF(Config!$C$6=10,SUM(+ENE!G17+FEB!G17+MAR!G17+ABR!G17+MAY!G17+JUN!G17+JUL!G17+AGO!G17+SET!G17+OCT!G17),IF(Config!$C$6=11,SUM(+ENE!G17+FEB!G17+MAR!G17+ABR!G17+MAY!G17+JUN!G17+JUL!G17+AGO!G17+SET!G17+OCT!G17+NOV!G17),IF(Config!$C$6=12,SUM(+ENE!G17+FEB!G17+MAR!G17+ABR!G17+MAY!G17+JUN!G17+JUL!G17+AGO!G17+SET!G17+OCT!G17+NOV!G17+DIC!G17)))))))))))))</f>
        <v>0</v>
      </c>
      <c r="H17" s="214">
        <f>IF(Config!$C$6=1,SUM(+ENE!H17),IF(Config!$C$6=2,SUM(+ENE!H17+FEB!H17),IF(Config!$C$6=3,SUM(+ENE!H17+FEB!H17+MAR!H17),IF(Config!$C$6=4,SUM(+ENE!H17+FEB!H17+MAR!H17+ABR!H17),IF(Config!$C$6=5,SUM(ENE!H17+FEB!H17+MAR!H17+ABR!H17+MAY!H17),IF(Config!$C$6=6,SUM(+ENE!H17+FEB!H17+MAR!H17+ABR!H17+MAY!H17+JUN!H17),IF(Config!$C$6=7,SUM(ENE!H17+FEB!H17+MAR!H17+ABR!H17+MAY!H17+JUN!H17+JUL!H17),IF(Config!$C$6=8,SUM(+ENE!H17+FEB!H17+MAR!H17+ABR!H17+MAY!H17+JUN!H17+JUL!H17+AGO!H17),IF(Config!$C$6=9,SUM(+ENE!H17+FEB!H17+MAR!H17+ABR!H17+MAY!H17+JUN!H17+JUL!H17+AGO!H17+SET!H17),IF(Config!$C$6=10,SUM(+ENE!H17+FEB!H17+MAR!H17+ABR!H17+MAY!H17+JUN!H17+JUL!H17+AGO!H17+SET!H17+OCT!H17),IF(Config!$C$6=11,SUM(+ENE!H17+FEB!H17+MAR!H17+ABR!H17+MAY!H17+JUN!H17+JUL!H17+AGO!H17+SET!H17+OCT!H17+NOV!H17),IF(Config!$C$6=12,SUM(+ENE!H17+FEB!H17+MAR!H17+ABR!H17+MAY!H17+JUN!H17+JUL!H17+AGO!H17+SET!H17+OCT!H17+NOV!H17+DIC!H17)))))))))))))</f>
        <v>0</v>
      </c>
      <c r="I17" s="214">
        <f>IF(Config!$C$6=1,SUM(+ENE!I17),IF(Config!$C$6=2,SUM(+ENE!I17+FEB!I17),IF(Config!$C$6=3,SUM(+ENE!I17+FEB!I17+MAR!I17),IF(Config!$C$6=4,SUM(+ENE!I17+FEB!I17+MAR!I17+ABR!I17),IF(Config!$C$6=5,SUM(ENE!I17+FEB!I17+MAR!I17+ABR!I17+MAY!I17),IF(Config!$C$6=6,SUM(+ENE!I17+FEB!I17+MAR!I17+ABR!I17+MAY!I17+JUN!I17),IF(Config!$C$6=7,SUM(ENE!I17+FEB!I17+MAR!I17+ABR!I17+MAY!I17+JUN!I17+JUL!I17),IF(Config!$C$6=8,SUM(+ENE!I17+FEB!I17+MAR!I17+ABR!I17+MAY!I17+JUN!I17+JUL!I17+AGO!I17),IF(Config!$C$6=9,SUM(+ENE!I17+FEB!I17+MAR!I17+ABR!I17+MAY!I17+JUN!I17+JUL!I17+AGO!I17+SET!I17),IF(Config!$C$6=10,SUM(+ENE!I17+FEB!I17+MAR!I17+ABR!I17+MAY!I17+JUN!I17+JUL!I17+AGO!I17+SET!I17+OCT!I17),IF(Config!$C$6=11,SUM(+ENE!I17+FEB!I17+MAR!I17+ABR!I17+MAY!I17+JUN!I17+JUL!I17+AGO!I17+SET!I17+OCT!I17+NOV!I17),IF(Config!$C$6=12,SUM(+ENE!I17+FEB!I17+MAR!I17+ABR!I17+MAY!I17+JUN!I17+JUL!I17+AGO!I17+SET!I17+OCT!I17+NOV!I17+DIC!I17)))))))))))))</f>
        <v>0</v>
      </c>
      <c r="J17" s="214">
        <f>IF(Config!$C$6=1,SUM(+ENE!J17),IF(Config!$C$6=2,SUM(+ENE!J17+FEB!J17),IF(Config!$C$6=3,SUM(+ENE!J17+FEB!J17+MAR!J17),IF(Config!$C$6=4,SUM(+ENE!J17+FEB!J17+MAR!J17+ABR!J17),IF(Config!$C$6=5,SUM(ENE!J17+FEB!J17+MAR!J17+ABR!J17+MAY!J17),IF(Config!$C$6=6,SUM(+ENE!J17+FEB!J17+MAR!J17+ABR!J17+MAY!J17+JUN!J17),IF(Config!$C$6=7,SUM(ENE!J17+FEB!J17+MAR!J17+ABR!J17+MAY!J17+JUN!J17+JUL!J17),IF(Config!$C$6=8,SUM(+ENE!J17+FEB!J17+MAR!J17+ABR!J17+MAY!J17+JUN!J17+JUL!J17+AGO!J17),IF(Config!$C$6=9,SUM(+ENE!J17+FEB!J17+MAR!J17+ABR!J17+MAY!J17+JUN!J17+JUL!J17+AGO!J17+SET!J17),IF(Config!$C$6=10,SUM(+ENE!J17+FEB!J17+MAR!J17+ABR!J17+MAY!J17+JUN!J17+JUL!J17+AGO!J17+SET!J17+OCT!J17),IF(Config!$C$6=11,SUM(+ENE!J17+FEB!J17+MAR!J17+ABR!J17+MAY!J17+JUN!J17+JUL!J17+AGO!J17+SET!J17+OCT!J17+NOV!J17),IF(Config!$C$6=12,SUM(+ENE!J17+FEB!J17+MAR!J17+ABR!J17+MAY!J17+JUN!J17+JUL!J17+AGO!J17+SET!J17+OCT!J17+NOV!J17+DIC!J17)))))))))))))</f>
        <v>0</v>
      </c>
      <c r="K17" s="214">
        <f>IF(Config!$C$6=1,SUM(+ENE!K17),IF(Config!$C$6=2,SUM(+ENE!K17+FEB!K17),IF(Config!$C$6=3,SUM(+ENE!K17+FEB!K17+MAR!K17),IF(Config!$C$6=4,SUM(+ENE!K17+FEB!K17+MAR!K17+ABR!K17),IF(Config!$C$6=5,SUM(ENE!K17+FEB!K17+MAR!K17+ABR!K17+MAY!K17),IF(Config!$C$6=6,SUM(+ENE!K17+FEB!K17+MAR!K17+ABR!K17+MAY!K17+JUN!K17),IF(Config!$C$6=7,SUM(ENE!K17+FEB!K17+MAR!K17+ABR!K17+MAY!K17+JUN!K17+JUL!K17),IF(Config!$C$6=8,SUM(+ENE!K17+FEB!K17+MAR!K17+ABR!K17+MAY!K17+JUN!K17+JUL!K17+AGO!K17),IF(Config!$C$6=9,SUM(+ENE!K17+FEB!K17+MAR!K17+ABR!K17+MAY!K17+JUN!K17+JUL!K17+AGO!K17+SET!K17),IF(Config!$C$6=10,SUM(+ENE!K17+FEB!K17+MAR!K17+ABR!K17+MAY!K17+JUN!K17+JUL!K17+AGO!K17+SET!K17+OCT!K17),IF(Config!$C$6=11,SUM(+ENE!K17+FEB!K17+MAR!K17+ABR!K17+MAY!K17+JUN!K17+JUL!K17+AGO!K17+SET!K17+OCT!K17+NOV!K17),IF(Config!$C$6=12,SUM(+ENE!K17+FEB!K17+MAR!K17+ABR!K17+MAY!K17+JUN!K17+JUL!K17+AGO!K17+SET!K17+OCT!K17+NOV!K17+DIC!K17)))))))))))))</f>
        <v>0</v>
      </c>
      <c r="L17" s="214">
        <f>IF(Config!$C$6=1,SUM(+ENE!L17),IF(Config!$C$6=2,SUM(+ENE!L17+FEB!L17),IF(Config!$C$6=3,SUM(+ENE!L17+FEB!L17+MAR!L17),IF(Config!$C$6=4,SUM(+ENE!L17+FEB!L17+MAR!L17+ABR!L17),IF(Config!$C$6=5,SUM(ENE!L17+FEB!L17+MAR!L17+ABR!L17+MAY!L17),IF(Config!$C$6=6,SUM(+ENE!L17+FEB!L17+MAR!L17+ABR!L17+MAY!L17+JUN!L17),IF(Config!$C$6=7,SUM(ENE!L17+FEB!L17+MAR!L17+ABR!L17+MAY!L17+JUN!L17+JUL!L17),IF(Config!$C$6=8,SUM(+ENE!L17+FEB!L17+MAR!L17+ABR!L17+MAY!L17+JUN!L17+JUL!L17+AGO!L17),IF(Config!$C$6=9,SUM(+ENE!L17+FEB!L17+MAR!L17+ABR!L17+MAY!L17+JUN!L17+JUL!L17+AGO!L17+SET!L17),IF(Config!$C$6=10,SUM(+ENE!L17+FEB!L17+MAR!L17+ABR!L17+MAY!L17+JUN!L17+JUL!L17+AGO!L17+SET!L17+OCT!L17),IF(Config!$C$6=11,SUM(+ENE!L17+FEB!L17+MAR!L17+ABR!L17+MAY!L17+JUN!L17+JUL!L17+AGO!L17+SET!L17+OCT!L17+NOV!L17),IF(Config!$C$6=12,SUM(+ENE!L17+FEB!L17+MAR!L17+ABR!L17+MAY!L17+JUN!L17+JUL!L17+AGO!L17+SET!L17+OCT!L17+NOV!L17+DIC!L17)))))))))))))</f>
        <v>0</v>
      </c>
      <c r="M17" s="214">
        <f>IF(Config!$C$6=1,SUM(+ENE!M17),IF(Config!$C$6=2,SUM(+ENE!M17+FEB!M17),IF(Config!$C$6=3,SUM(+ENE!M17+FEB!M17+MAR!M17),IF(Config!$C$6=4,SUM(+ENE!M17+FEB!M17+MAR!M17+ABR!M17),IF(Config!$C$6=5,SUM(ENE!M17+FEB!M17+MAR!M17+ABR!M17+MAY!M17),IF(Config!$C$6=6,SUM(+ENE!M17+FEB!M17+MAR!M17+ABR!M17+MAY!M17+JUN!M17),IF(Config!$C$6=7,SUM(ENE!M17+FEB!M17+MAR!M17+ABR!M17+MAY!M17+JUN!M17+JUL!M17),IF(Config!$C$6=8,SUM(+ENE!M17+FEB!M17+MAR!M17+ABR!M17+MAY!M17+JUN!M17+JUL!M17+AGO!M17),IF(Config!$C$6=9,SUM(+ENE!M17+FEB!M17+MAR!M17+ABR!M17+MAY!M17+JUN!M17+JUL!M17+AGO!M17+SET!M17),IF(Config!$C$6=10,SUM(+ENE!M17+FEB!M17+MAR!M17+ABR!M17+MAY!M17+JUN!M17+JUL!M17+AGO!M17+SET!M17+OCT!M17),IF(Config!$C$6=11,SUM(+ENE!M17+FEB!M17+MAR!M17+ABR!M17+MAY!M17+JUN!M17+JUL!M17+AGO!M17+SET!M17+OCT!M17+NOV!M17),IF(Config!$C$6=12,SUM(+ENE!M17+FEB!M17+MAR!M17+ABR!M17+MAY!M17+JUN!M17+JUL!M17+AGO!M17+SET!M17+OCT!M17+NOV!M17+DIC!M17)))))))))))))</f>
        <v>0</v>
      </c>
      <c r="N17" s="214">
        <f>IF(Config!$C$6=1,SUM(+ENE!N17),IF(Config!$C$6=2,SUM(+ENE!N17+FEB!N17),IF(Config!$C$6=3,SUM(+ENE!N17+FEB!N17+MAR!N17),IF(Config!$C$6=4,SUM(+ENE!N17+FEB!N17+MAR!N17+ABR!N17),IF(Config!$C$6=5,SUM(ENE!N17+FEB!N17+MAR!N17+ABR!N17+MAY!N17),IF(Config!$C$6=6,SUM(+ENE!N17+FEB!N17+MAR!N17+ABR!N17+MAY!N17+JUN!N17),IF(Config!$C$6=7,SUM(ENE!N17+FEB!N17+MAR!N17+ABR!N17+MAY!N17+JUN!N17+JUL!N17),IF(Config!$C$6=8,SUM(+ENE!N17+FEB!N17+MAR!N17+ABR!N17+MAY!N17+JUN!N17+JUL!N17+AGO!N17),IF(Config!$C$6=9,SUM(+ENE!N17+FEB!N17+MAR!N17+ABR!N17+MAY!N17+JUN!N17+JUL!N17+AGO!N17+SET!N17),IF(Config!$C$6=10,SUM(+ENE!N17+FEB!N17+MAR!N17+ABR!N17+MAY!N17+JUN!N17+JUL!N17+AGO!N17+SET!N17+OCT!N17),IF(Config!$C$6=11,SUM(+ENE!N17+FEB!N17+MAR!N17+ABR!N17+MAY!N17+JUN!N17+JUL!N17+AGO!N17+SET!N17+OCT!N17+NOV!N17),IF(Config!$C$6=12,SUM(+ENE!N17+FEB!N17+MAR!N17+ABR!N17+MAY!N17+JUN!N17+JUL!N17+AGO!N17+SET!N17+OCT!N17+NOV!N17+DIC!N17)))))))))))))</f>
        <v>0</v>
      </c>
      <c r="O17" s="214">
        <f>IF(Config!$C$6=1,SUM(+ENE!O17),IF(Config!$C$6=2,SUM(+ENE!O17+FEB!O17),IF(Config!$C$6=3,SUM(+ENE!O17+FEB!O17+MAR!O17),IF(Config!$C$6=4,SUM(+ENE!O17+FEB!O17+MAR!O17+ABR!O17),IF(Config!$C$6=5,SUM(ENE!O17+FEB!O17+MAR!O17+ABR!O17+MAY!O17),IF(Config!$C$6=6,SUM(+ENE!O17+FEB!O17+MAR!O17+ABR!O17+MAY!O17+JUN!O17),IF(Config!$C$6=7,SUM(ENE!O17+FEB!O17+MAR!O17+ABR!O17+MAY!O17+JUN!O17+JUL!O17),IF(Config!$C$6=8,SUM(+ENE!O17+FEB!O17+MAR!O17+ABR!O17+MAY!O17+JUN!O17+JUL!O17+AGO!O17),IF(Config!$C$6=9,SUM(+ENE!O17+FEB!O17+MAR!O17+ABR!O17+MAY!O17+JUN!O17+JUL!O17+AGO!O17+SET!O17),IF(Config!$C$6=10,SUM(+ENE!O17+FEB!O17+MAR!O17+ABR!O17+MAY!O17+JUN!O17+JUL!O17+AGO!O17+SET!O17+OCT!O17),IF(Config!$C$6=11,SUM(+ENE!O17+FEB!O17+MAR!O17+ABR!O17+MAY!O17+JUN!O17+JUL!O17+AGO!O17+SET!O17+OCT!O17+NOV!O17),IF(Config!$C$6=12,SUM(+ENE!O17+FEB!O17+MAR!O17+ABR!O17+MAY!O17+JUN!O17+JUL!O17+AGO!O17+SET!O17+OCT!O17+NOV!O17+DIC!O17)))))))))))))</f>
        <v>0</v>
      </c>
      <c r="P17" s="214">
        <f>IF(Config!$C$6=1,SUM(+ENE!P17),IF(Config!$C$6=2,SUM(+ENE!P17+FEB!P17),IF(Config!$C$6=3,SUM(+ENE!P17+FEB!P17+MAR!P17),IF(Config!$C$6=4,SUM(+ENE!P17+FEB!P17+MAR!P17+ABR!P17),IF(Config!$C$6=5,SUM(ENE!P17+FEB!P17+MAR!P17+ABR!P17+MAY!P17),IF(Config!$C$6=6,SUM(+ENE!P17+FEB!P17+MAR!P17+ABR!P17+MAY!P17+JUN!P17),IF(Config!$C$6=7,SUM(ENE!P17+FEB!P17+MAR!P17+ABR!P17+MAY!P17+JUN!P17+JUL!P17),IF(Config!$C$6=8,SUM(+ENE!P17+FEB!P17+MAR!P17+ABR!P17+MAY!P17+JUN!P17+JUL!P17+AGO!P17),IF(Config!$C$6=9,SUM(+ENE!P17+FEB!P17+MAR!P17+ABR!P17+MAY!P17+JUN!P17+JUL!P17+AGO!P17+SET!P17),IF(Config!$C$6=10,SUM(+ENE!P17+FEB!P17+MAR!P17+ABR!P17+MAY!P17+JUN!P17+JUL!P17+AGO!P17+SET!P17+OCT!P17),IF(Config!$C$6=11,SUM(+ENE!P17+FEB!P17+MAR!P17+ABR!P17+MAY!P17+JUN!P17+JUL!P17+AGO!P17+SET!P17+OCT!P17+NOV!P17),IF(Config!$C$6=12,SUM(+ENE!P17+FEB!P17+MAR!P17+ABR!P17+MAY!P17+JUN!P17+JUL!P17+AGO!P17+SET!P17+OCT!P17+NOV!P17+DIC!P17)))))))))))))</f>
        <v>0</v>
      </c>
      <c r="Q17" s="214">
        <f>IF(Config!$C$6=1,SUM(+ENE!Q17),IF(Config!$C$6=2,SUM(+ENE!Q17+FEB!Q17),IF(Config!$C$6=3,SUM(+ENE!Q17+FEB!Q17+MAR!Q17),IF(Config!$C$6=4,SUM(+ENE!Q17+FEB!Q17+MAR!Q17+ABR!Q17),IF(Config!$C$6=5,SUM(ENE!Q17+FEB!Q17+MAR!Q17+ABR!Q17+MAY!Q17),IF(Config!$C$6=6,SUM(+ENE!Q17+FEB!Q17+MAR!Q17+ABR!Q17+MAY!Q17+JUN!Q17),IF(Config!$C$6=7,SUM(ENE!Q17+FEB!Q17+MAR!Q17+ABR!Q17+MAY!Q17+JUN!Q17+JUL!Q17),IF(Config!$C$6=8,SUM(+ENE!Q17+FEB!Q17+MAR!Q17+ABR!Q17+MAY!Q17+JUN!Q17+JUL!Q17+AGO!Q17),IF(Config!$C$6=9,SUM(+ENE!Q17+FEB!Q17+MAR!Q17+ABR!Q17+MAY!Q17+JUN!Q17+JUL!Q17+AGO!Q17+SET!Q17),IF(Config!$C$6=10,SUM(+ENE!Q17+FEB!Q17+MAR!Q17+ABR!Q17+MAY!Q17+JUN!Q17+JUL!Q17+AGO!Q17+SET!Q17+OCT!Q17),IF(Config!$C$6=11,SUM(+ENE!Q17+FEB!Q17+MAR!Q17+ABR!Q17+MAY!Q17+JUN!Q17+JUL!Q17+AGO!Q17+SET!Q17+OCT!Q17+NOV!Q17),IF(Config!$C$6=12,SUM(+ENE!Q17+FEB!Q17+MAR!Q17+ABR!Q17+MAY!Q17+JUN!Q17+JUL!Q17+AGO!Q17+SET!Q17+OCT!Q17+NOV!Q17+DIC!Q17)))))))))))))</f>
        <v>0</v>
      </c>
      <c r="R17" s="214">
        <f>IF(Config!$C$6=1,SUM(+ENE!R17),IF(Config!$C$6=2,SUM(+ENE!R17+FEB!R17),IF(Config!$C$6=3,SUM(+ENE!R17+FEB!R17+MAR!R17),IF(Config!$C$6=4,SUM(+ENE!R17+FEB!R17+MAR!R17+ABR!R17),IF(Config!$C$6=5,SUM(ENE!R17+FEB!R17+MAR!R17+ABR!R17+MAY!R17),IF(Config!$C$6=6,SUM(+ENE!R17+FEB!R17+MAR!R17+ABR!R17+MAY!R17+JUN!R17),IF(Config!$C$6=7,SUM(ENE!R17+FEB!R17+MAR!R17+ABR!R17+MAY!R17+JUN!R17+JUL!R17),IF(Config!$C$6=8,SUM(+ENE!R17+FEB!R17+MAR!R17+ABR!R17+MAY!R17+JUN!R17+JUL!R17+AGO!R17),IF(Config!$C$6=9,SUM(+ENE!R17+FEB!R17+MAR!R17+ABR!R17+MAY!R17+JUN!R17+JUL!R17+AGO!R17+SET!R17),IF(Config!$C$6=10,SUM(+ENE!R17+FEB!R17+MAR!R17+ABR!R17+MAY!R17+JUN!R17+JUL!R17+AGO!R17+SET!R17+OCT!R17),IF(Config!$C$6=11,SUM(+ENE!R17+FEB!R17+MAR!R17+ABR!R17+MAY!R17+JUN!R17+JUL!R17+AGO!R17+SET!R17+OCT!R17+NOV!R17),IF(Config!$C$6=12,SUM(+ENE!R17+FEB!R17+MAR!R17+ABR!R17+MAY!R17+JUN!R17+JUL!R17+AGO!R17+SET!R17+OCT!R17+NOV!R17+DIC!R17)))))))))))))</f>
        <v>0</v>
      </c>
      <c r="S17" s="214">
        <f>IF(Config!$C$6=1,SUM(+ENE!S17),IF(Config!$C$6=2,SUM(+ENE!S17+FEB!S17),IF(Config!$C$6=3,SUM(+ENE!S17+FEB!S17+MAR!S17),IF(Config!$C$6=4,SUM(+ENE!S17+FEB!S17+MAR!S17+ABR!S17),IF(Config!$C$6=5,SUM(ENE!S17+FEB!S17+MAR!S17+ABR!S17+MAY!S17),IF(Config!$C$6=6,SUM(+ENE!S17+FEB!S17+MAR!S17+ABR!S17+MAY!S17+JUN!S17),IF(Config!$C$6=7,SUM(ENE!S17+FEB!S17+MAR!S17+ABR!S17+MAY!S17+JUN!S17+JUL!S17),IF(Config!$C$6=8,SUM(+ENE!S17+FEB!S17+MAR!S17+ABR!S17+MAY!S17+JUN!S17+JUL!S17+AGO!S17),IF(Config!$C$6=9,SUM(+ENE!S17+FEB!S17+MAR!S17+ABR!S17+MAY!S17+JUN!S17+JUL!S17+AGO!S17+SET!S17),IF(Config!$C$6=10,SUM(+ENE!S17+FEB!S17+MAR!S17+ABR!S17+MAY!S17+JUN!S17+JUL!S17+AGO!S17+SET!S17+OCT!S17),IF(Config!$C$6=11,SUM(+ENE!S17+FEB!S17+MAR!S17+ABR!S17+MAY!S17+JUN!S17+JUL!S17+AGO!S17+SET!S17+OCT!S17+NOV!S17),IF(Config!$C$6=12,SUM(+ENE!S17+FEB!S17+MAR!S17+ABR!S17+MAY!S17+JUN!S17+JUL!S17+AGO!S17+SET!S17+OCT!S17+NOV!S17+DIC!S17)))))))))))))</f>
        <v>0</v>
      </c>
      <c r="T17" s="214">
        <f>IF(Config!$C$6=1,SUM(+ENE!T17),IF(Config!$C$6=2,SUM(+ENE!T17+FEB!T17),IF(Config!$C$6=3,SUM(+ENE!T17+FEB!T17+MAR!T17),IF(Config!$C$6=4,SUM(+ENE!T17+FEB!T17+MAR!T17+ABR!T17),IF(Config!$C$6=5,SUM(ENE!T17+FEB!T17+MAR!T17+ABR!T17+MAY!T17),IF(Config!$C$6=6,SUM(+ENE!T17+FEB!T17+MAR!T17+ABR!T17+MAY!T17+JUN!T17),IF(Config!$C$6=7,SUM(ENE!T17+FEB!T17+MAR!T17+ABR!T17+MAY!T17+JUN!T17+JUL!T17),IF(Config!$C$6=8,SUM(+ENE!T17+FEB!T17+MAR!T17+ABR!T17+MAY!T17+JUN!T17+JUL!T17+AGO!T17),IF(Config!$C$6=9,SUM(+ENE!T17+FEB!T17+MAR!T17+ABR!T17+MAY!T17+JUN!T17+JUL!T17+AGO!T17+SET!T17),IF(Config!$C$6=10,SUM(+ENE!T17+FEB!T17+MAR!T17+ABR!T17+MAY!T17+JUN!T17+JUL!T17+AGO!T17+SET!T17+OCT!T17),IF(Config!$C$6=11,SUM(+ENE!T17+FEB!T17+MAR!T17+ABR!T17+MAY!T17+JUN!T17+JUL!T17+AGO!T17+SET!T17+OCT!T17+NOV!T17),IF(Config!$C$6=12,SUM(+ENE!T17+FEB!T17+MAR!T17+ABR!T17+MAY!T17+JUN!T17+JUL!T17+AGO!T17+SET!T17+OCT!T17+NOV!T17+DIC!T17)))))))))))))</f>
        <v>0</v>
      </c>
      <c r="U17" s="214">
        <f>IF(Config!$C$6=1,SUM(+ENE!U17),IF(Config!$C$6=2,SUM(+ENE!U17+FEB!U17),IF(Config!$C$6=3,SUM(+ENE!U17+FEB!U17+MAR!U17),IF(Config!$C$6=4,SUM(+ENE!U17+FEB!U17+MAR!U17+ABR!U17),IF(Config!$C$6=5,SUM(ENE!U17+FEB!U17+MAR!U17+ABR!U17+MAY!U17),IF(Config!$C$6=6,SUM(+ENE!U17+FEB!U17+MAR!U17+ABR!U17+MAY!U17+JUN!U17),IF(Config!$C$6=7,SUM(ENE!U17+FEB!U17+MAR!U17+ABR!U17+MAY!U17+JUN!U17+JUL!U17),IF(Config!$C$6=8,SUM(+ENE!U17+FEB!U17+MAR!U17+ABR!U17+MAY!U17+JUN!U17+JUL!U17+AGO!U17),IF(Config!$C$6=9,SUM(+ENE!U17+FEB!U17+MAR!U17+ABR!U17+MAY!U17+JUN!U17+JUL!U17+AGO!U17+SET!U17),IF(Config!$C$6=10,SUM(+ENE!U17+FEB!U17+MAR!U17+ABR!U17+MAY!U17+JUN!U17+JUL!U17+AGO!U17+SET!U17+OCT!U17),IF(Config!$C$6=11,SUM(+ENE!U17+FEB!U17+MAR!U17+ABR!U17+MAY!U17+JUN!U17+JUL!U17+AGO!U17+SET!U17+OCT!U17+NOV!U17),IF(Config!$C$6=12,SUM(+ENE!U17+FEB!U17+MAR!U17+ABR!U17+MAY!U17+JUN!U17+JUL!U17+AGO!U17+SET!U17+OCT!U17+NOV!U17+DIC!U17)))))))))))))</f>
        <v>0</v>
      </c>
      <c r="V17" s="214">
        <f>IF(Config!$C$6=1,SUM(+ENE!V17),IF(Config!$C$6=2,SUM(+ENE!V17+FEB!V17),IF(Config!$C$6=3,SUM(+ENE!V17+FEB!V17+MAR!V17),IF(Config!$C$6=4,SUM(+ENE!V17+FEB!V17+MAR!V17+ABR!V17),IF(Config!$C$6=5,SUM(ENE!V17+FEB!V17+MAR!V17+ABR!V17+MAY!V17),IF(Config!$C$6=6,SUM(+ENE!V17+FEB!V17+MAR!V17+ABR!V17+MAY!V17+JUN!V17),IF(Config!$C$6=7,SUM(ENE!V17+FEB!V17+MAR!V17+ABR!V17+MAY!V17+JUN!V17+JUL!V17),IF(Config!$C$6=8,SUM(+ENE!V17+FEB!V17+MAR!V17+ABR!V17+MAY!V17+JUN!V17+JUL!V17+AGO!V17),IF(Config!$C$6=9,SUM(+ENE!V17+FEB!V17+MAR!V17+ABR!V17+MAY!V17+JUN!V17+JUL!V17+AGO!V17+SET!V17),IF(Config!$C$6=10,SUM(+ENE!V17+FEB!V17+MAR!V17+ABR!V17+MAY!V17+JUN!V17+JUL!V17+AGO!V17+SET!V17+OCT!V17),IF(Config!$C$6=11,SUM(+ENE!V17+FEB!V17+MAR!V17+ABR!V17+MAY!V17+JUN!V17+JUL!V17+AGO!V17+SET!V17+OCT!V17+NOV!V17),IF(Config!$C$6=12,SUM(+ENE!V17+FEB!V17+MAR!V17+ABR!V17+MAY!V17+JUN!V17+JUL!V17+AGO!V17+SET!V17+OCT!V17+NOV!V17+DIC!V17)))))))))))))</f>
        <v>0</v>
      </c>
      <c r="W17" s="214">
        <f>IF(Config!$C$6=1,SUM(+ENE!W17),IF(Config!$C$6=2,SUM(+ENE!W17+FEB!W17),IF(Config!$C$6=3,SUM(+ENE!W17+FEB!W17+MAR!W17),IF(Config!$C$6=4,SUM(+ENE!W17+FEB!W17+MAR!W17+ABR!W17),IF(Config!$C$6=5,SUM(ENE!W17+FEB!W17+MAR!W17+ABR!W17+MAY!W17),IF(Config!$C$6=6,SUM(+ENE!W17+FEB!W17+MAR!W17+ABR!W17+MAY!W17+JUN!W17),IF(Config!$C$6=7,SUM(ENE!W17+FEB!W17+MAR!W17+ABR!W17+MAY!W17+JUN!W17+JUL!W17),IF(Config!$C$6=8,SUM(+ENE!W17+FEB!W17+MAR!W17+ABR!W17+MAY!W17+JUN!W17+JUL!W17+AGO!W17),IF(Config!$C$6=9,SUM(+ENE!W17+FEB!W17+MAR!W17+ABR!W17+MAY!W17+JUN!W17+JUL!W17+AGO!W17+SET!W17),IF(Config!$C$6=10,SUM(+ENE!W17+FEB!W17+MAR!W17+ABR!W17+MAY!W17+JUN!W17+JUL!W17+AGO!W17+SET!W17+OCT!W17),IF(Config!$C$6=11,SUM(+ENE!W17+FEB!W17+MAR!W17+ABR!W17+MAY!W17+JUN!W17+JUL!W17+AGO!W17+SET!W17+OCT!W17+NOV!W17),IF(Config!$C$6=12,SUM(+ENE!W17+FEB!W17+MAR!W17+ABR!W17+MAY!W17+JUN!W17+JUL!W17+AGO!W17+SET!W17+OCT!W17+NOV!W17+DIC!W17)))))))))))))</f>
        <v>0</v>
      </c>
      <c r="X17" s="214">
        <f>IF(Config!$C$6=1,SUM(+ENE!X17),IF(Config!$C$6=2,SUM(+ENE!X17+FEB!X17),IF(Config!$C$6=3,SUM(+ENE!X17+FEB!X17+MAR!X17),IF(Config!$C$6=4,SUM(+ENE!X17+FEB!X17+MAR!X17+ABR!X17),IF(Config!$C$6=5,SUM(ENE!X17+FEB!X17+MAR!X17+ABR!X17+MAY!X17),IF(Config!$C$6=6,SUM(+ENE!X17+FEB!X17+MAR!X17+ABR!X17+MAY!X17+JUN!X17),IF(Config!$C$6=7,SUM(ENE!X17+FEB!X17+MAR!X17+ABR!X17+MAY!X17+JUN!X17+JUL!X17),IF(Config!$C$6=8,SUM(+ENE!X17+FEB!X17+MAR!X17+ABR!X17+MAY!X17+JUN!X17+JUL!X17+AGO!X17),IF(Config!$C$6=9,SUM(+ENE!X17+FEB!X17+MAR!X17+ABR!X17+MAY!X17+JUN!X17+JUL!X17+AGO!X17+SET!X17),IF(Config!$C$6=10,SUM(+ENE!X17+FEB!X17+MAR!X17+ABR!X17+MAY!X17+JUN!X17+JUL!X17+AGO!X17+SET!X17+OCT!X17),IF(Config!$C$6=11,SUM(+ENE!X17+FEB!X17+MAR!X17+ABR!X17+MAY!X17+JUN!X17+JUL!X17+AGO!X17+SET!X17+OCT!X17+NOV!X17),IF(Config!$C$6=12,SUM(+ENE!X17+FEB!X17+MAR!X17+ABR!X17+MAY!X17+JUN!X17+JUL!X17+AGO!X17+SET!X17+OCT!X17+NOV!X17+DIC!X17)))))))))))))</f>
        <v>0</v>
      </c>
      <c r="Y17" s="214">
        <f>IF(Config!$C$6=1,SUM(+ENE!Y17),IF(Config!$C$6=2,SUM(+ENE!Y17+FEB!Y17),IF(Config!$C$6=3,SUM(+ENE!Y17+FEB!Y17+MAR!Y17),IF(Config!$C$6=4,SUM(+ENE!Y17+FEB!Y17+MAR!Y17+ABR!Y17),IF(Config!$C$6=5,SUM(ENE!Y17+FEB!Y17+MAR!Y17+ABR!Y17+MAY!Y17),IF(Config!$C$6=6,SUM(+ENE!Y17+FEB!Y17+MAR!Y17+ABR!Y17+MAY!Y17+JUN!Y17),IF(Config!$C$6=7,SUM(ENE!Y17+FEB!Y17+MAR!Y17+ABR!Y17+MAY!Y17+JUN!Y17+JUL!Y17),IF(Config!$C$6=8,SUM(+ENE!Y17+FEB!Y17+MAR!Y17+ABR!Y17+MAY!Y17+JUN!Y17+JUL!Y17+AGO!Y17),IF(Config!$C$6=9,SUM(+ENE!Y17+FEB!Y17+MAR!Y17+ABR!Y17+MAY!Y17+JUN!Y17+JUL!Y17+AGO!Y17+SET!Y17),IF(Config!$C$6=10,SUM(+ENE!Y17+FEB!Y17+MAR!Y17+ABR!Y17+MAY!Y17+JUN!Y17+JUL!Y17+AGO!Y17+SET!Y17+OCT!Y17),IF(Config!$C$6=11,SUM(+ENE!Y17+FEB!Y17+MAR!Y17+ABR!Y17+MAY!Y17+JUN!Y17+JUL!Y17+AGO!Y17+SET!Y17+OCT!Y17+NOV!Y17),IF(Config!$C$6=12,SUM(+ENE!Y17+FEB!Y17+MAR!Y17+ABR!Y17+MAY!Y17+JUN!Y17+JUL!Y17+AGO!Y17+SET!Y17+OCT!Y17+NOV!Y17+DIC!Y17)))))))))))))</f>
        <v>0</v>
      </c>
      <c r="Z17" s="214">
        <f>IF(Config!$C$6=1,SUM(+ENE!Z17),IF(Config!$C$6=2,SUM(+ENE!Z17+FEB!Z17),IF(Config!$C$6=3,SUM(+ENE!Z17+FEB!Z17+MAR!Z17),IF(Config!$C$6=4,SUM(+ENE!Z17+FEB!Z17+MAR!Z17+ABR!Z17),IF(Config!$C$6=5,SUM(ENE!Z17+FEB!Z17+MAR!Z17+ABR!Z17+MAY!Z17),IF(Config!$C$6=6,SUM(+ENE!Z17+FEB!Z17+MAR!Z17+ABR!Z17+MAY!Z17+JUN!Z17),IF(Config!$C$6=7,SUM(ENE!Z17+FEB!Z17+MAR!Z17+ABR!Z17+MAY!Z17+JUN!Z17+JUL!Z17),IF(Config!$C$6=8,SUM(+ENE!Z17+FEB!Z17+MAR!Z17+ABR!Z17+MAY!Z17+JUN!Z17+JUL!Z17+AGO!Z17),IF(Config!$C$6=9,SUM(+ENE!Z17+FEB!Z17+MAR!Z17+ABR!Z17+MAY!Z17+JUN!Z17+JUL!Z17+AGO!Z17+SET!Z17),IF(Config!$C$6=10,SUM(+ENE!Z17+FEB!Z17+MAR!Z17+ABR!Z17+MAY!Z17+JUN!Z17+JUL!Z17+AGO!Z17+SET!Z17+OCT!Z17),IF(Config!$C$6=11,SUM(+ENE!Z17+FEB!Z17+MAR!Z17+ABR!Z17+MAY!Z17+JUN!Z17+JUL!Z17+AGO!Z17+SET!Z17+OCT!Z17+NOV!Z17),IF(Config!$C$6=12,SUM(+ENE!Z17+FEB!Z17+MAR!Z17+ABR!Z17+MAY!Z17+JUN!Z17+JUL!Z17+AGO!Z17+SET!Z17+OCT!Z17+NOV!Z17+DIC!Z17)))))))))))))</f>
        <v>0</v>
      </c>
      <c r="AA17" s="214">
        <f>IF(Config!$C$6=1,SUM(+ENE!AA17),IF(Config!$C$6=2,SUM(+ENE!AA17+FEB!AA17),IF(Config!$C$6=3,SUM(+ENE!AA17+FEB!AA17+MAR!AA17),IF(Config!$C$6=4,SUM(+ENE!AA17+FEB!AA17+MAR!AA17+ABR!AA17),IF(Config!$C$6=5,SUM(ENE!AA17+FEB!AA17+MAR!AA17+ABR!AA17+MAY!AA17),IF(Config!$C$6=6,SUM(+ENE!AA17+FEB!AA17+MAR!AA17+ABR!AA17+MAY!AA17+JUN!AA17),IF(Config!$C$6=7,SUM(ENE!AA17+FEB!AA17+MAR!AA17+ABR!AA17+MAY!AA17+JUN!AA17+JUL!AA17),IF(Config!$C$6=8,SUM(+ENE!AA17+FEB!AA17+MAR!AA17+ABR!AA17+MAY!AA17+JUN!AA17+JUL!AA17+AGO!AA17),IF(Config!$C$6=9,SUM(+ENE!AA17+FEB!AA17+MAR!AA17+ABR!AA17+MAY!AA17+JUN!AA17+JUL!AA17+AGO!AA17+SET!AA17),IF(Config!$C$6=10,SUM(+ENE!AA17+FEB!AA17+MAR!AA17+ABR!AA17+MAY!AA17+JUN!AA17+JUL!AA17+AGO!AA17+SET!AA17+OCT!AA17),IF(Config!$C$6=11,SUM(+ENE!AA17+FEB!AA17+MAR!AA17+ABR!AA17+MAY!AA17+JUN!AA17+JUL!AA17+AGO!AA17+SET!AA17+OCT!AA17+NOV!AA17),IF(Config!$C$6=12,SUM(+ENE!AA17+FEB!AA17+MAR!AA17+ABR!AA17+MAY!AA17+JUN!AA17+JUL!AA17+AGO!AA17+SET!AA17+OCT!AA17+NOV!AA17+DIC!AA17)))))))))))))</f>
        <v>0</v>
      </c>
      <c r="AB17" s="214">
        <f>IF(Config!$C$6=1,SUM(+ENE!AB17),IF(Config!$C$6=2,SUM(+ENE!AB17+FEB!AB17),IF(Config!$C$6=3,SUM(+ENE!AB17+FEB!AB17+MAR!AB17),IF(Config!$C$6=4,SUM(+ENE!AB17+FEB!AB17+MAR!AB17+ABR!AB17),IF(Config!$C$6=5,SUM(ENE!AB17+FEB!AB17+MAR!AB17+ABR!AB17+MAY!AB17),IF(Config!$C$6=6,SUM(+ENE!AB17+FEB!AB17+MAR!AB17+ABR!AB17+MAY!AB17+JUN!AB17),IF(Config!$C$6=7,SUM(ENE!AB17+FEB!AB17+MAR!AB17+ABR!AB17+MAY!AB17+JUN!AB17+JUL!AB17),IF(Config!$C$6=8,SUM(+ENE!AB17+FEB!AB17+MAR!AB17+ABR!AB17+MAY!AB17+JUN!AB17+JUL!AB17+AGO!AB17),IF(Config!$C$6=9,SUM(+ENE!AB17+FEB!AB17+MAR!AB17+ABR!AB17+MAY!AB17+JUN!AB17+JUL!AB17+AGO!AB17+SET!AB17),IF(Config!$C$6=10,SUM(+ENE!AB17+FEB!AB17+MAR!AB17+ABR!AB17+MAY!AB17+JUN!AB17+JUL!AB17+AGO!AB17+SET!AB17+OCT!AB17),IF(Config!$C$6=11,SUM(+ENE!AB17+FEB!AB17+MAR!AB17+ABR!AB17+MAY!AB17+JUN!AB17+JUL!AB17+AGO!AB17+SET!AB17+OCT!AB17+NOV!AB17),IF(Config!$C$6=12,SUM(+ENE!AB17+FEB!AB17+MAR!AB17+ABR!AB17+MAY!AB17+JUN!AB17+JUL!AB17+AGO!AB17+SET!AB17+OCT!AB17+NOV!AB17+DIC!AB17)))))))))))))</f>
        <v>0</v>
      </c>
      <c r="AC17" s="214">
        <f>IF(Config!$C$6=1,SUM(+ENE!AC17),IF(Config!$C$6=2,SUM(+ENE!AC17+FEB!AC17),IF(Config!$C$6=3,SUM(+ENE!AC17+FEB!AC17+MAR!AC17),IF(Config!$C$6=4,SUM(+ENE!AC17+FEB!AC17+MAR!AC17+ABR!AC17),IF(Config!$C$6=5,SUM(ENE!AC17+FEB!AC17+MAR!AC17+ABR!AC17+MAY!AC17),IF(Config!$C$6=6,SUM(+ENE!AC17+FEB!AC17+MAR!AC17+ABR!AC17+MAY!AC17+JUN!AC17),IF(Config!$C$6=7,SUM(ENE!AC17+FEB!AC17+MAR!AC17+ABR!AC17+MAY!AC17+JUN!AC17+JUL!AC17),IF(Config!$C$6=8,SUM(+ENE!AC17+FEB!AC17+MAR!AC17+ABR!AC17+MAY!AC17+JUN!AC17+JUL!AC17+AGO!AC17),IF(Config!$C$6=9,SUM(+ENE!AC17+FEB!AC17+MAR!AC17+ABR!AC17+MAY!AC17+JUN!AC17+JUL!AC17+AGO!AC17+SET!AC17),IF(Config!$C$6=10,SUM(+ENE!AC17+FEB!AC17+MAR!AC17+ABR!AC17+MAY!AC17+JUN!AC17+JUL!AC17+AGO!AC17+SET!AC17+OCT!AC17),IF(Config!$C$6=11,SUM(+ENE!AC17+FEB!AC17+MAR!AC17+ABR!AC17+MAY!AC17+JUN!AC17+JUL!AC17+AGO!AC17+SET!AC17+OCT!AC17+NOV!AC17),IF(Config!$C$6=12,SUM(+ENE!AC17+FEB!AC17+MAR!AC17+ABR!AC17+MAY!AC17+JUN!AC17+JUL!AC17+AGO!AC17+SET!AC17+OCT!AC17+NOV!AC17+DIC!AC17)))))))))))))</f>
        <v>0</v>
      </c>
      <c r="AD17" s="214">
        <f>IF(Config!$C$6=1,SUM(+ENE!AD17),IF(Config!$C$6=2,SUM(+ENE!AD17+FEB!AD17),IF(Config!$C$6=3,SUM(+ENE!AD17+FEB!AD17+MAR!AD17),IF(Config!$C$6=4,SUM(+ENE!AD17+FEB!AD17+MAR!AD17+ABR!AD17),IF(Config!$C$6=5,SUM(ENE!AD17+FEB!AD17+MAR!AD17+ABR!AD17+MAY!AD17),IF(Config!$C$6=6,SUM(+ENE!AD17+FEB!AD17+MAR!AD17+ABR!AD17+MAY!AD17+JUN!AD17),IF(Config!$C$6=7,SUM(ENE!AD17+FEB!AD17+MAR!AD17+ABR!AD17+MAY!AD17+JUN!AD17+JUL!AD17),IF(Config!$C$6=8,SUM(+ENE!AD17+FEB!AD17+MAR!AD17+ABR!AD17+MAY!AD17+JUN!AD17+JUL!AD17+AGO!AD17),IF(Config!$C$6=9,SUM(+ENE!AD17+FEB!AD17+MAR!AD17+ABR!AD17+MAY!AD17+JUN!AD17+JUL!AD17+AGO!AD17+SET!AD17),IF(Config!$C$6=10,SUM(+ENE!AD17+FEB!AD17+MAR!AD17+ABR!AD17+MAY!AD17+JUN!AD17+JUL!AD17+AGO!AD17+SET!AD17+OCT!AD17),IF(Config!$C$6=11,SUM(+ENE!AD17+FEB!AD17+MAR!AD17+ABR!AD17+MAY!AD17+JUN!AD17+JUL!AD17+AGO!AD17+SET!AD17+OCT!AD17+NOV!AD17),IF(Config!$C$6=12,SUM(+ENE!AD17+FEB!AD17+MAR!AD17+ABR!AD17+MAY!AD17+JUN!AD17+JUL!AD17+AGO!AD17+SET!AD17+OCT!AD17+NOV!AD17+DIC!AD17)))))))))))))</f>
        <v>0</v>
      </c>
      <c r="AE17" s="214">
        <f>IF(Config!$C$6=1,SUM(+ENE!AE17),IF(Config!$C$6=2,SUM(+ENE!AE17+FEB!AE17),IF(Config!$C$6=3,SUM(+ENE!AE17+FEB!AE17+MAR!AE17),IF(Config!$C$6=4,SUM(+ENE!AE17+FEB!AE17+MAR!AE17+ABR!AE17),IF(Config!$C$6=5,SUM(ENE!AE17+FEB!AE17+MAR!AE17+ABR!AE17+MAY!AE17),IF(Config!$C$6=6,SUM(+ENE!AE17+FEB!AE17+MAR!AE17+ABR!AE17+MAY!AE17+JUN!AE17),IF(Config!$C$6=7,SUM(ENE!AE17+FEB!AE17+MAR!AE17+ABR!AE17+MAY!AE17+JUN!AE17+JUL!AE17),IF(Config!$C$6=8,SUM(+ENE!AE17+FEB!AE17+MAR!AE17+ABR!AE17+MAY!AE17+JUN!AE17+JUL!AE17+AGO!AE17),IF(Config!$C$6=9,SUM(+ENE!AE17+FEB!AE17+MAR!AE17+ABR!AE17+MAY!AE17+JUN!AE17+JUL!AE17+AGO!AE17+SET!AE17),IF(Config!$C$6=10,SUM(+ENE!AE17+FEB!AE17+MAR!AE17+ABR!AE17+MAY!AE17+JUN!AE17+JUL!AE17+AGO!AE17+SET!AE17+OCT!AE17),IF(Config!$C$6=11,SUM(+ENE!AE17+FEB!AE17+MAR!AE17+ABR!AE17+MAY!AE17+JUN!AE17+JUL!AE17+AGO!AE17+SET!AE17+OCT!AE17+NOV!AE17),IF(Config!$C$6=12,SUM(+ENE!AE17+FEB!AE17+MAR!AE17+ABR!AE17+MAY!AE17+JUN!AE17+JUL!AE17+AGO!AE17+SET!AE17+OCT!AE17+NOV!AE17+DIC!AE17)))))))))))))</f>
        <v>0</v>
      </c>
      <c r="AF17" s="214">
        <f>IF(Config!$C$6=1,SUM(+ENE!AF17),IF(Config!$C$6=2,SUM(+ENE!AF17+FEB!AF17),IF(Config!$C$6=3,SUM(+ENE!AF17+FEB!AF17+MAR!AF17),IF(Config!$C$6=4,SUM(+ENE!AF17+FEB!AF17+MAR!AF17+ABR!AF17),IF(Config!$C$6=5,SUM(ENE!AF17+FEB!AF17+MAR!AF17+ABR!AF17+MAY!AF17),IF(Config!$C$6=6,SUM(+ENE!AF17+FEB!AF17+MAR!AF17+ABR!AF17+MAY!AF17+JUN!AF17),IF(Config!$C$6=7,SUM(ENE!AF17+FEB!AF17+MAR!AF17+ABR!AF17+MAY!AF17+JUN!AF17+JUL!AF17),IF(Config!$C$6=8,SUM(+ENE!AF17+FEB!AF17+MAR!AF17+ABR!AF17+MAY!AF17+JUN!AF17+JUL!AF17+AGO!AF17),IF(Config!$C$6=9,SUM(+ENE!AF17+FEB!AF17+MAR!AF17+ABR!AF17+MAY!AF17+JUN!AF17+JUL!AF17+AGO!AF17+SET!AF17),IF(Config!$C$6=10,SUM(+ENE!AF17+FEB!AF17+MAR!AF17+ABR!AF17+MAY!AF17+JUN!AF17+JUL!AF17+AGO!AF17+SET!AF17+OCT!AF17),IF(Config!$C$6=11,SUM(+ENE!AF17+FEB!AF17+MAR!AF17+ABR!AF17+MAY!AF17+JUN!AF17+JUL!AF17+AGO!AF17+SET!AF17+OCT!AF17+NOV!AF17),IF(Config!$C$6=12,SUM(+ENE!AF17+FEB!AF17+MAR!AF17+ABR!AF17+MAY!AF17+JUN!AF17+JUL!AF17+AGO!AF17+SET!AF17+OCT!AF17+NOV!AF17+DIC!AF17)))))))))))))</f>
        <v>0</v>
      </c>
      <c r="AG17" s="214">
        <f>IF(Config!$C$6=1,SUM(+ENE!AG17),IF(Config!$C$6=2,SUM(+ENE!AG17+FEB!AG17),IF(Config!$C$6=3,SUM(+ENE!AG17+FEB!AG17+MAR!AG17),IF(Config!$C$6=4,SUM(+ENE!AG17+FEB!AG17+MAR!AG17+ABR!AG17),IF(Config!$C$6=5,SUM(ENE!AG17+FEB!AG17+MAR!AG17+ABR!AG17+MAY!AG17),IF(Config!$C$6=6,SUM(+ENE!AG17+FEB!AG17+MAR!AG17+ABR!AG17+MAY!AG17+JUN!AG17),IF(Config!$C$6=7,SUM(ENE!AG17+FEB!AG17+MAR!AG17+ABR!AG17+MAY!AG17+JUN!AG17+JUL!AG17),IF(Config!$C$6=8,SUM(+ENE!AG17+FEB!AG17+MAR!AG17+ABR!AG17+MAY!AG17+JUN!AG17+JUL!AG17+AGO!AG17),IF(Config!$C$6=9,SUM(+ENE!AG17+FEB!AG17+MAR!AG17+ABR!AG17+MAY!AG17+JUN!AG17+JUL!AG17+AGO!AG17+SET!AG17),IF(Config!$C$6=10,SUM(+ENE!AG17+FEB!AG17+MAR!AG17+ABR!AG17+MAY!AG17+JUN!AG17+JUL!AG17+AGO!AG17+SET!AG17+OCT!AG17),IF(Config!$C$6=11,SUM(+ENE!AG17+FEB!AG17+MAR!AG17+ABR!AG17+MAY!AG17+JUN!AG17+JUL!AG17+AGO!AG17+SET!AG17+OCT!AG17+NOV!AG17),IF(Config!$C$6=12,SUM(+ENE!AG17+FEB!AG17+MAR!AG17+ABR!AG17+MAY!AG17+JUN!AG17+JUL!AG17+AGO!AG17+SET!AG17+OCT!AG17+NOV!AG17+DIC!AG17)))))))))))))</f>
        <v>0</v>
      </c>
      <c r="AH17" s="214">
        <f>IF(Config!$C$6=1,SUM(+ENE!AH17),IF(Config!$C$6=2,SUM(+ENE!AH17+FEB!AH17),IF(Config!$C$6=3,SUM(+ENE!AH17+FEB!AH17+MAR!AH17),IF(Config!$C$6=4,SUM(+ENE!AH17+FEB!AH17+MAR!AH17+ABR!AH17),IF(Config!$C$6=5,SUM(ENE!AH17+FEB!AH17+MAR!AH17+ABR!AH17+MAY!AH17),IF(Config!$C$6=6,SUM(+ENE!AH17+FEB!AH17+MAR!AH17+ABR!AH17+MAY!AH17+JUN!AH17),IF(Config!$C$6=7,SUM(ENE!AH17+FEB!AH17+MAR!AH17+ABR!AH17+MAY!AH17+JUN!AH17+JUL!AH17),IF(Config!$C$6=8,SUM(+ENE!AH17+FEB!AH17+MAR!AH17+ABR!AH17+MAY!AH17+JUN!AH17+JUL!AH17+AGO!AH17),IF(Config!$C$6=9,SUM(+ENE!AH17+FEB!AH17+MAR!AH17+ABR!AH17+MAY!AH17+JUN!AH17+JUL!AH17+AGO!AH17+SET!AH17),IF(Config!$C$6=10,SUM(+ENE!AH17+FEB!AH17+MAR!AH17+ABR!AH17+MAY!AH17+JUN!AH17+JUL!AH17+AGO!AH17+SET!AH17+OCT!AH17),IF(Config!$C$6=11,SUM(+ENE!AH17+FEB!AH17+MAR!AH17+ABR!AH17+MAY!AH17+JUN!AH17+JUL!AH17+AGO!AH17+SET!AH17+OCT!AH17+NOV!AH17),IF(Config!$C$6=12,SUM(+ENE!AH17+FEB!AH17+MAR!AH17+ABR!AH17+MAY!AH17+JUN!AH17+JUL!AH17+AGO!AH17+SET!AH17+OCT!AH17+NOV!AH17+DIC!AH17)))))))))))))</f>
        <v>0</v>
      </c>
      <c r="AI17" s="214">
        <f>IF(Config!$C$6=1,SUM(+ENE!AI17),IF(Config!$C$6=2,SUM(+ENE!AI17+FEB!AI17),IF(Config!$C$6=3,SUM(+ENE!AI17+FEB!AI17+MAR!AI17),IF(Config!$C$6=4,SUM(+ENE!AI17+FEB!AI17+MAR!AI17+ABR!AI17),IF(Config!$C$6=5,SUM(ENE!AI17+FEB!AI17+MAR!AI17+ABR!AI17+MAY!AI17),IF(Config!$C$6=6,SUM(+ENE!AI17+FEB!AI17+MAR!AI17+ABR!AI17+MAY!AI17+JUN!AI17),IF(Config!$C$6=7,SUM(ENE!AI17+FEB!AI17+MAR!AI17+ABR!AI17+MAY!AI17+JUN!AI17+JUL!AI17),IF(Config!$C$6=8,SUM(+ENE!AI17+FEB!AI17+MAR!AI17+ABR!AI17+MAY!AI17+JUN!AI17+JUL!AI17+AGO!AI17),IF(Config!$C$6=9,SUM(+ENE!AI17+FEB!AI17+MAR!AI17+ABR!AI17+MAY!AI17+JUN!AI17+JUL!AI17+AGO!AI17+SET!AI17),IF(Config!$C$6=10,SUM(+ENE!AI17+FEB!AI17+MAR!AI17+ABR!AI17+MAY!AI17+JUN!AI17+JUL!AI17+AGO!AI17+SET!AI17+OCT!AI17),IF(Config!$C$6=11,SUM(+ENE!AI17+FEB!AI17+MAR!AI17+ABR!AI17+MAY!AI17+JUN!AI17+JUL!AI17+AGO!AI17+SET!AI17+OCT!AI17+NOV!AI17),IF(Config!$C$6=12,SUM(+ENE!AI17+FEB!AI17+MAR!AI17+ABR!AI17+MAY!AI17+JUN!AI17+JUL!AI17+AGO!AI17+SET!AI17+OCT!AI17+NOV!AI17+DIC!AI17)))))))))))))</f>
        <v>0</v>
      </c>
      <c r="AJ17" s="214">
        <f>IF(Config!$C$6=1,SUM(+ENE!AJ17),IF(Config!$C$6=2,SUM(+ENE!AJ17+FEB!AJ17),IF(Config!$C$6=3,SUM(+ENE!AJ17+FEB!AJ17+MAR!AJ17),IF(Config!$C$6=4,SUM(+ENE!AJ17+FEB!AJ17+MAR!AJ17+ABR!AJ17),IF(Config!$C$6=5,SUM(ENE!AJ17+FEB!AJ17+MAR!AJ17+ABR!AJ17+MAY!AJ17),IF(Config!$C$6=6,SUM(+ENE!AJ17+FEB!AJ17+MAR!AJ17+ABR!AJ17+MAY!AJ17+JUN!AJ17),IF(Config!$C$6=7,SUM(ENE!AJ17+FEB!AJ17+MAR!AJ17+ABR!AJ17+MAY!AJ17+JUN!AJ17+JUL!AJ17),IF(Config!$C$6=8,SUM(+ENE!AJ17+FEB!AJ17+MAR!AJ17+ABR!AJ17+MAY!AJ17+JUN!AJ17+JUL!AJ17+AGO!AJ17),IF(Config!$C$6=9,SUM(+ENE!AJ17+FEB!AJ17+MAR!AJ17+ABR!AJ17+MAY!AJ17+JUN!AJ17+JUL!AJ17+AGO!AJ17+SET!AJ17),IF(Config!$C$6=10,SUM(+ENE!AJ17+FEB!AJ17+MAR!AJ17+ABR!AJ17+MAY!AJ17+JUN!AJ17+JUL!AJ17+AGO!AJ17+SET!AJ17+OCT!AJ17),IF(Config!$C$6=11,SUM(+ENE!AJ17+FEB!AJ17+MAR!AJ17+ABR!AJ17+MAY!AJ17+JUN!AJ17+JUL!AJ17+AGO!AJ17+SET!AJ17+OCT!AJ17+NOV!AJ17),IF(Config!$C$6=12,SUM(+ENE!AJ17+FEB!AJ17+MAR!AJ17+ABR!AJ17+MAY!AJ17+JUN!AJ17+JUL!AJ17+AGO!AJ17+SET!AJ17+OCT!AJ17+NOV!AJ17+DIC!AJ17)))))))))))))</f>
        <v>0</v>
      </c>
      <c r="AK17" s="214">
        <f>IF(Config!$C$6=1,SUM(+ENE!AK17),IF(Config!$C$6=2,SUM(+ENE!AK17+FEB!AK17),IF(Config!$C$6=3,SUM(+ENE!AK17+FEB!AK17+MAR!AK17),IF(Config!$C$6=4,SUM(+ENE!AK17+FEB!AK17+MAR!AK17+ABR!AK17),IF(Config!$C$6=5,SUM(ENE!AK17+FEB!AK17+MAR!AK17+ABR!AK17+MAY!AK17),IF(Config!$C$6=6,SUM(+ENE!AK17+FEB!AK17+MAR!AK17+ABR!AK17+MAY!AK17+JUN!AK17),IF(Config!$C$6=7,SUM(ENE!AK17+FEB!AK17+MAR!AK17+ABR!AK17+MAY!AK17+JUN!AK17+JUL!AK17),IF(Config!$C$6=8,SUM(+ENE!AK17+FEB!AK17+MAR!AK17+ABR!AK17+MAY!AK17+JUN!AK17+JUL!AK17+AGO!AK17),IF(Config!$C$6=9,SUM(+ENE!AK17+FEB!AK17+MAR!AK17+ABR!AK17+MAY!AK17+JUN!AK17+JUL!AK17+AGO!AK17+SET!AK17),IF(Config!$C$6=10,SUM(+ENE!AK17+FEB!AK17+MAR!AK17+ABR!AK17+MAY!AK17+JUN!AK17+JUL!AK17+AGO!AK17+SET!AK17+OCT!AK17),IF(Config!$C$6=11,SUM(+ENE!AK17+FEB!AK17+MAR!AK17+ABR!AK17+MAY!AK17+JUN!AK17+JUL!AK17+AGO!AK17+SET!AK17+OCT!AK17+NOV!AK17),IF(Config!$C$6=12,SUM(+ENE!AK17+FEB!AK17+MAR!AK17+ABR!AK17+MAY!AK17+JUN!AK17+JUL!AK17+AGO!AK17+SET!AK17+OCT!AK17+NOV!AK17+DIC!AK17)))))))))))))</f>
        <v>0</v>
      </c>
      <c r="AL17" s="214">
        <f>IF(Config!$C$6=1,SUM(+ENE!AL17),IF(Config!$C$6=2,SUM(+ENE!AL17+FEB!AL17),IF(Config!$C$6=3,SUM(+ENE!AL17+FEB!AL17+MAR!AL17),IF(Config!$C$6=4,SUM(+ENE!AL17+FEB!AL17+MAR!AL17+ABR!AL17),IF(Config!$C$6=5,SUM(ENE!AL17+FEB!AL17+MAR!AL17+ABR!AL17+MAY!AL17),IF(Config!$C$6=6,SUM(+ENE!AL17+FEB!AL17+MAR!AL17+ABR!AL17+MAY!AL17+JUN!AL17),IF(Config!$C$6=7,SUM(ENE!AL17+FEB!AL17+MAR!AL17+ABR!AL17+MAY!AL17+JUN!AL17+JUL!AL17),IF(Config!$C$6=8,SUM(+ENE!AL17+FEB!AL17+MAR!AL17+ABR!AL17+MAY!AL17+JUN!AL17+JUL!AL17+AGO!AL17),IF(Config!$C$6=9,SUM(+ENE!AL17+FEB!AL17+MAR!AL17+ABR!AL17+MAY!AL17+JUN!AL17+JUL!AL17+AGO!AL17+SET!AL17),IF(Config!$C$6=10,SUM(+ENE!AL17+FEB!AL17+MAR!AL17+ABR!AL17+MAY!AL17+JUN!AL17+JUL!AL17+AGO!AL17+SET!AL17+OCT!AL17),IF(Config!$C$6=11,SUM(+ENE!AL17+FEB!AL17+MAR!AL17+ABR!AL17+MAY!AL17+JUN!AL17+JUL!AL17+AGO!AL17+SET!AL17+OCT!AL17+NOV!AL17),IF(Config!$C$6=12,SUM(+ENE!AL17+FEB!AL17+MAR!AL17+ABR!AL17+MAY!AL17+JUN!AL17+JUL!AL17+AGO!AL17+SET!AL17+OCT!AL17+NOV!AL17+DIC!AL17)))))))))))))</f>
        <v>0</v>
      </c>
      <c r="AM17" s="214">
        <f>IF(Config!$C$6=1,SUM(+ENE!AM17),IF(Config!$C$6=2,SUM(+ENE!AM17+FEB!AM17),IF(Config!$C$6=3,SUM(+ENE!AM17+FEB!AM17+MAR!AM17),IF(Config!$C$6=4,SUM(+ENE!AM17+FEB!AM17+MAR!AM17+ABR!AM17),IF(Config!$C$6=5,SUM(ENE!AM17+FEB!AM17+MAR!AM17+ABR!AM17+MAY!AM17),IF(Config!$C$6=6,SUM(+ENE!AM17+FEB!AM17+MAR!AM17+ABR!AM17+MAY!AM17+JUN!AM17),IF(Config!$C$6=7,SUM(ENE!AM17+FEB!AM17+MAR!AM17+ABR!AM17+MAY!AM17+JUN!AM17+JUL!AM17),IF(Config!$C$6=8,SUM(+ENE!AM17+FEB!AM17+MAR!AM17+ABR!AM17+MAY!AM17+JUN!AM17+JUL!AM17+AGO!AM17),IF(Config!$C$6=9,SUM(+ENE!AM17+FEB!AM17+MAR!AM17+ABR!AM17+MAY!AM17+JUN!AM17+JUL!AM17+AGO!AM17+SET!AM17),IF(Config!$C$6=10,SUM(+ENE!AM17+FEB!AM17+MAR!AM17+ABR!AM17+MAY!AM17+JUN!AM17+JUL!AM17+AGO!AM17+SET!AM17+OCT!AM17),IF(Config!$C$6=11,SUM(+ENE!AM17+FEB!AM17+MAR!AM17+ABR!AM17+MAY!AM17+JUN!AM17+JUL!AM17+AGO!AM17+SET!AM17+OCT!AM17+NOV!AM17),IF(Config!$C$6=12,SUM(+ENE!AM17+FEB!AM17+MAR!AM17+ABR!AM17+MAY!AM17+JUN!AM17+JUL!AM17+AGO!AM17+SET!AM17+OCT!AM17+NOV!AM17+DIC!AM17)))))))))))))</f>
        <v>0</v>
      </c>
      <c r="AN17" s="214">
        <f>IF(Config!$C$6=1,SUM(+ENE!AN17),IF(Config!$C$6=2,SUM(+ENE!AN17+FEB!AN17),IF(Config!$C$6=3,SUM(+ENE!AN17+FEB!AN17+MAR!AN17),IF(Config!$C$6=4,SUM(+ENE!AN17+FEB!AN17+MAR!AN17+ABR!AN17),IF(Config!$C$6=5,SUM(ENE!AN17+FEB!AN17+MAR!AN17+ABR!AN17+MAY!AN17),IF(Config!$C$6=6,SUM(+ENE!AN17+FEB!AN17+MAR!AN17+ABR!AN17+MAY!AN17+JUN!AN17),IF(Config!$C$6=7,SUM(ENE!AN17+FEB!AN17+MAR!AN17+ABR!AN17+MAY!AN17+JUN!AN17+JUL!AN17),IF(Config!$C$6=8,SUM(+ENE!AN17+FEB!AN17+MAR!AN17+ABR!AN17+MAY!AN17+JUN!AN17+JUL!AN17+AGO!AN17),IF(Config!$C$6=9,SUM(+ENE!AN17+FEB!AN17+MAR!AN17+ABR!AN17+MAY!AN17+JUN!AN17+JUL!AN17+AGO!AN17+SET!AN17),IF(Config!$C$6=10,SUM(+ENE!AN17+FEB!AN17+MAR!AN17+ABR!AN17+MAY!AN17+JUN!AN17+JUL!AN17+AGO!AN17+SET!AN17+OCT!AN17),IF(Config!$C$6=11,SUM(+ENE!AN17+FEB!AN17+MAR!AN17+ABR!AN17+MAY!AN17+JUN!AN17+JUL!AN17+AGO!AN17+SET!AN17+OCT!AN17+NOV!AN17),IF(Config!$C$6=12,SUM(+ENE!AN17+FEB!AN17+MAR!AN17+ABR!AN17+MAY!AN17+JUN!AN17+JUL!AN17+AGO!AN17+SET!AN17+OCT!AN17+NOV!AN17+DIC!AN17)))))))))))))</f>
        <v>0</v>
      </c>
      <c r="AO17" s="214">
        <f>IF(Config!$C$6=1,SUM(+ENE!AO17),IF(Config!$C$6=2,SUM(+ENE!AO17+FEB!AO17),IF(Config!$C$6=3,SUM(+ENE!AO17+FEB!AO17+MAR!AO17),IF(Config!$C$6=4,SUM(+ENE!AO17+FEB!AO17+MAR!AO17+ABR!AO17),IF(Config!$C$6=5,SUM(ENE!AO17+FEB!AO17+MAR!AO17+ABR!AO17+MAY!AO17),IF(Config!$C$6=6,SUM(+ENE!AO17+FEB!AO17+MAR!AO17+ABR!AO17+MAY!AO17+JUN!AO17),IF(Config!$C$6=7,SUM(ENE!AO17+FEB!AO17+MAR!AO17+ABR!AO17+MAY!AO17+JUN!AO17+JUL!AO17),IF(Config!$C$6=8,SUM(+ENE!AO17+FEB!AO17+MAR!AO17+ABR!AO17+MAY!AO17+JUN!AO17+JUL!AO17+AGO!AO17),IF(Config!$C$6=9,SUM(+ENE!AO17+FEB!AO17+MAR!AO17+ABR!AO17+MAY!AO17+JUN!AO17+JUL!AO17+AGO!AO17+SET!AO17),IF(Config!$C$6=10,SUM(+ENE!AO17+FEB!AO17+MAR!AO17+ABR!AO17+MAY!AO17+JUN!AO17+JUL!AO17+AGO!AO17+SET!AO17+OCT!AO17),IF(Config!$C$6=11,SUM(+ENE!AO17+FEB!AO17+MAR!AO17+ABR!AO17+MAY!AO17+JUN!AO17+JUL!AO17+AGO!AO17+SET!AO17+OCT!AO17+NOV!AO17),IF(Config!$C$6=12,SUM(+ENE!AO17+FEB!AO17+MAR!AO17+ABR!AO17+MAY!AO17+JUN!AO17+JUL!AO17+AGO!AO17+SET!AO17+OCT!AO17+NOV!AO17+DIC!AO17)))))))))))))</f>
        <v>0</v>
      </c>
      <c r="AP17" s="214">
        <f>IF(Config!$C$6=1,SUM(+ENE!AP17),IF(Config!$C$6=2,SUM(+ENE!AP17+FEB!AP17),IF(Config!$C$6=3,SUM(+ENE!AP17+FEB!AP17+MAR!AP17),IF(Config!$C$6=4,SUM(+ENE!AP17+FEB!AP17+MAR!AP17+ABR!AP17),IF(Config!$C$6=5,SUM(ENE!AP17+FEB!AP17+MAR!AP17+ABR!AP17+MAY!AP17),IF(Config!$C$6=6,SUM(+ENE!AP17+FEB!AP17+MAR!AP17+ABR!AP17+MAY!AP17+JUN!AP17),IF(Config!$C$6=7,SUM(ENE!AP17+FEB!AP17+MAR!AP17+ABR!AP17+MAY!AP17+JUN!AP17+JUL!AP17),IF(Config!$C$6=8,SUM(+ENE!AP17+FEB!AP17+MAR!AP17+ABR!AP17+MAY!AP17+JUN!AP17+JUL!AP17+AGO!AP17),IF(Config!$C$6=9,SUM(+ENE!AP17+FEB!AP17+MAR!AP17+ABR!AP17+MAY!AP17+JUN!AP17+JUL!AP17+AGO!AP17+SET!AP17),IF(Config!$C$6=10,SUM(+ENE!AP17+FEB!AP17+MAR!AP17+ABR!AP17+MAY!AP17+JUN!AP17+JUL!AP17+AGO!AP17+SET!AP17+OCT!AP17),IF(Config!$C$6=11,SUM(+ENE!AP17+FEB!AP17+MAR!AP17+ABR!AP17+MAY!AP17+JUN!AP17+JUL!AP17+AGO!AP17+SET!AP17+OCT!AP17+NOV!AP17),IF(Config!$C$6=12,SUM(+ENE!AP17+FEB!AP17+MAR!AP17+ABR!AP17+MAY!AP17+JUN!AP17+JUL!AP17+AGO!AP17+SET!AP17+OCT!AP17+NOV!AP17+DIC!AP17)))))))))))))</f>
        <v>0</v>
      </c>
      <c r="AQ17" s="214">
        <f>IF(Config!$C$6=1,SUM(+ENE!AQ17),IF(Config!$C$6=2,SUM(+ENE!AQ17+FEB!AQ17),IF(Config!$C$6=3,SUM(+ENE!AQ17+FEB!AQ17+MAR!AQ17),IF(Config!$C$6=4,SUM(+ENE!AQ17+FEB!AQ17+MAR!AQ17+ABR!AQ17),IF(Config!$C$6=5,SUM(ENE!AQ17+FEB!AQ17+MAR!AQ17+ABR!AQ17+MAY!AQ17),IF(Config!$C$6=6,SUM(+ENE!AQ17+FEB!AQ17+MAR!AQ17+ABR!AQ17+MAY!AQ17+JUN!AQ17),IF(Config!$C$6=7,SUM(ENE!AQ17+FEB!AQ17+MAR!AQ17+ABR!AQ17+MAY!AQ17+JUN!AQ17+JUL!AQ17),IF(Config!$C$6=8,SUM(+ENE!AQ17+FEB!AQ17+MAR!AQ17+ABR!AQ17+MAY!AQ17+JUN!AQ17+JUL!AQ17+AGO!AQ17),IF(Config!$C$6=9,SUM(+ENE!AQ17+FEB!AQ17+MAR!AQ17+ABR!AQ17+MAY!AQ17+JUN!AQ17+JUL!AQ17+AGO!AQ17+SET!AQ17),IF(Config!$C$6=10,SUM(+ENE!AQ17+FEB!AQ17+MAR!AQ17+ABR!AQ17+MAY!AQ17+JUN!AQ17+JUL!AQ17+AGO!AQ17+SET!AQ17+OCT!AQ17),IF(Config!$C$6=11,SUM(+ENE!AQ17+FEB!AQ17+MAR!AQ17+ABR!AQ17+MAY!AQ17+JUN!AQ17+JUL!AQ17+AGO!AQ17+SET!AQ17+OCT!AQ17+NOV!AQ17),IF(Config!$C$6=12,SUM(+ENE!AQ17+FEB!AQ17+MAR!AQ17+ABR!AQ17+MAY!AQ17+JUN!AQ17+JUL!AQ17+AGO!AQ17+SET!AQ17+OCT!AQ17+NOV!AQ17+DIC!AQ17)))))))))))))</f>
        <v>0</v>
      </c>
      <c r="AR17" s="214">
        <f>IF(Config!$C$6=1,SUM(+ENE!AR17),IF(Config!$C$6=2,SUM(+ENE!AR17+FEB!AR17),IF(Config!$C$6=3,SUM(+ENE!AR17+FEB!AR17+MAR!AR17),IF(Config!$C$6=4,SUM(+ENE!AR17+FEB!AR17+MAR!AR17+ABR!AR17),IF(Config!$C$6=5,SUM(ENE!AR17+FEB!AR17+MAR!AR17+ABR!AR17+MAY!AR17),IF(Config!$C$6=6,SUM(+ENE!AR17+FEB!AR17+MAR!AR17+ABR!AR17+MAY!AR17+JUN!AR17),IF(Config!$C$6=7,SUM(ENE!AR17+FEB!AR17+MAR!AR17+ABR!AR17+MAY!AR17+JUN!AR17+JUL!AR17),IF(Config!$C$6=8,SUM(+ENE!AR17+FEB!AR17+MAR!AR17+ABR!AR17+MAY!AR17+JUN!AR17+JUL!AR17+AGO!AR17),IF(Config!$C$6=9,SUM(+ENE!AR17+FEB!AR17+MAR!AR17+ABR!AR17+MAY!AR17+JUN!AR17+JUL!AR17+AGO!AR17+SET!AR17),IF(Config!$C$6=10,SUM(+ENE!AR17+FEB!AR17+MAR!AR17+ABR!AR17+MAY!AR17+JUN!AR17+JUL!AR17+AGO!AR17+SET!AR17+OCT!AR17),IF(Config!$C$6=11,SUM(+ENE!AR17+FEB!AR17+MAR!AR17+ABR!AR17+MAY!AR17+JUN!AR17+JUL!AR17+AGO!AR17+SET!AR17+OCT!AR17+NOV!AR17),IF(Config!$C$6=12,SUM(+ENE!AR17+FEB!AR17+MAR!AR17+ABR!AR17+MAY!AR17+JUN!AR17+JUL!AR17+AGO!AR17+SET!AR17+OCT!AR17+NOV!AR17+DIC!AR17)))))))))))))</f>
        <v>0</v>
      </c>
      <c r="AS17" s="220">
        <f t="shared" si="3"/>
        <v>9</v>
      </c>
      <c r="AT17" s="82">
        <f>IF(Config!$C$6=1,SUM(+ENE!AT17),IF(Config!$C$6=2,SUM(+ENE!AT17+FEB!AT17),IF(Config!$C$6=3,SUM(+ENE!AT17+FEB!AT17+MAR!AT17),IF(Config!$C$6=4,SUM(+ENE!AT17+FEB!AT17+MAR!AT17+ABR!AT17),IF(Config!$C$6=5,SUM(ENE!AT17+FEB!AT17+MAR!AT17+ABR!AT17+MAY!AT17),IF(Config!$C$6=6,SUM(+ENE!AT17+FEB!AT17+MAR!AT17+ABR!AT17+MAY!AT17+JUN!AT17),IF(Config!$C$6=7,SUM(ENE!AT17+FEB!AT17+MAR!AT17+ABR!AT17+MAY!AT17+JUN!AT17+JUL!AT17),IF(Config!$C$6=8,SUM(+ENE!AT17+FEB!AT17+MAR!AT17+ABR!AT17+MAY!AT17+JUN!AT17+JUL!AT17+AGO!AT17),IF(Config!$C$6=9,SUM(+ENE!AT17+FEB!AT17+MAR!AT17+ABR!AT17+MAY!AT17+JUN!AT17+JUL!AT17+AGO!AT17+SET!AT17),IF(Config!$C$6=10,SUM(+ENE!AT17+FEB!AT17+MAR!AT17+ABR!AT17+MAY!AT17+JUN!AT17+JUL!AT17+AGO!AT17+SET!AT17+OCT!AT17),IF(Config!$C$6=11,SUM(+ENE!AT17+FEB!AT17+MAR!AT17+ABR!AT17+MAY!AT17+JUN!AT17+JUL!AT17+AGO!AT17+SET!AT17+OCT!AT17+NOV!AT17),IF(Config!$C$6=12,SUM(+ENE!AT17+FEB!AT17+MAR!AT17+ABR!AT17+MAY!AT17+JUN!AT17+JUL!AT17+AGO!AT17+SET!AT17+OCT!AT17+NOV!AT17+DIC!AT17)))))))))))))</f>
        <v>0</v>
      </c>
      <c r="AU17" s="82">
        <f>IF(Config!$C$6=1,SUM(+ENE!AU17),IF(Config!$C$6=2,SUM(+ENE!AU17+FEB!AU17),IF(Config!$C$6=3,SUM(+ENE!AU17+FEB!AU17+MAR!AU17),IF(Config!$C$6=4,SUM(+ENE!AU17+FEB!AU17+MAR!AU17+ABR!AU17),IF(Config!$C$6=5,SUM(ENE!AU17+FEB!AU17+MAR!AU17+ABR!AU17+MAY!AU17),IF(Config!$C$6=6,SUM(+ENE!AU17+FEB!AU17+MAR!AU17+ABR!AU17+MAY!AU17+JUN!AU17),IF(Config!$C$6=7,SUM(ENE!AU17+FEB!AU17+MAR!AU17+ABR!AU17+MAY!AU17+JUN!AU17+JUL!AU17),IF(Config!$C$6=8,SUM(+ENE!AU17+FEB!AU17+MAR!AU17+ABR!AU17+MAY!AU17+JUN!AU17+JUL!AU17+AGO!AU17),IF(Config!$C$6=9,SUM(+ENE!AU17+FEB!AU17+MAR!AU17+ABR!AU17+MAY!AU17+JUN!AU17+JUL!AU17+AGO!AU17+SET!AU17),IF(Config!$C$6=10,SUM(+ENE!AU17+FEB!AU17+MAR!AU17+ABR!AU17+MAY!AU17+JUN!AU17+JUL!AU17+AGO!AU17+SET!AU17+OCT!AU17),IF(Config!$C$6=11,SUM(+ENE!AU17+FEB!AU17+MAR!AU17+ABR!AU17+MAY!AU17+JUN!AU17+JUL!AU17+AGO!AU17+SET!AU17+OCT!AU17+NOV!AU17),IF(Config!$C$6=12,SUM(+ENE!AU17+FEB!AU17+MAR!AU17+ABR!AU17+MAY!AU17+JUN!AU17+JUL!AU17+AGO!AU17+SET!AU17+OCT!AU17+NOV!AU17+DIC!AU17)))))))))))))</f>
        <v>9</v>
      </c>
      <c r="AV17" s="82">
        <f>IF(Config!$C$6=1,SUM(+ENE!AV17),IF(Config!$C$6=2,SUM(+ENE!AV17+FEB!AV17),IF(Config!$C$6=3,SUM(+ENE!AV17+FEB!AV17+MAR!AV17),IF(Config!$C$6=4,SUM(+ENE!AV17+FEB!AV17+MAR!AV17+ABR!AV17),IF(Config!$C$6=5,SUM(ENE!AV17+FEB!AV17+MAR!AV17+ABR!AV17+MAY!AV17),IF(Config!$C$6=6,SUM(+ENE!AV17+FEB!AV17+MAR!AV17+ABR!AV17+MAY!AV17+JUN!AV17),IF(Config!$C$6=7,SUM(ENE!AV17+FEB!AV17+MAR!AV17+ABR!AV17+MAY!AV17+JUN!AV17+JUL!AV17),IF(Config!$C$6=8,SUM(+ENE!AV17+FEB!AV17+MAR!AV17+ABR!AV17+MAY!AV17+JUN!AV17+JUL!AV17+AGO!AV17),IF(Config!$C$6=9,SUM(+ENE!AV17+FEB!AV17+MAR!AV17+ABR!AV17+MAY!AV17+JUN!AV17+JUL!AV17+AGO!AV17+SET!AV17),IF(Config!$C$6=10,SUM(+ENE!AV17+FEB!AV17+MAR!AV17+ABR!AV17+MAY!AV17+JUN!AV17+JUL!AV17+AGO!AV17+SET!AV17+OCT!AV17),IF(Config!$C$6=11,SUM(+ENE!AV17+FEB!AV17+MAR!AV17+ABR!AV17+MAY!AV17+JUN!AV17+JUL!AV17+AGO!AV17+SET!AV17+OCT!AV17+NOV!AV17),IF(Config!$C$6=12,SUM(+ENE!AV17+FEB!AV17+MAR!AV17+ABR!AV17+MAY!AV17+JUN!AV17+JUL!AV17+AGO!AV17+SET!AV17+OCT!AV17+NOV!AV17+DIC!AV17)))))))))))))</f>
        <v>0</v>
      </c>
      <c r="AW17" s="82">
        <f>IF(Config!$C$6=1,SUM(+ENE!AW17),IF(Config!$C$6=2,SUM(+ENE!AW17+FEB!AW17),IF(Config!$C$6=3,SUM(+ENE!AW17+FEB!AW17+MAR!AW17),IF(Config!$C$6=4,SUM(+ENE!AW17+FEB!AW17+MAR!AW17+ABR!AW17),IF(Config!$C$6=5,SUM(ENE!AW17+FEB!AW17+MAR!AW17+ABR!AW17+MAY!AW17),IF(Config!$C$6=6,SUM(+ENE!AW17+FEB!AW17+MAR!AW17+ABR!AW17+MAY!AW17+JUN!AW17),IF(Config!$C$6=7,SUM(ENE!AW17+FEB!AW17+MAR!AW17+ABR!AW17+MAY!AW17+JUN!AW17+JUL!AW17),IF(Config!$C$6=8,SUM(+ENE!AW17+FEB!AW17+MAR!AW17+ABR!AW17+MAY!AW17+JUN!AW17+JUL!AW17+AGO!AW17),IF(Config!$C$6=9,SUM(+ENE!AW17+FEB!AW17+MAR!AW17+ABR!AW17+MAY!AW17+JUN!AW17+JUL!AW17+AGO!AW17+SET!AW17),IF(Config!$C$6=10,SUM(+ENE!AW17+FEB!AW17+MAR!AW17+ABR!AW17+MAY!AW17+JUN!AW17+JUL!AW17+AGO!AW17+SET!AW17+OCT!AW17),IF(Config!$C$6=11,SUM(+ENE!AW17+FEB!AW17+MAR!AW17+ABR!AW17+MAY!AW17+JUN!AW17+JUL!AW17+AGO!AW17+SET!AW17+OCT!AW17+NOV!AW17),IF(Config!$C$6=12,SUM(+ENE!AW17+FEB!AW17+MAR!AW17+ABR!AW17+MAY!AW17+JUN!AW17+JUL!AW17+AGO!AW17+SET!AW17+OCT!AW17+NOV!AW17+DIC!AW17)))))))))))))</f>
        <v>0</v>
      </c>
      <c r="AX17" s="82">
        <f>IF(Config!$C$6=1,SUM(+ENE!AX17),IF(Config!$C$6=2,SUM(+ENE!AX17+FEB!AX17),IF(Config!$C$6=3,SUM(+ENE!AX17+FEB!AX17+MAR!AX17),IF(Config!$C$6=4,SUM(+ENE!AX17+FEB!AX17+MAR!AX17+ABR!AX17),IF(Config!$C$6=5,SUM(ENE!AX17+FEB!AX17+MAR!AX17+ABR!AX17+MAY!AX17),IF(Config!$C$6=6,SUM(+ENE!AX17+FEB!AX17+MAR!AX17+ABR!AX17+MAY!AX17+JUN!AX17),IF(Config!$C$6=7,SUM(ENE!AX17+FEB!AX17+MAR!AX17+ABR!AX17+MAY!AX17+JUN!AX17+JUL!AX17),IF(Config!$C$6=8,SUM(+ENE!AX17+FEB!AX17+MAR!AX17+ABR!AX17+MAY!AX17+JUN!AX17+JUL!AX17+AGO!AX17),IF(Config!$C$6=9,SUM(+ENE!AX17+FEB!AX17+MAR!AX17+ABR!AX17+MAY!AX17+JUN!AX17+JUL!AX17+AGO!AX17+SET!AX17),IF(Config!$C$6=10,SUM(+ENE!AX17+FEB!AX17+MAR!AX17+ABR!AX17+MAY!AX17+JUN!AX17+JUL!AX17+AGO!AX17+SET!AX17+OCT!AX17),IF(Config!$C$6=11,SUM(+ENE!AX17+FEB!AX17+MAR!AX17+ABR!AX17+MAY!AX17+JUN!AX17+JUL!AX17+AGO!AX17+SET!AX17+OCT!AX17+NOV!AX17),IF(Config!$C$6=12,SUM(+ENE!AX17+FEB!AX17+MAR!AX17+ABR!AX17+MAY!AX17+JUN!AX17+JUL!AX17+AGO!AX17+SET!AX17+OCT!AX17+NOV!AX17+DIC!AX17)))))))))))))</f>
        <v>0</v>
      </c>
      <c r="AY17" s="82">
        <f>IF(Config!$C$6=1,SUM(+ENE!AY17),IF(Config!$C$6=2,SUM(+ENE!AY17+FEB!AY17),IF(Config!$C$6=3,SUM(+ENE!AY17+FEB!AY17+MAR!AY17),IF(Config!$C$6=4,SUM(+ENE!AY17+FEB!AY17+MAR!AY17+ABR!AY17),IF(Config!$C$6=5,SUM(ENE!AY17+FEB!AY17+MAR!AY17+ABR!AY17+MAY!AY17),IF(Config!$C$6=6,SUM(+ENE!AY17+FEB!AY17+MAR!AY17+ABR!AY17+MAY!AY17+JUN!AY17),IF(Config!$C$6=7,SUM(ENE!AY17+FEB!AY17+MAR!AY17+ABR!AY17+MAY!AY17+JUN!AY17+JUL!AY17),IF(Config!$C$6=8,SUM(+ENE!AY17+FEB!AY17+MAR!AY17+ABR!AY17+MAY!AY17+JUN!AY17+JUL!AY17+AGO!AY17),IF(Config!$C$6=9,SUM(+ENE!AY17+FEB!AY17+MAR!AY17+ABR!AY17+MAY!AY17+JUN!AY17+JUL!AY17+AGO!AY17+SET!AY17),IF(Config!$C$6=10,SUM(+ENE!AY17+FEB!AY17+MAR!AY17+ABR!AY17+MAY!AY17+JUN!AY17+JUL!AY17+AGO!AY17+SET!AY17+OCT!AY17),IF(Config!$C$6=11,SUM(+ENE!AY17+FEB!AY17+MAR!AY17+ABR!AY17+MAY!AY17+JUN!AY17+JUL!AY17+AGO!AY17+SET!AY17+OCT!AY17+NOV!AY17),IF(Config!$C$6=12,SUM(+ENE!AY17+FEB!AY17+MAR!AY17+ABR!AY17+MAY!AY17+JUN!AY17+JUL!AY17+AGO!AY17+SET!AY17+OCT!AY17+NOV!AY17+DIC!AY17)))))))))))))</f>
        <v>0</v>
      </c>
      <c r="AZ17" s="82">
        <f>IF(Config!$C$6=1,SUM(+ENE!AZ17),IF(Config!$C$6=2,SUM(+ENE!AZ17+FEB!AZ17),IF(Config!$C$6=3,SUM(+ENE!AZ17+FEB!AZ17+MAR!AZ17),IF(Config!$C$6=4,SUM(+ENE!AZ17+FEB!AZ17+MAR!AZ17+ABR!AZ17),IF(Config!$C$6=5,SUM(ENE!AZ17+FEB!AZ17+MAR!AZ17+ABR!AZ17+MAY!AZ17),IF(Config!$C$6=6,SUM(+ENE!AZ17+FEB!AZ17+MAR!AZ17+ABR!AZ17+MAY!AZ17+JUN!AZ17),IF(Config!$C$6=7,SUM(ENE!AZ17+FEB!AZ17+MAR!AZ17+ABR!AZ17+MAY!AZ17+JUN!AZ17+JUL!AZ17),IF(Config!$C$6=8,SUM(+ENE!AZ17+FEB!AZ17+MAR!AZ17+ABR!AZ17+MAY!AZ17+JUN!AZ17+JUL!AZ17+AGO!AZ17),IF(Config!$C$6=9,SUM(+ENE!AZ17+FEB!AZ17+MAR!AZ17+ABR!AZ17+MAY!AZ17+JUN!AZ17+JUL!AZ17+AGO!AZ17+SET!AZ17),IF(Config!$C$6=10,SUM(+ENE!AZ17+FEB!AZ17+MAR!AZ17+ABR!AZ17+MAY!AZ17+JUN!AZ17+JUL!AZ17+AGO!AZ17+SET!AZ17+OCT!AZ17),IF(Config!$C$6=11,SUM(+ENE!AZ17+FEB!AZ17+MAR!AZ17+ABR!AZ17+MAY!AZ17+JUN!AZ17+JUL!AZ17+AGO!AZ17+SET!AZ17+OCT!AZ17+NOV!AZ17),IF(Config!$C$6=12,SUM(+ENE!AZ17+FEB!AZ17+MAR!AZ17+ABR!AZ17+MAY!AZ17+JUN!AZ17+JUL!AZ17+AGO!AZ17+SET!AZ17+OCT!AZ17+NOV!AZ17+DIC!AZ17)))))))))))))</f>
        <v>0</v>
      </c>
      <c r="BA17" s="82">
        <f>IF(Config!$C$6=1,SUM(+ENE!BA17),IF(Config!$C$6=2,SUM(+ENE!BA17+FEB!BA17),IF(Config!$C$6=3,SUM(+ENE!BA17+FEB!BA17+MAR!BA17),IF(Config!$C$6=4,SUM(+ENE!BA17+FEB!BA17+MAR!BA17+ABR!BA17),IF(Config!$C$6=5,SUM(ENE!BA17+FEB!BA17+MAR!BA17+ABR!BA17+MAY!BA17),IF(Config!$C$6=6,SUM(+ENE!BA17+FEB!BA17+MAR!BA17+ABR!BA17+MAY!BA17+JUN!BA17),IF(Config!$C$6=7,SUM(ENE!BA17+FEB!BA17+MAR!BA17+ABR!BA17+MAY!BA17+JUN!BA17+JUL!BA17),IF(Config!$C$6=8,SUM(+ENE!BA17+FEB!BA17+MAR!BA17+ABR!BA17+MAY!BA17+JUN!BA17+JUL!BA17+AGO!BA17),IF(Config!$C$6=9,SUM(+ENE!BA17+FEB!BA17+MAR!BA17+ABR!BA17+MAY!BA17+JUN!BA17+JUL!BA17+AGO!BA17+SET!BA17),IF(Config!$C$6=10,SUM(+ENE!BA17+FEB!BA17+MAR!BA17+ABR!BA17+MAY!BA17+JUN!BA17+JUL!BA17+AGO!BA17+SET!BA17+OCT!BA17),IF(Config!$C$6=11,SUM(+ENE!BA17+FEB!BA17+MAR!BA17+ABR!BA17+MAY!BA17+JUN!BA17+JUL!BA17+AGO!BA17+SET!BA17+OCT!BA17+NOV!BA17),IF(Config!$C$6=12,SUM(+ENE!BA17+FEB!BA17+MAR!BA17+ABR!BA17+MAY!BA17+JUN!BA17+JUL!BA17+AGO!BA17+SET!BA17+OCT!BA17+NOV!BA17+DIC!BA17)))))))))))))</f>
        <v>0</v>
      </c>
      <c r="BB17" s="82">
        <f>IF(Config!$C$6=1,SUM(+ENE!BB17),IF(Config!$C$6=2,SUM(+ENE!BB17+FEB!BB17),IF(Config!$C$6=3,SUM(+ENE!BB17+FEB!BB17+MAR!BB17),IF(Config!$C$6=4,SUM(+ENE!BB17+FEB!BB17+MAR!BB17+ABR!BB17),IF(Config!$C$6=5,SUM(ENE!BB17+FEB!BB17+MAR!BB17+ABR!BB17+MAY!BB17),IF(Config!$C$6=6,SUM(+ENE!BB17+FEB!BB17+MAR!BB17+ABR!BB17+MAY!BB17+JUN!BB17),IF(Config!$C$6=7,SUM(ENE!BB17+FEB!BB17+MAR!BB17+ABR!BB17+MAY!BB17+JUN!BB17+JUL!BB17),IF(Config!$C$6=8,SUM(+ENE!BB17+FEB!BB17+MAR!BB17+ABR!BB17+MAY!BB17+JUN!BB17+JUL!BB17+AGO!BB17),IF(Config!$C$6=9,SUM(+ENE!BB17+FEB!BB17+MAR!BB17+ABR!BB17+MAY!BB17+JUN!BB17+JUL!BB17+AGO!BB17+SET!BB17),IF(Config!$C$6=10,SUM(+ENE!BB17+FEB!BB17+MAR!BB17+ABR!BB17+MAY!BB17+JUN!BB17+JUL!BB17+AGO!BB17+SET!BB17+OCT!BB17),IF(Config!$C$6=11,SUM(+ENE!BB17+FEB!BB17+MAR!BB17+ABR!BB17+MAY!BB17+JUN!BB17+JUL!BB17+AGO!BB17+SET!BB17+OCT!BB17+NOV!BB17),IF(Config!$C$6=12,SUM(+ENE!BB17+FEB!BB17+MAR!BB17+ABR!BB17+MAY!BB17+JUN!BB17+JUL!BB17+AGO!BB17+SET!BB17+OCT!BB17+NOV!BB17+DIC!BB17)))))))))))))</f>
        <v>0</v>
      </c>
      <c r="BC17" s="82">
        <f>IF(Config!$C$6=1,SUM(+ENE!BC17),IF(Config!$C$6=2,SUM(+ENE!BC17+FEB!BC17),IF(Config!$C$6=3,SUM(+ENE!BC17+FEB!BC17+MAR!BC17),IF(Config!$C$6=4,SUM(+ENE!BC17+FEB!BC17+MAR!BC17+ABR!BC17),IF(Config!$C$6=5,SUM(ENE!BC17+FEB!BC17+MAR!BC17+ABR!BC17+MAY!BC17),IF(Config!$C$6=6,SUM(+ENE!BC17+FEB!BC17+MAR!BC17+ABR!BC17+MAY!BC17+JUN!BC17),IF(Config!$C$6=7,SUM(ENE!BC17+FEB!BC17+MAR!BC17+ABR!BC17+MAY!BC17+JUN!BC17+JUL!BC17),IF(Config!$C$6=8,SUM(+ENE!BC17+FEB!BC17+MAR!BC17+ABR!BC17+MAY!BC17+JUN!BC17+JUL!BC17+AGO!BC17),IF(Config!$C$6=9,SUM(+ENE!BC17+FEB!BC17+MAR!BC17+ABR!BC17+MAY!BC17+JUN!BC17+JUL!BC17+AGO!BC17+SET!BC17),IF(Config!$C$6=10,SUM(+ENE!BC17+FEB!BC17+MAR!BC17+ABR!BC17+MAY!BC17+JUN!BC17+JUL!BC17+AGO!BC17+SET!BC17+OCT!BC17),IF(Config!$C$6=11,SUM(+ENE!BC17+FEB!BC17+MAR!BC17+ABR!BC17+MAY!BC17+JUN!BC17+JUL!BC17+AGO!BC17+SET!BC17+OCT!BC17+NOV!BC17),IF(Config!$C$6=12,SUM(+ENE!BC17+FEB!BC17+MAR!BC17+ABR!BC17+MAY!BC17+JUN!BC17+JUL!BC17+AGO!BC17+SET!BC17+OCT!BC17+NOV!BC17+DIC!BC17)))))))))))))</f>
        <v>0</v>
      </c>
      <c r="BD17" s="109">
        <f t="shared" ref="BD17:BD31" si="4">SUM(AT17:BC17)</f>
        <v>9</v>
      </c>
      <c r="BE17" t="str">
        <f t="shared" si="2"/>
        <v>OK</v>
      </c>
    </row>
    <row r="18" spans="1:57" ht="20.25" customHeight="1" x14ac:dyDescent="0.25">
      <c r="A18" s="213">
        <f>+METAS!A18</f>
        <v>15</v>
      </c>
      <c r="B18" s="213" t="str">
        <f>+METAS!B18</f>
        <v xml:space="preserve">15-Primeros auxilios psicologicos en situaciones de crisis y emergencias humanitarias </v>
      </c>
      <c r="C18" s="217" t="str">
        <f>+METAS!D18</f>
        <v>SALUD MENTAL CSMC</v>
      </c>
      <c r="D18" s="214">
        <f>IF(Config!$C$6=1,SUM(+ENE!D18),IF(Config!$C$6=2,SUM(+ENE!D18+FEB!D18),IF(Config!$C$6=3,SUM(+ENE!D18+FEB!D18+MAR!D18),IF(Config!$C$6=4,SUM(+ENE!D18+FEB!D18+MAR!D18+ABR!D18),IF(Config!$C$6=5,SUM(ENE!D18+FEB!D18+MAR!D18+ABR!D18+MAY!D18),IF(Config!$C$6=6,SUM(+ENE!D18+FEB!D18+MAR!D18+ABR!D18+MAY!D18+JUN!D18),IF(Config!$C$6=7,SUM(ENE!D18+FEB!D18+MAR!D18+ABR!D18+MAY!D18+JUN!D18+JUL!D18),IF(Config!$C$6=8,SUM(+ENE!D18+FEB!D18+MAR!D18+ABR!D18+MAY!D18+JUN!D18+JUL!D18+AGO!D18),IF(Config!$C$6=9,SUM(+ENE!D18+FEB!D18+MAR!D18+ABR!D18+MAY!D18+JUN!D18+JUL!D18+AGO!D18+SET!D18),IF(Config!$C$6=10,SUM(+ENE!D18+FEB!D18+MAR!D18+ABR!D18+MAY!D18+JUN!D18+JUL!D18+AGO!D18+SET!D18+OCT!D18),IF(Config!$C$6=11,SUM(+ENE!D18+FEB!D18+MAR!D18+ABR!D18+MAY!D18+JUN!D18+JUL!D18+AGO!D18+SET!D18+OCT!D18+NOV!D18),IF(Config!$C$6=12,SUM(+ENE!D18+FEB!D18+MAR!D18+ABR!D18+MAY!D18+JUN!D18+JUL!D18+AGO!D18+SET!D18+OCT!D18+NOV!D18+DIC!D18)))))))))))))</f>
        <v>0</v>
      </c>
      <c r="E18" s="214">
        <f>IF(Config!$C$6=1,SUM(+ENE!E18),IF(Config!$C$6=2,SUM(+ENE!E18+FEB!E18),IF(Config!$C$6=3,SUM(+ENE!E18+FEB!E18+MAR!E18),IF(Config!$C$6=4,SUM(+ENE!E18+FEB!E18+MAR!E18+ABR!E18),IF(Config!$C$6=5,SUM(ENE!E18+FEB!E18+MAR!E18+ABR!E18+MAY!E18),IF(Config!$C$6=6,SUM(+ENE!E18+FEB!E18+MAR!E18+ABR!E18+MAY!E18+JUN!E18),IF(Config!$C$6=7,SUM(ENE!E18+FEB!E18+MAR!E18+ABR!E18+MAY!E18+JUN!E18+JUL!E18),IF(Config!$C$6=8,SUM(+ENE!E18+FEB!E18+MAR!E18+ABR!E18+MAY!E18+JUN!E18+JUL!E18+AGO!E18),IF(Config!$C$6=9,SUM(+ENE!E18+FEB!E18+MAR!E18+ABR!E18+MAY!E18+JUN!E18+JUL!E18+AGO!E18+SET!E18),IF(Config!$C$6=10,SUM(+ENE!E18+FEB!E18+MAR!E18+ABR!E18+MAY!E18+JUN!E18+JUL!E18+AGO!E18+SET!E18+OCT!E18),IF(Config!$C$6=11,SUM(+ENE!E18+FEB!E18+MAR!E18+ABR!E18+MAY!E18+JUN!E18+JUL!E18+AGO!E18+SET!E18+OCT!E18+NOV!E18),IF(Config!$C$6=12,SUM(+ENE!E18+FEB!E18+MAR!E18+ABR!E18+MAY!E18+JUN!E18+JUL!E18+AGO!E18+SET!E18+OCT!E18+NOV!E18+DIC!E18)))))))))))))</f>
        <v>3</v>
      </c>
      <c r="F18" s="214">
        <f>IF(Config!$C$6=1,SUM(+ENE!F18),IF(Config!$C$6=2,SUM(+ENE!F18+FEB!F18),IF(Config!$C$6=3,SUM(+ENE!F18+FEB!F18+MAR!F18),IF(Config!$C$6=4,SUM(+ENE!F18+FEB!F18+MAR!F18+ABR!F18),IF(Config!$C$6=5,SUM(ENE!F18+FEB!F18+MAR!F18+ABR!F18+MAY!F18),IF(Config!$C$6=6,SUM(+ENE!F18+FEB!F18+MAR!F18+ABR!F18+MAY!F18+JUN!F18),IF(Config!$C$6=7,SUM(ENE!F18+FEB!F18+MAR!F18+ABR!F18+MAY!F18+JUN!F18+JUL!F18),IF(Config!$C$6=8,SUM(+ENE!F18+FEB!F18+MAR!F18+ABR!F18+MAY!F18+JUN!F18+JUL!F18+AGO!F18),IF(Config!$C$6=9,SUM(+ENE!F18+FEB!F18+MAR!F18+ABR!F18+MAY!F18+JUN!F18+JUL!F18+AGO!F18+SET!F18),IF(Config!$C$6=10,SUM(+ENE!F18+FEB!F18+MAR!F18+ABR!F18+MAY!F18+JUN!F18+JUL!F18+AGO!F18+SET!F18+OCT!F18),IF(Config!$C$6=11,SUM(+ENE!F18+FEB!F18+MAR!F18+ABR!F18+MAY!F18+JUN!F18+JUL!F18+AGO!F18+SET!F18+OCT!F18+NOV!F18),IF(Config!$C$6=12,SUM(+ENE!F18+FEB!F18+MAR!F18+ABR!F18+MAY!F18+JUN!F18+JUL!F18+AGO!F18+SET!F18+OCT!F18+NOV!F18+DIC!F18)))))))))))))</f>
        <v>0</v>
      </c>
      <c r="G18" s="214">
        <f>IF(Config!$C$6=1,SUM(+ENE!G18),IF(Config!$C$6=2,SUM(+ENE!G18+FEB!G18),IF(Config!$C$6=3,SUM(+ENE!G18+FEB!G18+MAR!G18),IF(Config!$C$6=4,SUM(+ENE!G18+FEB!G18+MAR!G18+ABR!G18),IF(Config!$C$6=5,SUM(ENE!G18+FEB!G18+MAR!G18+ABR!G18+MAY!G18),IF(Config!$C$6=6,SUM(+ENE!G18+FEB!G18+MAR!G18+ABR!G18+MAY!G18+JUN!G18),IF(Config!$C$6=7,SUM(ENE!G18+FEB!G18+MAR!G18+ABR!G18+MAY!G18+JUN!G18+JUL!G18),IF(Config!$C$6=8,SUM(+ENE!G18+FEB!G18+MAR!G18+ABR!G18+MAY!G18+JUN!G18+JUL!G18+AGO!G18),IF(Config!$C$6=9,SUM(+ENE!G18+FEB!G18+MAR!G18+ABR!G18+MAY!G18+JUN!G18+JUL!G18+AGO!G18+SET!G18),IF(Config!$C$6=10,SUM(+ENE!G18+FEB!G18+MAR!G18+ABR!G18+MAY!G18+JUN!G18+JUL!G18+AGO!G18+SET!G18+OCT!G18),IF(Config!$C$6=11,SUM(+ENE!G18+FEB!G18+MAR!G18+ABR!G18+MAY!G18+JUN!G18+JUL!G18+AGO!G18+SET!G18+OCT!G18+NOV!G18),IF(Config!$C$6=12,SUM(+ENE!G18+FEB!G18+MAR!G18+ABR!G18+MAY!G18+JUN!G18+JUL!G18+AGO!G18+SET!G18+OCT!G18+NOV!G18+DIC!G18)))))))))))))</f>
        <v>0</v>
      </c>
      <c r="H18" s="214">
        <f>IF(Config!$C$6=1,SUM(+ENE!H18),IF(Config!$C$6=2,SUM(+ENE!H18+FEB!H18),IF(Config!$C$6=3,SUM(+ENE!H18+FEB!H18+MAR!H18),IF(Config!$C$6=4,SUM(+ENE!H18+FEB!H18+MAR!H18+ABR!H18),IF(Config!$C$6=5,SUM(ENE!H18+FEB!H18+MAR!H18+ABR!H18+MAY!H18),IF(Config!$C$6=6,SUM(+ENE!H18+FEB!H18+MAR!H18+ABR!H18+MAY!H18+JUN!H18),IF(Config!$C$6=7,SUM(ENE!H18+FEB!H18+MAR!H18+ABR!H18+MAY!H18+JUN!H18+JUL!H18),IF(Config!$C$6=8,SUM(+ENE!H18+FEB!H18+MAR!H18+ABR!H18+MAY!H18+JUN!H18+JUL!H18+AGO!H18),IF(Config!$C$6=9,SUM(+ENE!H18+FEB!H18+MAR!H18+ABR!H18+MAY!H18+JUN!H18+JUL!H18+AGO!H18+SET!H18),IF(Config!$C$6=10,SUM(+ENE!H18+FEB!H18+MAR!H18+ABR!H18+MAY!H18+JUN!H18+JUL!H18+AGO!H18+SET!H18+OCT!H18),IF(Config!$C$6=11,SUM(+ENE!H18+FEB!H18+MAR!H18+ABR!H18+MAY!H18+JUN!H18+JUL!H18+AGO!H18+SET!H18+OCT!H18+NOV!H18),IF(Config!$C$6=12,SUM(+ENE!H18+FEB!H18+MAR!H18+ABR!H18+MAY!H18+JUN!H18+JUL!H18+AGO!H18+SET!H18+OCT!H18+NOV!H18+DIC!H18)))))))))))))</f>
        <v>0</v>
      </c>
      <c r="I18" s="214">
        <f>IF(Config!$C$6=1,SUM(+ENE!I18),IF(Config!$C$6=2,SUM(+ENE!I18+FEB!I18),IF(Config!$C$6=3,SUM(+ENE!I18+FEB!I18+MAR!I18),IF(Config!$C$6=4,SUM(+ENE!I18+FEB!I18+MAR!I18+ABR!I18),IF(Config!$C$6=5,SUM(ENE!I18+FEB!I18+MAR!I18+ABR!I18+MAY!I18),IF(Config!$C$6=6,SUM(+ENE!I18+FEB!I18+MAR!I18+ABR!I18+MAY!I18+JUN!I18),IF(Config!$C$6=7,SUM(ENE!I18+FEB!I18+MAR!I18+ABR!I18+MAY!I18+JUN!I18+JUL!I18),IF(Config!$C$6=8,SUM(+ENE!I18+FEB!I18+MAR!I18+ABR!I18+MAY!I18+JUN!I18+JUL!I18+AGO!I18),IF(Config!$C$6=9,SUM(+ENE!I18+FEB!I18+MAR!I18+ABR!I18+MAY!I18+JUN!I18+JUL!I18+AGO!I18+SET!I18),IF(Config!$C$6=10,SUM(+ENE!I18+FEB!I18+MAR!I18+ABR!I18+MAY!I18+JUN!I18+JUL!I18+AGO!I18+SET!I18+OCT!I18),IF(Config!$C$6=11,SUM(+ENE!I18+FEB!I18+MAR!I18+ABR!I18+MAY!I18+JUN!I18+JUL!I18+AGO!I18+SET!I18+OCT!I18+NOV!I18),IF(Config!$C$6=12,SUM(+ENE!I18+FEB!I18+MAR!I18+ABR!I18+MAY!I18+JUN!I18+JUL!I18+AGO!I18+SET!I18+OCT!I18+NOV!I18+DIC!I18)))))))))))))</f>
        <v>0</v>
      </c>
      <c r="J18" s="214">
        <f>IF(Config!$C$6=1,SUM(+ENE!J18),IF(Config!$C$6=2,SUM(+ENE!J18+FEB!J18),IF(Config!$C$6=3,SUM(+ENE!J18+FEB!J18+MAR!J18),IF(Config!$C$6=4,SUM(+ENE!J18+FEB!J18+MAR!J18+ABR!J18),IF(Config!$C$6=5,SUM(ENE!J18+FEB!J18+MAR!J18+ABR!J18+MAY!J18),IF(Config!$C$6=6,SUM(+ENE!J18+FEB!J18+MAR!J18+ABR!J18+MAY!J18+JUN!J18),IF(Config!$C$6=7,SUM(ENE!J18+FEB!J18+MAR!J18+ABR!J18+MAY!J18+JUN!J18+JUL!J18),IF(Config!$C$6=8,SUM(+ENE!J18+FEB!J18+MAR!J18+ABR!J18+MAY!J18+JUN!J18+JUL!J18+AGO!J18),IF(Config!$C$6=9,SUM(+ENE!J18+FEB!J18+MAR!J18+ABR!J18+MAY!J18+JUN!J18+JUL!J18+AGO!J18+SET!J18),IF(Config!$C$6=10,SUM(+ENE!J18+FEB!J18+MAR!J18+ABR!J18+MAY!J18+JUN!J18+JUL!J18+AGO!J18+SET!J18+OCT!J18),IF(Config!$C$6=11,SUM(+ENE!J18+FEB!J18+MAR!J18+ABR!J18+MAY!J18+JUN!J18+JUL!J18+AGO!J18+SET!J18+OCT!J18+NOV!J18),IF(Config!$C$6=12,SUM(+ENE!J18+FEB!J18+MAR!J18+ABR!J18+MAY!J18+JUN!J18+JUL!J18+AGO!J18+SET!J18+OCT!J18+NOV!J18+DIC!J18)))))))))))))</f>
        <v>0</v>
      </c>
      <c r="K18" s="214">
        <f>IF(Config!$C$6=1,SUM(+ENE!K18),IF(Config!$C$6=2,SUM(+ENE!K18+FEB!K18),IF(Config!$C$6=3,SUM(+ENE!K18+FEB!K18+MAR!K18),IF(Config!$C$6=4,SUM(+ENE!K18+FEB!K18+MAR!K18+ABR!K18),IF(Config!$C$6=5,SUM(ENE!K18+FEB!K18+MAR!K18+ABR!K18+MAY!K18),IF(Config!$C$6=6,SUM(+ENE!K18+FEB!K18+MAR!K18+ABR!K18+MAY!K18+JUN!K18),IF(Config!$C$6=7,SUM(ENE!K18+FEB!K18+MAR!K18+ABR!K18+MAY!K18+JUN!K18+JUL!K18),IF(Config!$C$6=8,SUM(+ENE!K18+FEB!K18+MAR!K18+ABR!K18+MAY!K18+JUN!K18+JUL!K18+AGO!K18),IF(Config!$C$6=9,SUM(+ENE!K18+FEB!K18+MAR!K18+ABR!K18+MAY!K18+JUN!K18+JUL!K18+AGO!K18+SET!K18),IF(Config!$C$6=10,SUM(+ENE!K18+FEB!K18+MAR!K18+ABR!K18+MAY!K18+JUN!K18+JUL!K18+AGO!K18+SET!K18+OCT!K18),IF(Config!$C$6=11,SUM(+ENE!K18+FEB!K18+MAR!K18+ABR!K18+MAY!K18+JUN!K18+JUL!K18+AGO!K18+SET!K18+OCT!K18+NOV!K18),IF(Config!$C$6=12,SUM(+ENE!K18+FEB!K18+MAR!K18+ABR!K18+MAY!K18+JUN!K18+JUL!K18+AGO!K18+SET!K18+OCT!K18+NOV!K18+DIC!K18)))))))))))))</f>
        <v>0</v>
      </c>
      <c r="L18" s="214">
        <f>IF(Config!$C$6=1,SUM(+ENE!L18),IF(Config!$C$6=2,SUM(+ENE!L18+FEB!L18),IF(Config!$C$6=3,SUM(+ENE!L18+FEB!L18+MAR!L18),IF(Config!$C$6=4,SUM(+ENE!L18+FEB!L18+MAR!L18+ABR!L18),IF(Config!$C$6=5,SUM(ENE!L18+FEB!L18+MAR!L18+ABR!L18+MAY!L18),IF(Config!$C$6=6,SUM(+ENE!L18+FEB!L18+MAR!L18+ABR!L18+MAY!L18+JUN!L18),IF(Config!$C$6=7,SUM(ENE!L18+FEB!L18+MAR!L18+ABR!L18+MAY!L18+JUN!L18+JUL!L18),IF(Config!$C$6=8,SUM(+ENE!L18+FEB!L18+MAR!L18+ABR!L18+MAY!L18+JUN!L18+JUL!L18+AGO!L18),IF(Config!$C$6=9,SUM(+ENE!L18+FEB!L18+MAR!L18+ABR!L18+MAY!L18+JUN!L18+JUL!L18+AGO!L18+SET!L18),IF(Config!$C$6=10,SUM(+ENE!L18+FEB!L18+MAR!L18+ABR!L18+MAY!L18+JUN!L18+JUL!L18+AGO!L18+SET!L18+OCT!L18),IF(Config!$C$6=11,SUM(+ENE!L18+FEB!L18+MAR!L18+ABR!L18+MAY!L18+JUN!L18+JUL!L18+AGO!L18+SET!L18+OCT!L18+NOV!L18),IF(Config!$C$6=12,SUM(+ENE!L18+FEB!L18+MAR!L18+ABR!L18+MAY!L18+JUN!L18+JUL!L18+AGO!L18+SET!L18+OCT!L18+NOV!L18+DIC!L18)))))))))))))</f>
        <v>0</v>
      </c>
      <c r="M18" s="214">
        <f>IF(Config!$C$6=1,SUM(+ENE!M18),IF(Config!$C$6=2,SUM(+ENE!M18+FEB!M18),IF(Config!$C$6=3,SUM(+ENE!M18+FEB!M18+MAR!M18),IF(Config!$C$6=4,SUM(+ENE!M18+FEB!M18+MAR!M18+ABR!M18),IF(Config!$C$6=5,SUM(ENE!M18+FEB!M18+MAR!M18+ABR!M18+MAY!M18),IF(Config!$C$6=6,SUM(+ENE!M18+FEB!M18+MAR!M18+ABR!M18+MAY!M18+JUN!M18),IF(Config!$C$6=7,SUM(ENE!M18+FEB!M18+MAR!M18+ABR!M18+MAY!M18+JUN!M18+JUL!M18),IF(Config!$C$6=8,SUM(+ENE!M18+FEB!M18+MAR!M18+ABR!M18+MAY!M18+JUN!M18+JUL!M18+AGO!M18),IF(Config!$C$6=9,SUM(+ENE!M18+FEB!M18+MAR!M18+ABR!M18+MAY!M18+JUN!M18+JUL!M18+AGO!M18+SET!M18),IF(Config!$C$6=10,SUM(+ENE!M18+FEB!M18+MAR!M18+ABR!M18+MAY!M18+JUN!M18+JUL!M18+AGO!M18+SET!M18+OCT!M18),IF(Config!$C$6=11,SUM(+ENE!M18+FEB!M18+MAR!M18+ABR!M18+MAY!M18+JUN!M18+JUL!M18+AGO!M18+SET!M18+OCT!M18+NOV!M18),IF(Config!$C$6=12,SUM(+ENE!M18+FEB!M18+MAR!M18+ABR!M18+MAY!M18+JUN!M18+JUL!M18+AGO!M18+SET!M18+OCT!M18+NOV!M18+DIC!M18)))))))))))))</f>
        <v>0</v>
      </c>
      <c r="N18" s="214">
        <f>IF(Config!$C$6=1,SUM(+ENE!N18),IF(Config!$C$6=2,SUM(+ENE!N18+FEB!N18),IF(Config!$C$6=3,SUM(+ENE!N18+FEB!N18+MAR!N18),IF(Config!$C$6=4,SUM(+ENE!N18+FEB!N18+MAR!N18+ABR!N18),IF(Config!$C$6=5,SUM(ENE!N18+FEB!N18+MAR!N18+ABR!N18+MAY!N18),IF(Config!$C$6=6,SUM(+ENE!N18+FEB!N18+MAR!N18+ABR!N18+MAY!N18+JUN!N18),IF(Config!$C$6=7,SUM(ENE!N18+FEB!N18+MAR!N18+ABR!N18+MAY!N18+JUN!N18+JUL!N18),IF(Config!$C$6=8,SUM(+ENE!N18+FEB!N18+MAR!N18+ABR!N18+MAY!N18+JUN!N18+JUL!N18+AGO!N18),IF(Config!$C$6=9,SUM(+ENE!N18+FEB!N18+MAR!N18+ABR!N18+MAY!N18+JUN!N18+JUL!N18+AGO!N18+SET!N18),IF(Config!$C$6=10,SUM(+ENE!N18+FEB!N18+MAR!N18+ABR!N18+MAY!N18+JUN!N18+JUL!N18+AGO!N18+SET!N18+OCT!N18),IF(Config!$C$6=11,SUM(+ENE!N18+FEB!N18+MAR!N18+ABR!N18+MAY!N18+JUN!N18+JUL!N18+AGO!N18+SET!N18+OCT!N18+NOV!N18),IF(Config!$C$6=12,SUM(+ENE!N18+FEB!N18+MAR!N18+ABR!N18+MAY!N18+JUN!N18+JUL!N18+AGO!N18+SET!N18+OCT!N18+NOV!N18+DIC!N18)))))))))))))</f>
        <v>0</v>
      </c>
      <c r="O18" s="214">
        <f>IF(Config!$C$6=1,SUM(+ENE!O18),IF(Config!$C$6=2,SUM(+ENE!O18+FEB!O18),IF(Config!$C$6=3,SUM(+ENE!O18+FEB!O18+MAR!O18),IF(Config!$C$6=4,SUM(+ENE!O18+FEB!O18+MAR!O18+ABR!O18),IF(Config!$C$6=5,SUM(ENE!O18+FEB!O18+MAR!O18+ABR!O18+MAY!O18),IF(Config!$C$6=6,SUM(+ENE!O18+FEB!O18+MAR!O18+ABR!O18+MAY!O18+JUN!O18),IF(Config!$C$6=7,SUM(ENE!O18+FEB!O18+MAR!O18+ABR!O18+MAY!O18+JUN!O18+JUL!O18),IF(Config!$C$6=8,SUM(+ENE!O18+FEB!O18+MAR!O18+ABR!O18+MAY!O18+JUN!O18+JUL!O18+AGO!O18),IF(Config!$C$6=9,SUM(+ENE!O18+FEB!O18+MAR!O18+ABR!O18+MAY!O18+JUN!O18+JUL!O18+AGO!O18+SET!O18),IF(Config!$C$6=10,SUM(+ENE!O18+FEB!O18+MAR!O18+ABR!O18+MAY!O18+JUN!O18+JUL!O18+AGO!O18+SET!O18+OCT!O18),IF(Config!$C$6=11,SUM(+ENE!O18+FEB!O18+MAR!O18+ABR!O18+MAY!O18+JUN!O18+JUL!O18+AGO!O18+SET!O18+OCT!O18+NOV!O18),IF(Config!$C$6=12,SUM(+ENE!O18+FEB!O18+MAR!O18+ABR!O18+MAY!O18+JUN!O18+JUL!O18+AGO!O18+SET!O18+OCT!O18+NOV!O18+DIC!O18)))))))))))))</f>
        <v>0</v>
      </c>
      <c r="P18" s="214">
        <f>IF(Config!$C$6=1,SUM(+ENE!P18),IF(Config!$C$6=2,SUM(+ENE!P18+FEB!P18),IF(Config!$C$6=3,SUM(+ENE!P18+FEB!P18+MAR!P18),IF(Config!$C$6=4,SUM(+ENE!P18+FEB!P18+MAR!P18+ABR!P18),IF(Config!$C$6=5,SUM(ENE!P18+FEB!P18+MAR!P18+ABR!P18+MAY!P18),IF(Config!$C$6=6,SUM(+ENE!P18+FEB!P18+MAR!P18+ABR!P18+MAY!P18+JUN!P18),IF(Config!$C$6=7,SUM(ENE!P18+FEB!P18+MAR!P18+ABR!P18+MAY!P18+JUN!P18+JUL!P18),IF(Config!$C$6=8,SUM(+ENE!P18+FEB!P18+MAR!P18+ABR!P18+MAY!P18+JUN!P18+JUL!P18+AGO!P18),IF(Config!$C$6=9,SUM(+ENE!P18+FEB!P18+MAR!P18+ABR!P18+MAY!P18+JUN!P18+JUL!P18+AGO!P18+SET!P18),IF(Config!$C$6=10,SUM(+ENE!P18+FEB!P18+MAR!P18+ABR!P18+MAY!P18+JUN!P18+JUL!P18+AGO!P18+SET!P18+OCT!P18),IF(Config!$C$6=11,SUM(+ENE!P18+FEB!P18+MAR!P18+ABR!P18+MAY!P18+JUN!P18+JUL!P18+AGO!P18+SET!P18+OCT!P18+NOV!P18),IF(Config!$C$6=12,SUM(+ENE!P18+FEB!P18+MAR!P18+ABR!P18+MAY!P18+JUN!P18+JUL!P18+AGO!P18+SET!P18+OCT!P18+NOV!P18+DIC!P18)))))))))))))</f>
        <v>0</v>
      </c>
      <c r="Q18" s="214">
        <f>IF(Config!$C$6=1,SUM(+ENE!Q18),IF(Config!$C$6=2,SUM(+ENE!Q18+FEB!Q18),IF(Config!$C$6=3,SUM(+ENE!Q18+FEB!Q18+MAR!Q18),IF(Config!$C$6=4,SUM(+ENE!Q18+FEB!Q18+MAR!Q18+ABR!Q18),IF(Config!$C$6=5,SUM(ENE!Q18+FEB!Q18+MAR!Q18+ABR!Q18+MAY!Q18),IF(Config!$C$6=6,SUM(+ENE!Q18+FEB!Q18+MAR!Q18+ABR!Q18+MAY!Q18+JUN!Q18),IF(Config!$C$6=7,SUM(ENE!Q18+FEB!Q18+MAR!Q18+ABR!Q18+MAY!Q18+JUN!Q18+JUL!Q18),IF(Config!$C$6=8,SUM(+ENE!Q18+FEB!Q18+MAR!Q18+ABR!Q18+MAY!Q18+JUN!Q18+JUL!Q18+AGO!Q18),IF(Config!$C$6=9,SUM(+ENE!Q18+FEB!Q18+MAR!Q18+ABR!Q18+MAY!Q18+JUN!Q18+JUL!Q18+AGO!Q18+SET!Q18),IF(Config!$C$6=10,SUM(+ENE!Q18+FEB!Q18+MAR!Q18+ABR!Q18+MAY!Q18+JUN!Q18+JUL!Q18+AGO!Q18+SET!Q18+OCT!Q18),IF(Config!$C$6=11,SUM(+ENE!Q18+FEB!Q18+MAR!Q18+ABR!Q18+MAY!Q18+JUN!Q18+JUL!Q18+AGO!Q18+SET!Q18+OCT!Q18+NOV!Q18),IF(Config!$C$6=12,SUM(+ENE!Q18+FEB!Q18+MAR!Q18+ABR!Q18+MAY!Q18+JUN!Q18+JUL!Q18+AGO!Q18+SET!Q18+OCT!Q18+NOV!Q18+DIC!Q18)))))))))))))</f>
        <v>0</v>
      </c>
      <c r="R18" s="214">
        <f>IF(Config!$C$6=1,SUM(+ENE!R18),IF(Config!$C$6=2,SUM(+ENE!R18+FEB!R18),IF(Config!$C$6=3,SUM(+ENE!R18+FEB!R18+MAR!R18),IF(Config!$C$6=4,SUM(+ENE!R18+FEB!R18+MAR!R18+ABR!R18),IF(Config!$C$6=5,SUM(ENE!R18+FEB!R18+MAR!R18+ABR!R18+MAY!R18),IF(Config!$C$6=6,SUM(+ENE!R18+FEB!R18+MAR!R18+ABR!R18+MAY!R18+JUN!R18),IF(Config!$C$6=7,SUM(ENE!R18+FEB!R18+MAR!R18+ABR!R18+MAY!R18+JUN!R18+JUL!R18),IF(Config!$C$6=8,SUM(+ENE!R18+FEB!R18+MAR!R18+ABR!R18+MAY!R18+JUN!R18+JUL!R18+AGO!R18),IF(Config!$C$6=9,SUM(+ENE!R18+FEB!R18+MAR!R18+ABR!R18+MAY!R18+JUN!R18+JUL!R18+AGO!R18+SET!R18),IF(Config!$C$6=10,SUM(+ENE!R18+FEB!R18+MAR!R18+ABR!R18+MAY!R18+JUN!R18+JUL!R18+AGO!R18+SET!R18+OCT!R18),IF(Config!$C$6=11,SUM(+ENE!R18+FEB!R18+MAR!R18+ABR!R18+MAY!R18+JUN!R18+JUL!R18+AGO!R18+SET!R18+OCT!R18+NOV!R18),IF(Config!$C$6=12,SUM(+ENE!R18+FEB!R18+MAR!R18+ABR!R18+MAY!R18+JUN!R18+JUL!R18+AGO!R18+SET!R18+OCT!R18+NOV!R18+DIC!R18)))))))))))))</f>
        <v>0</v>
      </c>
      <c r="S18" s="214">
        <f>IF(Config!$C$6=1,SUM(+ENE!S18),IF(Config!$C$6=2,SUM(+ENE!S18+FEB!S18),IF(Config!$C$6=3,SUM(+ENE!S18+FEB!S18+MAR!S18),IF(Config!$C$6=4,SUM(+ENE!S18+FEB!S18+MAR!S18+ABR!S18),IF(Config!$C$6=5,SUM(ENE!S18+FEB!S18+MAR!S18+ABR!S18+MAY!S18),IF(Config!$C$6=6,SUM(+ENE!S18+FEB!S18+MAR!S18+ABR!S18+MAY!S18+JUN!S18),IF(Config!$C$6=7,SUM(ENE!S18+FEB!S18+MAR!S18+ABR!S18+MAY!S18+JUN!S18+JUL!S18),IF(Config!$C$6=8,SUM(+ENE!S18+FEB!S18+MAR!S18+ABR!S18+MAY!S18+JUN!S18+JUL!S18+AGO!S18),IF(Config!$C$6=9,SUM(+ENE!S18+FEB!S18+MAR!S18+ABR!S18+MAY!S18+JUN!S18+JUL!S18+AGO!S18+SET!S18),IF(Config!$C$6=10,SUM(+ENE!S18+FEB!S18+MAR!S18+ABR!S18+MAY!S18+JUN!S18+JUL!S18+AGO!S18+SET!S18+OCT!S18),IF(Config!$C$6=11,SUM(+ENE!S18+FEB!S18+MAR!S18+ABR!S18+MAY!S18+JUN!S18+JUL!S18+AGO!S18+SET!S18+OCT!S18+NOV!S18),IF(Config!$C$6=12,SUM(+ENE!S18+FEB!S18+MAR!S18+ABR!S18+MAY!S18+JUN!S18+JUL!S18+AGO!S18+SET!S18+OCT!S18+NOV!S18+DIC!S18)))))))))))))</f>
        <v>0</v>
      </c>
      <c r="T18" s="214">
        <f>IF(Config!$C$6=1,SUM(+ENE!T18),IF(Config!$C$6=2,SUM(+ENE!T18+FEB!T18),IF(Config!$C$6=3,SUM(+ENE!T18+FEB!T18+MAR!T18),IF(Config!$C$6=4,SUM(+ENE!T18+FEB!T18+MAR!T18+ABR!T18),IF(Config!$C$6=5,SUM(ENE!T18+FEB!T18+MAR!T18+ABR!T18+MAY!T18),IF(Config!$C$6=6,SUM(+ENE!T18+FEB!T18+MAR!T18+ABR!T18+MAY!T18+JUN!T18),IF(Config!$C$6=7,SUM(ENE!T18+FEB!T18+MAR!T18+ABR!T18+MAY!T18+JUN!T18+JUL!T18),IF(Config!$C$6=8,SUM(+ENE!T18+FEB!T18+MAR!T18+ABR!T18+MAY!T18+JUN!T18+JUL!T18+AGO!T18),IF(Config!$C$6=9,SUM(+ENE!T18+FEB!T18+MAR!T18+ABR!T18+MAY!T18+JUN!T18+JUL!T18+AGO!T18+SET!T18),IF(Config!$C$6=10,SUM(+ENE!T18+FEB!T18+MAR!T18+ABR!T18+MAY!T18+JUN!T18+JUL!T18+AGO!T18+SET!T18+OCT!T18),IF(Config!$C$6=11,SUM(+ENE!T18+FEB!T18+MAR!T18+ABR!T18+MAY!T18+JUN!T18+JUL!T18+AGO!T18+SET!T18+OCT!T18+NOV!T18),IF(Config!$C$6=12,SUM(+ENE!T18+FEB!T18+MAR!T18+ABR!T18+MAY!T18+JUN!T18+JUL!T18+AGO!T18+SET!T18+OCT!T18+NOV!T18+DIC!T18)))))))))))))</f>
        <v>0</v>
      </c>
      <c r="U18" s="214">
        <f>IF(Config!$C$6=1,SUM(+ENE!U18),IF(Config!$C$6=2,SUM(+ENE!U18+FEB!U18),IF(Config!$C$6=3,SUM(+ENE!U18+FEB!U18+MAR!U18),IF(Config!$C$6=4,SUM(+ENE!U18+FEB!U18+MAR!U18+ABR!U18),IF(Config!$C$6=5,SUM(ENE!U18+FEB!U18+MAR!U18+ABR!U18+MAY!U18),IF(Config!$C$6=6,SUM(+ENE!U18+FEB!U18+MAR!U18+ABR!U18+MAY!U18+JUN!U18),IF(Config!$C$6=7,SUM(ENE!U18+FEB!U18+MAR!U18+ABR!U18+MAY!U18+JUN!U18+JUL!U18),IF(Config!$C$6=8,SUM(+ENE!U18+FEB!U18+MAR!U18+ABR!U18+MAY!U18+JUN!U18+JUL!U18+AGO!U18),IF(Config!$C$6=9,SUM(+ENE!U18+FEB!U18+MAR!U18+ABR!U18+MAY!U18+JUN!U18+JUL!U18+AGO!U18+SET!U18),IF(Config!$C$6=10,SUM(+ENE!U18+FEB!U18+MAR!U18+ABR!U18+MAY!U18+JUN!U18+JUL!U18+AGO!U18+SET!U18+OCT!U18),IF(Config!$C$6=11,SUM(+ENE!U18+FEB!U18+MAR!U18+ABR!U18+MAY!U18+JUN!U18+JUL!U18+AGO!U18+SET!U18+OCT!U18+NOV!U18),IF(Config!$C$6=12,SUM(+ENE!U18+FEB!U18+MAR!U18+ABR!U18+MAY!U18+JUN!U18+JUL!U18+AGO!U18+SET!U18+OCT!U18+NOV!U18+DIC!U18)))))))))))))</f>
        <v>0</v>
      </c>
      <c r="V18" s="214">
        <f>IF(Config!$C$6=1,SUM(+ENE!V18),IF(Config!$C$6=2,SUM(+ENE!V18+FEB!V18),IF(Config!$C$6=3,SUM(+ENE!V18+FEB!V18+MAR!V18),IF(Config!$C$6=4,SUM(+ENE!V18+FEB!V18+MAR!V18+ABR!V18),IF(Config!$C$6=5,SUM(ENE!V18+FEB!V18+MAR!V18+ABR!V18+MAY!V18),IF(Config!$C$6=6,SUM(+ENE!V18+FEB!V18+MAR!V18+ABR!V18+MAY!V18+JUN!V18),IF(Config!$C$6=7,SUM(ENE!V18+FEB!V18+MAR!V18+ABR!V18+MAY!V18+JUN!V18+JUL!V18),IF(Config!$C$6=8,SUM(+ENE!V18+FEB!V18+MAR!V18+ABR!V18+MAY!V18+JUN!V18+JUL!V18+AGO!V18),IF(Config!$C$6=9,SUM(+ENE!V18+FEB!V18+MAR!V18+ABR!V18+MAY!V18+JUN!V18+JUL!V18+AGO!V18+SET!V18),IF(Config!$C$6=10,SUM(+ENE!V18+FEB!V18+MAR!V18+ABR!V18+MAY!V18+JUN!V18+JUL!V18+AGO!V18+SET!V18+OCT!V18),IF(Config!$C$6=11,SUM(+ENE!V18+FEB!V18+MAR!V18+ABR!V18+MAY!V18+JUN!V18+JUL!V18+AGO!V18+SET!V18+OCT!V18+NOV!V18),IF(Config!$C$6=12,SUM(+ENE!V18+FEB!V18+MAR!V18+ABR!V18+MAY!V18+JUN!V18+JUL!V18+AGO!V18+SET!V18+OCT!V18+NOV!V18+DIC!V18)))))))))))))</f>
        <v>0</v>
      </c>
      <c r="W18" s="214">
        <f>IF(Config!$C$6=1,SUM(+ENE!W18),IF(Config!$C$6=2,SUM(+ENE!W18+FEB!W18),IF(Config!$C$6=3,SUM(+ENE!W18+FEB!W18+MAR!W18),IF(Config!$C$6=4,SUM(+ENE!W18+FEB!W18+MAR!W18+ABR!W18),IF(Config!$C$6=5,SUM(ENE!W18+FEB!W18+MAR!W18+ABR!W18+MAY!W18),IF(Config!$C$6=6,SUM(+ENE!W18+FEB!W18+MAR!W18+ABR!W18+MAY!W18+JUN!W18),IF(Config!$C$6=7,SUM(ENE!W18+FEB!W18+MAR!W18+ABR!W18+MAY!W18+JUN!W18+JUL!W18),IF(Config!$C$6=8,SUM(+ENE!W18+FEB!W18+MAR!W18+ABR!W18+MAY!W18+JUN!W18+JUL!W18+AGO!W18),IF(Config!$C$6=9,SUM(+ENE!W18+FEB!W18+MAR!W18+ABR!W18+MAY!W18+JUN!W18+JUL!W18+AGO!W18+SET!W18),IF(Config!$C$6=10,SUM(+ENE!W18+FEB!W18+MAR!W18+ABR!W18+MAY!W18+JUN!W18+JUL!W18+AGO!W18+SET!W18+OCT!W18),IF(Config!$C$6=11,SUM(+ENE!W18+FEB!W18+MAR!W18+ABR!W18+MAY!W18+JUN!W18+JUL!W18+AGO!W18+SET!W18+OCT!W18+NOV!W18),IF(Config!$C$6=12,SUM(+ENE!W18+FEB!W18+MAR!W18+ABR!W18+MAY!W18+JUN!W18+JUL!W18+AGO!W18+SET!W18+OCT!W18+NOV!W18+DIC!W18)))))))))))))</f>
        <v>0</v>
      </c>
      <c r="X18" s="214">
        <f>IF(Config!$C$6=1,SUM(+ENE!X18),IF(Config!$C$6=2,SUM(+ENE!X18+FEB!X18),IF(Config!$C$6=3,SUM(+ENE!X18+FEB!X18+MAR!X18),IF(Config!$C$6=4,SUM(+ENE!X18+FEB!X18+MAR!X18+ABR!X18),IF(Config!$C$6=5,SUM(ENE!X18+FEB!X18+MAR!X18+ABR!X18+MAY!X18),IF(Config!$C$6=6,SUM(+ENE!X18+FEB!X18+MAR!X18+ABR!X18+MAY!X18+JUN!X18),IF(Config!$C$6=7,SUM(ENE!X18+FEB!X18+MAR!X18+ABR!X18+MAY!X18+JUN!X18+JUL!X18),IF(Config!$C$6=8,SUM(+ENE!X18+FEB!X18+MAR!X18+ABR!X18+MAY!X18+JUN!X18+JUL!X18+AGO!X18),IF(Config!$C$6=9,SUM(+ENE!X18+FEB!X18+MAR!X18+ABR!X18+MAY!X18+JUN!X18+JUL!X18+AGO!X18+SET!X18),IF(Config!$C$6=10,SUM(+ENE!X18+FEB!X18+MAR!X18+ABR!X18+MAY!X18+JUN!X18+JUL!X18+AGO!X18+SET!X18+OCT!X18),IF(Config!$C$6=11,SUM(+ENE!X18+FEB!X18+MAR!X18+ABR!X18+MAY!X18+JUN!X18+JUL!X18+AGO!X18+SET!X18+OCT!X18+NOV!X18),IF(Config!$C$6=12,SUM(+ENE!X18+FEB!X18+MAR!X18+ABR!X18+MAY!X18+JUN!X18+JUL!X18+AGO!X18+SET!X18+OCT!X18+NOV!X18+DIC!X18)))))))))))))</f>
        <v>0</v>
      </c>
      <c r="Y18" s="214">
        <f>IF(Config!$C$6=1,SUM(+ENE!Y18),IF(Config!$C$6=2,SUM(+ENE!Y18+FEB!Y18),IF(Config!$C$6=3,SUM(+ENE!Y18+FEB!Y18+MAR!Y18),IF(Config!$C$6=4,SUM(+ENE!Y18+FEB!Y18+MAR!Y18+ABR!Y18),IF(Config!$C$6=5,SUM(ENE!Y18+FEB!Y18+MAR!Y18+ABR!Y18+MAY!Y18),IF(Config!$C$6=6,SUM(+ENE!Y18+FEB!Y18+MAR!Y18+ABR!Y18+MAY!Y18+JUN!Y18),IF(Config!$C$6=7,SUM(ENE!Y18+FEB!Y18+MAR!Y18+ABR!Y18+MAY!Y18+JUN!Y18+JUL!Y18),IF(Config!$C$6=8,SUM(+ENE!Y18+FEB!Y18+MAR!Y18+ABR!Y18+MAY!Y18+JUN!Y18+JUL!Y18+AGO!Y18),IF(Config!$C$6=9,SUM(+ENE!Y18+FEB!Y18+MAR!Y18+ABR!Y18+MAY!Y18+JUN!Y18+JUL!Y18+AGO!Y18+SET!Y18),IF(Config!$C$6=10,SUM(+ENE!Y18+FEB!Y18+MAR!Y18+ABR!Y18+MAY!Y18+JUN!Y18+JUL!Y18+AGO!Y18+SET!Y18+OCT!Y18),IF(Config!$C$6=11,SUM(+ENE!Y18+FEB!Y18+MAR!Y18+ABR!Y18+MAY!Y18+JUN!Y18+JUL!Y18+AGO!Y18+SET!Y18+OCT!Y18+NOV!Y18),IF(Config!$C$6=12,SUM(+ENE!Y18+FEB!Y18+MAR!Y18+ABR!Y18+MAY!Y18+JUN!Y18+JUL!Y18+AGO!Y18+SET!Y18+OCT!Y18+NOV!Y18+DIC!Y18)))))))))))))</f>
        <v>0</v>
      </c>
      <c r="Z18" s="214">
        <f>IF(Config!$C$6=1,SUM(+ENE!Z18),IF(Config!$C$6=2,SUM(+ENE!Z18+FEB!Z18),IF(Config!$C$6=3,SUM(+ENE!Z18+FEB!Z18+MAR!Z18),IF(Config!$C$6=4,SUM(+ENE!Z18+FEB!Z18+MAR!Z18+ABR!Z18),IF(Config!$C$6=5,SUM(ENE!Z18+FEB!Z18+MAR!Z18+ABR!Z18+MAY!Z18),IF(Config!$C$6=6,SUM(+ENE!Z18+FEB!Z18+MAR!Z18+ABR!Z18+MAY!Z18+JUN!Z18),IF(Config!$C$6=7,SUM(ENE!Z18+FEB!Z18+MAR!Z18+ABR!Z18+MAY!Z18+JUN!Z18+JUL!Z18),IF(Config!$C$6=8,SUM(+ENE!Z18+FEB!Z18+MAR!Z18+ABR!Z18+MAY!Z18+JUN!Z18+JUL!Z18+AGO!Z18),IF(Config!$C$6=9,SUM(+ENE!Z18+FEB!Z18+MAR!Z18+ABR!Z18+MAY!Z18+JUN!Z18+JUL!Z18+AGO!Z18+SET!Z18),IF(Config!$C$6=10,SUM(+ENE!Z18+FEB!Z18+MAR!Z18+ABR!Z18+MAY!Z18+JUN!Z18+JUL!Z18+AGO!Z18+SET!Z18+OCT!Z18),IF(Config!$C$6=11,SUM(+ENE!Z18+FEB!Z18+MAR!Z18+ABR!Z18+MAY!Z18+JUN!Z18+JUL!Z18+AGO!Z18+SET!Z18+OCT!Z18+NOV!Z18),IF(Config!$C$6=12,SUM(+ENE!Z18+FEB!Z18+MAR!Z18+ABR!Z18+MAY!Z18+JUN!Z18+JUL!Z18+AGO!Z18+SET!Z18+OCT!Z18+NOV!Z18+DIC!Z18)))))))))))))</f>
        <v>0</v>
      </c>
      <c r="AA18" s="214">
        <f>IF(Config!$C$6=1,SUM(+ENE!AA18),IF(Config!$C$6=2,SUM(+ENE!AA18+FEB!AA18),IF(Config!$C$6=3,SUM(+ENE!AA18+FEB!AA18+MAR!AA18),IF(Config!$C$6=4,SUM(+ENE!AA18+FEB!AA18+MAR!AA18+ABR!AA18),IF(Config!$C$6=5,SUM(ENE!AA18+FEB!AA18+MAR!AA18+ABR!AA18+MAY!AA18),IF(Config!$C$6=6,SUM(+ENE!AA18+FEB!AA18+MAR!AA18+ABR!AA18+MAY!AA18+JUN!AA18),IF(Config!$C$6=7,SUM(ENE!AA18+FEB!AA18+MAR!AA18+ABR!AA18+MAY!AA18+JUN!AA18+JUL!AA18),IF(Config!$C$6=8,SUM(+ENE!AA18+FEB!AA18+MAR!AA18+ABR!AA18+MAY!AA18+JUN!AA18+JUL!AA18+AGO!AA18),IF(Config!$C$6=9,SUM(+ENE!AA18+FEB!AA18+MAR!AA18+ABR!AA18+MAY!AA18+JUN!AA18+JUL!AA18+AGO!AA18+SET!AA18),IF(Config!$C$6=10,SUM(+ENE!AA18+FEB!AA18+MAR!AA18+ABR!AA18+MAY!AA18+JUN!AA18+JUL!AA18+AGO!AA18+SET!AA18+OCT!AA18),IF(Config!$C$6=11,SUM(+ENE!AA18+FEB!AA18+MAR!AA18+ABR!AA18+MAY!AA18+JUN!AA18+JUL!AA18+AGO!AA18+SET!AA18+OCT!AA18+NOV!AA18),IF(Config!$C$6=12,SUM(+ENE!AA18+FEB!AA18+MAR!AA18+ABR!AA18+MAY!AA18+JUN!AA18+JUL!AA18+AGO!AA18+SET!AA18+OCT!AA18+NOV!AA18+DIC!AA18)))))))))))))</f>
        <v>0</v>
      </c>
      <c r="AB18" s="214">
        <f>IF(Config!$C$6=1,SUM(+ENE!AB18),IF(Config!$C$6=2,SUM(+ENE!AB18+FEB!AB18),IF(Config!$C$6=3,SUM(+ENE!AB18+FEB!AB18+MAR!AB18),IF(Config!$C$6=4,SUM(+ENE!AB18+FEB!AB18+MAR!AB18+ABR!AB18),IF(Config!$C$6=5,SUM(ENE!AB18+FEB!AB18+MAR!AB18+ABR!AB18+MAY!AB18),IF(Config!$C$6=6,SUM(+ENE!AB18+FEB!AB18+MAR!AB18+ABR!AB18+MAY!AB18+JUN!AB18),IF(Config!$C$6=7,SUM(ENE!AB18+FEB!AB18+MAR!AB18+ABR!AB18+MAY!AB18+JUN!AB18+JUL!AB18),IF(Config!$C$6=8,SUM(+ENE!AB18+FEB!AB18+MAR!AB18+ABR!AB18+MAY!AB18+JUN!AB18+JUL!AB18+AGO!AB18),IF(Config!$C$6=9,SUM(+ENE!AB18+FEB!AB18+MAR!AB18+ABR!AB18+MAY!AB18+JUN!AB18+JUL!AB18+AGO!AB18+SET!AB18),IF(Config!$C$6=10,SUM(+ENE!AB18+FEB!AB18+MAR!AB18+ABR!AB18+MAY!AB18+JUN!AB18+JUL!AB18+AGO!AB18+SET!AB18+OCT!AB18),IF(Config!$C$6=11,SUM(+ENE!AB18+FEB!AB18+MAR!AB18+ABR!AB18+MAY!AB18+JUN!AB18+JUL!AB18+AGO!AB18+SET!AB18+OCT!AB18+NOV!AB18),IF(Config!$C$6=12,SUM(+ENE!AB18+FEB!AB18+MAR!AB18+ABR!AB18+MAY!AB18+JUN!AB18+JUL!AB18+AGO!AB18+SET!AB18+OCT!AB18+NOV!AB18+DIC!AB18)))))))))))))</f>
        <v>0</v>
      </c>
      <c r="AC18" s="214">
        <f>IF(Config!$C$6=1,SUM(+ENE!AC18),IF(Config!$C$6=2,SUM(+ENE!AC18+FEB!AC18),IF(Config!$C$6=3,SUM(+ENE!AC18+FEB!AC18+MAR!AC18),IF(Config!$C$6=4,SUM(+ENE!AC18+FEB!AC18+MAR!AC18+ABR!AC18),IF(Config!$C$6=5,SUM(ENE!AC18+FEB!AC18+MAR!AC18+ABR!AC18+MAY!AC18),IF(Config!$C$6=6,SUM(+ENE!AC18+FEB!AC18+MAR!AC18+ABR!AC18+MAY!AC18+JUN!AC18),IF(Config!$C$6=7,SUM(ENE!AC18+FEB!AC18+MAR!AC18+ABR!AC18+MAY!AC18+JUN!AC18+JUL!AC18),IF(Config!$C$6=8,SUM(+ENE!AC18+FEB!AC18+MAR!AC18+ABR!AC18+MAY!AC18+JUN!AC18+JUL!AC18+AGO!AC18),IF(Config!$C$6=9,SUM(+ENE!AC18+FEB!AC18+MAR!AC18+ABR!AC18+MAY!AC18+JUN!AC18+JUL!AC18+AGO!AC18+SET!AC18),IF(Config!$C$6=10,SUM(+ENE!AC18+FEB!AC18+MAR!AC18+ABR!AC18+MAY!AC18+JUN!AC18+JUL!AC18+AGO!AC18+SET!AC18+OCT!AC18),IF(Config!$C$6=11,SUM(+ENE!AC18+FEB!AC18+MAR!AC18+ABR!AC18+MAY!AC18+JUN!AC18+JUL!AC18+AGO!AC18+SET!AC18+OCT!AC18+NOV!AC18),IF(Config!$C$6=12,SUM(+ENE!AC18+FEB!AC18+MAR!AC18+ABR!AC18+MAY!AC18+JUN!AC18+JUL!AC18+AGO!AC18+SET!AC18+OCT!AC18+NOV!AC18+DIC!AC18)))))))))))))</f>
        <v>0</v>
      </c>
      <c r="AD18" s="214">
        <f>IF(Config!$C$6=1,SUM(+ENE!AD18),IF(Config!$C$6=2,SUM(+ENE!AD18+FEB!AD18),IF(Config!$C$6=3,SUM(+ENE!AD18+FEB!AD18+MAR!AD18),IF(Config!$C$6=4,SUM(+ENE!AD18+FEB!AD18+MAR!AD18+ABR!AD18),IF(Config!$C$6=5,SUM(ENE!AD18+FEB!AD18+MAR!AD18+ABR!AD18+MAY!AD18),IF(Config!$C$6=6,SUM(+ENE!AD18+FEB!AD18+MAR!AD18+ABR!AD18+MAY!AD18+JUN!AD18),IF(Config!$C$6=7,SUM(ENE!AD18+FEB!AD18+MAR!AD18+ABR!AD18+MAY!AD18+JUN!AD18+JUL!AD18),IF(Config!$C$6=8,SUM(+ENE!AD18+FEB!AD18+MAR!AD18+ABR!AD18+MAY!AD18+JUN!AD18+JUL!AD18+AGO!AD18),IF(Config!$C$6=9,SUM(+ENE!AD18+FEB!AD18+MAR!AD18+ABR!AD18+MAY!AD18+JUN!AD18+JUL!AD18+AGO!AD18+SET!AD18),IF(Config!$C$6=10,SUM(+ENE!AD18+FEB!AD18+MAR!AD18+ABR!AD18+MAY!AD18+JUN!AD18+JUL!AD18+AGO!AD18+SET!AD18+OCT!AD18),IF(Config!$C$6=11,SUM(+ENE!AD18+FEB!AD18+MAR!AD18+ABR!AD18+MAY!AD18+JUN!AD18+JUL!AD18+AGO!AD18+SET!AD18+OCT!AD18+NOV!AD18),IF(Config!$C$6=12,SUM(+ENE!AD18+FEB!AD18+MAR!AD18+ABR!AD18+MAY!AD18+JUN!AD18+JUL!AD18+AGO!AD18+SET!AD18+OCT!AD18+NOV!AD18+DIC!AD18)))))))))))))</f>
        <v>0</v>
      </c>
      <c r="AE18" s="214">
        <f>IF(Config!$C$6=1,SUM(+ENE!AE18),IF(Config!$C$6=2,SUM(+ENE!AE18+FEB!AE18),IF(Config!$C$6=3,SUM(+ENE!AE18+FEB!AE18+MAR!AE18),IF(Config!$C$6=4,SUM(+ENE!AE18+FEB!AE18+MAR!AE18+ABR!AE18),IF(Config!$C$6=5,SUM(ENE!AE18+FEB!AE18+MAR!AE18+ABR!AE18+MAY!AE18),IF(Config!$C$6=6,SUM(+ENE!AE18+FEB!AE18+MAR!AE18+ABR!AE18+MAY!AE18+JUN!AE18),IF(Config!$C$6=7,SUM(ENE!AE18+FEB!AE18+MAR!AE18+ABR!AE18+MAY!AE18+JUN!AE18+JUL!AE18),IF(Config!$C$6=8,SUM(+ENE!AE18+FEB!AE18+MAR!AE18+ABR!AE18+MAY!AE18+JUN!AE18+JUL!AE18+AGO!AE18),IF(Config!$C$6=9,SUM(+ENE!AE18+FEB!AE18+MAR!AE18+ABR!AE18+MAY!AE18+JUN!AE18+JUL!AE18+AGO!AE18+SET!AE18),IF(Config!$C$6=10,SUM(+ENE!AE18+FEB!AE18+MAR!AE18+ABR!AE18+MAY!AE18+JUN!AE18+JUL!AE18+AGO!AE18+SET!AE18+OCT!AE18),IF(Config!$C$6=11,SUM(+ENE!AE18+FEB!AE18+MAR!AE18+ABR!AE18+MAY!AE18+JUN!AE18+JUL!AE18+AGO!AE18+SET!AE18+OCT!AE18+NOV!AE18),IF(Config!$C$6=12,SUM(+ENE!AE18+FEB!AE18+MAR!AE18+ABR!AE18+MAY!AE18+JUN!AE18+JUL!AE18+AGO!AE18+SET!AE18+OCT!AE18+NOV!AE18+DIC!AE18)))))))))))))</f>
        <v>0</v>
      </c>
      <c r="AF18" s="214">
        <f>IF(Config!$C$6=1,SUM(+ENE!AF18),IF(Config!$C$6=2,SUM(+ENE!AF18+FEB!AF18),IF(Config!$C$6=3,SUM(+ENE!AF18+FEB!AF18+MAR!AF18),IF(Config!$C$6=4,SUM(+ENE!AF18+FEB!AF18+MAR!AF18+ABR!AF18),IF(Config!$C$6=5,SUM(ENE!AF18+FEB!AF18+MAR!AF18+ABR!AF18+MAY!AF18),IF(Config!$C$6=6,SUM(+ENE!AF18+FEB!AF18+MAR!AF18+ABR!AF18+MAY!AF18+JUN!AF18),IF(Config!$C$6=7,SUM(ENE!AF18+FEB!AF18+MAR!AF18+ABR!AF18+MAY!AF18+JUN!AF18+JUL!AF18),IF(Config!$C$6=8,SUM(+ENE!AF18+FEB!AF18+MAR!AF18+ABR!AF18+MAY!AF18+JUN!AF18+JUL!AF18+AGO!AF18),IF(Config!$C$6=9,SUM(+ENE!AF18+FEB!AF18+MAR!AF18+ABR!AF18+MAY!AF18+JUN!AF18+JUL!AF18+AGO!AF18+SET!AF18),IF(Config!$C$6=10,SUM(+ENE!AF18+FEB!AF18+MAR!AF18+ABR!AF18+MAY!AF18+JUN!AF18+JUL!AF18+AGO!AF18+SET!AF18+OCT!AF18),IF(Config!$C$6=11,SUM(+ENE!AF18+FEB!AF18+MAR!AF18+ABR!AF18+MAY!AF18+JUN!AF18+JUL!AF18+AGO!AF18+SET!AF18+OCT!AF18+NOV!AF18),IF(Config!$C$6=12,SUM(+ENE!AF18+FEB!AF18+MAR!AF18+ABR!AF18+MAY!AF18+JUN!AF18+JUL!AF18+AGO!AF18+SET!AF18+OCT!AF18+NOV!AF18+DIC!AF18)))))))))))))</f>
        <v>0</v>
      </c>
      <c r="AG18" s="214">
        <f>IF(Config!$C$6=1,SUM(+ENE!AG18),IF(Config!$C$6=2,SUM(+ENE!AG18+FEB!AG18),IF(Config!$C$6=3,SUM(+ENE!AG18+FEB!AG18+MAR!AG18),IF(Config!$C$6=4,SUM(+ENE!AG18+FEB!AG18+MAR!AG18+ABR!AG18),IF(Config!$C$6=5,SUM(ENE!AG18+FEB!AG18+MAR!AG18+ABR!AG18+MAY!AG18),IF(Config!$C$6=6,SUM(+ENE!AG18+FEB!AG18+MAR!AG18+ABR!AG18+MAY!AG18+JUN!AG18),IF(Config!$C$6=7,SUM(ENE!AG18+FEB!AG18+MAR!AG18+ABR!AG18+MAY!AG18+JUN!AG18+JUL!AG18),IF(Config!$C$6=8,SUM(+ENE!AG18+FEB!AG18+MAR!AG18+ABR!AG18+MAY!AG18+JUN!AG18+JUL!AG18+AGO!AG18),IF(Config!$C$6=9,SUM(+ENE!AG18+FEB!AG18+MAR!AG18+ABR!AG18+MAY!AG18+JUN!AG18+JUL!AG18+AGO!AG18+SET!AG18),IF(Config!$C$6=10,SUM(+ENE!AG18+FEB!AG18+MAR!AG18+ABR!AG18+MAY!AG18+JUN!AG18+JUL!AG18+AGO!AG18+SET!AG18+OCT!AG18),IF(Config!$C$6=11,SUM(+ENE!AG18+FEB!AG18+MAR!AG18+ABR!AG18+MAY!AG18+JUN!AG18+JUL!AG18+AGO!AG18+SET!AG18+OCT!AG18+NOV!AG18),IF(Config!$C$6=12,SUM(+ENE!AG18+FEB!AG18+MAR!AG18+ABR!AG18+MAY!AG18+JUN!AG18+JUL!AG18+AGO!AG18+SET!AG18+OCT!AG18+NOV!AG18+DIC!AG18)))))))))))))</f>
        <v>0</v>
      </c>
      <c r="AH18" s="214">
        <f>IF(Config!$C$6=1,SUM(+ENE!AH18),IF(Config!$C$6=2,SUM(+ENE!AH18+FEB!AH18),IF(Config!$C$6=3,SUM(+ENE!AH18+FEB!AH18+MAR!AH18),IF(Config!$C$6=4,SUM(+ENE!AH18+FEB!AH18+MAR!AH18+ABR!AH18),IF(Config!$C$6=5,SUM(ENE!AH18+FEB!AH18+MAR!AH18+ABR!AH18+MAY!AH18),IF(Config!$C$6=6,SUM(+ENE!AH18+FEB!AH18+MAR!AH18+ABR!AH18+MAY!AH18+JUN!AH18),IF(Config!$C$6=7,SUM(ENE!AH18+FEB!AH18+MAR!AH18+ABR!AH18+MAY!AH18+JUN!AH18+JUL!AH18),IF(Config!$C$6=8,SUM(+ENE!AH18+FEB!AH18+MAR!AH18+ABR!AH18+MAY!AH18+JUN!AH18+JUL!AH18+AGO!AH18),IF(Config!$C$6=9,SUM(+ENE!AH18+FEB!AH18+MAR!AH18+ABR!AH18+MAY!AH18+JUN!AH18+JUL!AH18+AGO!AH18+SET!AH18),IF(Config!$C$6=10,SUM(+ENE!AH18+FEB!AH18+MAR!AH18+ABR!AH18+MAY!AH18+JUN!AH18+JUL!AH18+AGO!AH18+SET!AH18+OCT!AH18),IF(Config!$C$6=11,SUM(+ENE!AH18+FEB!AH18+MAR!AH18+ABR!AH18+MAY!AH18+JUN!AH18+JUL!AH18+AGO!AH18+SET!AH18+OCT!AH18+NOV!AH18),IF(Config!$C$6=12,SUM(+ENE!AH18+FEB!AH18+MAR!AH18+ABR!AH18+MAY!AH18+JUN!AH18+JUL!AH18+AGO!AH18+SET!AH18+OCT!AH18+NOV!AH18+DIC!AH18)))))))))))))</f>
        <v>0</v>
      </c>
      <c r="AI18" s="214">
        <f>IF(Config!$C$6=1,SUM(+ENE!AI18),IF(Config!$C$6=2,SUM(+ENE!AI18+FEB!AI18),IF(Config!$C$6=3,SUM(+ENE!AI18+FEB!AI18+MAR!AI18),IF(Config!$C$6=4,SUM(+ENE!AI18+FEB!AI18+MAR!AI18+ABR!AI18),IF(Config!$C$6=5,SUM(ENE!AI18+FEB!AI18+MAR!AI18+ABR!AI18+MAY!AI18),IF(Config!$C$6=6,SUM(+ENE!AI18+FEB!AI18+MAR!AI18+ABR!AI18+MAY!AI18+JUN!AI18),IF(Config!$C$6=7,SUM(ENE!AI18+FEB!AI18+MAR!AI18+ABR!AI18+MAY!AI18+JUN!AI18+JUL!AI18),IF(Config!$C$6=8,SUM(+ENE!AI18+FEB!AI18+MAR!AI18+ABR!AI18+MAY!AI18+JUN!AI18+JUL!AI18+AGO!AI18),IF(Config!$C$6=9,SUM(+ENE!AI18+FEB!AI18+MAR!AI18+ABR!AI18+MAY!AI18+JUN!AI18+JUL!AI18+AGO!AI18+SET!AI18),IF(Config!$C$6=10,SUM(+ENE!AI18+FEB!AI18+MAR!AI18+ABR!AI18+MAY!AI18+JUN!AI18+JUL!AI18+AGO!AI18+SET!AI18+OCT!AI18),IF(Config!$C$6=11,SUM(+ENE!AI18+FEB!AI18+MAR!AI18+ABR!AI18+MAY!AI18+JUN!AI18+JUL!AI18+AGO!AI18+SET!AI18+OCT!AI18+NOV!AI18),IF(Config!$C$6=12,SUM(+ENE!AI18+FEB!AI18+MAR!AI18+ABR!AI18+MAY!AI18+JUN!AI18+JUL!AI18+AGO!AI18+SET!AI18+OCT!AI18+NOV!AI18+DIC!AI18)))))))))))))</f>
        <v>0</v>
      </c>
      <c r="AJ18" s="214">
        <f>IF(Config!$C$6=1,SUM(+ENE!AJ18),IF(Config!$C$6=2,SUM(+ENE!AJ18+FEB!AJ18),IF(Config!$C$6=3,SUM(+ENE!AJ18+FEB!AJ18+MAR!AJ18),IF(Config!$C$6=4,SUM(+ENE!AJ18+FEB!AJ18+MAR!AJ18+ABR!AJ18),IF(Config!$C$6=5,SUM(ENE!AJ18+FEB!AJ18+MAR!AJ18+ABR!AJ18+MAY!AJ18),IF(Config!$C$6=6,SUM(+ENE!AJ18+FEB!AJ18+MAR!AJ18+ABR!AJ18+MAY!AJ18+JUN!AJ18),IF(Config!$C$6=7,SUM(ENE!AJ18+FEB!AJ18+MAR!AJ18+ABR!AJ18+MAY!AJ18+JUN!AJ18+JUL!AJ18),IF(Config!$C$6=8,SUM(+ENE!AJ18+FEB!AJ18+MAR!AJ18+ABR!AJ18+MAY!AJ18+JUN!AJ18+JUL!AJ18+AGO!AJ18),IF(Config!$C$6=9,SUM(+ENE!AJ18+FEB!AJ18+MAR!AJ18+ABR!AJ18+MAY!AJ18+JUN!AJ18+JUL!AJ18+AGO!AJ18+SET!AJ18),IF(Config!$C$6=10,SUM(+ENE!AJ18+FEB!AJ18+MAR!AJ18+ABR!AJ18+MAY!AJ18+JUN!AJ18+JUL!AJ18+AGO!AJ18+SET!AJ18+OCT!AJ18),IF(Config!$C$6=11,SUM(+ENE!AJ18+FEB!AJ18+MAR!AJ18+ABR!AJ18+MAY!AJ18+JUN!AJ18+JUL!AJ18+AGO!AJ18+SET!AJ18+OCT!AJ18+NOV!AJ18),IF(Config!$C$6=12,SUM(+ENE!AJ18+FEB!AJ18+MAR!AJ18+ABR!AJ18+MAY!AJ18+JUN!AJ18+JUL!AJ18+AGO!AJ18+SET!AJ18+OCT!AJ18+NOV!AJ18+DIC!AJ18)))))))))))))</f>
        <v>0</v>
      </c>
      <c r="AK18" s="214">
        <f>IF(Config!$C$6=1,SUM(+ENE!AK18),IF(Config!$C$6=2,SUM(+ENE!AK18+FEB!AK18),IF(Config!$C$6=3,SUM(+ENE!AK18+FEB!AK18+MAR!AK18),IF(Config!$C$6=4,SUM(+ENE!AK18+FEB!AK18+MAR!AK18+ABR!AK18),IF(Config!$C$6=5,SUM(ENE!AK18+FEB!AK18+MAR!AK18+ABR!AK18+MAY!AK18),IF(Config!$C$6=6,SUM(+ENE!AK18+FEB!AK18+MAR!AK18+ABR!AK18+MAY!AK18+JUN!AK18),IF(Config!$C$6=7,SUM(ENE!AK18+FEB!AK18+MAR!AK18+ABR!AK18+MAY!AK18+JUN!AK18+JUL!AK18),IF(Config!$C$6=8,SUM(+ENE!AK18+FEB!AK18+MAR!AK18+ABR!AK18+MAY!AK18+JUN!AK18+JUL!AK18+AGO!AK18),IF(Config!$C$6=9,SUM(+ENE!AK18+FEB!AK18+MAR!AK18+ABR!AK18+MAY!AK18+JUN!AK18+JUL!AK18+AGO!AK18+SET!AK18),IF(Config!$C$6=10,SUM(+ENE!AK18+FEB!AK18+MAR!AK18+ABR!AK18+MAY!AK18+JUN!AK18+JUL!AK18+AGO!AK18+SET!AK18+OCT!AK18),IF(Config!$C$6=11,SUM(+ENE!AK18+FEB!AK18+MAR!AK18+ABR!AK18+MAY!AK18+JUN!AK18+JUL!AK18+AGO!AK18+SET!AK18+OCT!AK18+NOV!AK18),IF(Config!$C$6=12,SUM(+ENE!AK18+FEB!AK18+MAR!AK18+ABR!AK18+MAY!AK18+JUN!AK18+JUL!AK18+AGO!AK18+SET!AK18+OCT!AK18+NOV!AK18+DIC!AK18)))))))))))))</f>
        <v>0</v>
      </c>
      <c r="AL18" s="214">
        <f>IF(Config!$C$6=1,SUM(+ENE!AL18),IF(Config!$C$6=2,SUM(+ENE!AL18+FEB!AL18),IF(Config!$C$6=3,SUM(+ENE!AL18+FEB!AL18+MAR!AL18),IF(Config!$C$6=4,SUM(+ENE!AL18+FEB!AL18+MAR!AL18+ABR!AL18),IF(Config!$C$6=5,SUM(ENE!AL18+FEB!AL18+MAR!AL18+ABR!AL18+MAY!AL18),IF(Config!$C$6=6,SUM(+ENE!AL18+FEB!AL18+MAR!AL18+ABR!AL18+MAY!AL18+JUN!AL18),IF(Config!$C$6=7,SUM(ENE!AL18+FEB!AL18+MAR!AL18+ABR!AL18+MAY!AL18+JUN!AL18+JUL!AL18),IF(Config!$C$6=8,SUM(+ENE!AL18+FEB!AL18+MAR!AL18+ABR!AL18+MAY!AL18+JUN!AL18+JUL!AL18+AGO!AL18),IF(Config!$C$6=9,SUM(+ENE!AL18+FEB!AL18+MAR!AL18+ABR!AL18+MAY!AL18+JUN!AL18+JUL!AL18+AGO!AL18+SET!AL18),IF(Config!$C$6=10,SUM(+ENE!AL18+FEB!AL18+MAR!AL18+ABR!AL18+MAY!AL18+JUN!AL18+JUL!AL18+AGO!AL18+SET!AL18+OCT!AL18),IF(Config!$C$6=11,SUM(+ENE!AL18+FEB!AL18+MAR!AL18+ABR!AL18+MAY!AL18+JUN!AL18+JUL!AL18+AGO!AL18+SET!AL18+OCT!AL18+NOV!AL18),IF(Config!$C$6=12,SUM(+ENE!AL18+FEB!AL18+MAR!AL18+ABR!AL18+MAY!AL18+JUN!AL18+JUL!AL18+AGO!AL18+SET!AL18+OCT!AL18+NOV!AL18+DIC!AL18)))))))))))))</f>
        <v>0</v>
      </c>
      <c r="AM18" s="214">
        <f>IF(Config!$C$6=1,SUM(+ENE!AM18),IF(Config!$C$6=2,SUM(+ENE!AM18+FEB!AM18),IF(Config!$C$6=3,SUM(+ENE!AM18+FEB!AM18+MAR!AM18),IF(Config!$C$6=4,SUM(+ENE!AM18+FEB!AM18+MAR!AM18+ABR!AM18),IF(Config!$C$6=5,SUM(ENE!AM18+FEB!AM18+MAR!AM18+ABR!AM18+MAY!AM18),IF(Config!$C$6=6,SUM(+ENE!AM18+FEB!AM18+MAR!AM18+ABR!AM18+MAY!AM18+JUN!AM18),IF(Config!$C$6=7,SUM(ENE!AM18+FEB!AM18+MAR!AM18+ABR!AM18+MAY!AM18+JUN!AM18+JUL!AM18),IF(Config!$C$6=8,SUM(+ENE!AM18+FEB!AM18+MAR!AM18+ABR!AM18+MAY!AM18+JUN!AM18+JUL!AM18+AGO!AM18),IF(Config!$C$6=9,SUM(+ENE!AM18+FEB!AM18+MAR!AM18+ABR!AM18+MAY!AM18+JUN!AM18+JUL!AM18+AGO!AM18+SET!AM18),IF(Config!$C$6=10,SUM(+ENE!AM18+FEB!AM18+MAR!AM18+ABR!AM18+MAY!AM18+JUN!AM18+JUL!AM18+AGO!AM18+SET!AM18+OCT!AM18),IF(Config!$C$6=11,SUM(+ENE!AM18+FEB!AM18+MAR!AM18+ABR!AM18+MAY!AM18+JUN!AM18+JUL!AM18+AGO!AM18+SET!AM18+OCT!AM18+NOV!AM18),IF(Config!$C$6=12,SUM(+ENE!AM18+FEB!AM18+MAR!AM18+ABR!AM18+MAY!AM18+JUN!AM18+JUL!AM18+AGO!AM18+SET!AM18+OCT!AM18+NOV!AM18+DIC!AM18)))))))))))))</f>
        <v>0</v>
      </c>
      <c r="AN18" s="214">
        <f>IF(Config!$C$6=1,SUM(+ENE!AN18),IF(Config!$C$6=2,SUM(+ENE!AN18+FEB!AN18),IF(Config!$C$6=3,SUM(+ENE!AN18+FEB!AN18+MAR!AN18),IF(Config!$C$6=4,SUM(+ENE!AN18+FEB!AN18+MAR!AN18+ABR!AN18),IF(Config!$C$6=5,SUM(ENE!AN18+FEB!AN18+MAR!AN18+ABR!AN18+MAY!AN18),IF(Config!$C$6=6,SUM(+ENE!AN18+FEB!AN18+MAR!AN18+ABR!AN18+MAY!AN18+JUN!AN18),IF(Config!$C$6=7,SUM(ENE!AN18+FEB!AN18+MAR!AN18+ABR!AN18+MAY!AN18+JUN!AN18+JUL!AN18),IF(Config!$C$6=8,SUM(+ENE!AN18+FEB!AN18+MAR!AN18+ABR!AN18+MAY!AN18+JUN!AN18+JUL!AN18+AGO!AN18),IF(Config!$C$6=9,SUM(+ENE!AN18+FEB!AN18+MAR!AN18+ABR!AN18+MAY!AN18+JUN!AN18+JUL!AN18+AGO!AN18+SET!AN18),IF(Config!$C$6=10,SUM(+ENE!AN18+FEB!AN18+MAR!AN18+ABR!AN18+MAY!AN18+JUN!AN18+JUL!AN18+AGO!AN18+SET!AN18+OCT!AN18),IF(Config!$C$6=11,SUM(+ENE!AN18+FEB!AN18+MAR!AN18+ABR!AN18+MAY!AN18+JUN!AN18+JUL!AN18+AGO!AN18+SET!AN18+OCT!AN18+NOV!AN18),IF(Config!$C$6=12,SUM(+ENE!AN18+FEB!AN18+MAR!AN18+ABR!AN18+MAY!AN18+JUN!AN18+JUL!AN18+AGO!AN18+SET!AN18+OCT!AN18+NOV!AN18+DIC!AN18)))))))))))))</f>
        <v>0</v>
      </c>
      <c r="AO18" s="214">
        <f>IF(Config!$C$6=1,SUM(+ENE!AO18),IF(Config!$C$6=2,SUM(+ENE!AO18+FEB!AO18),IF(Config!$C$6=3,SUM(+ENE!AO18+FEB!AO18+MAR!AO18),IF(Config!$C$6=4,SUM(+ENE!AO18+FEB!AO18+MAR!AO18+ABR!AO18),IF(Config!$C$6=5,SUM(ENE!AO18+FEB!AO18+MAR!AO18+ABR!AO18+MAY!AO18),IF(Config!$C$6=6,SUM(+ENE!AO18+FEB!AO18+MAR!AO18+ABR!AO18+MAY!AO18+JUN!AO18),IF(Config!$C$6=7,SUM(ENE!AO18+FEB!AO18+MAR!AO18+ABR!AO18+MAY!AO18+JUN!AO18+JUL!AO18),IF(Config!$C$6=8,SUM(+ENE!AO18+FEB!AO18+MAR!AO18+ABR!AO18+MAY!AO18+JUN!AO18+JUL!AO18+AGO!AO18),IF(Config!$C$6=9,SUM(+ENE!AO18+FEB!AO18+MAR!AO18+ABR!AO18+MAY!AO18+JUN!AO18+JUL!AO18+AGO!AO18+SET!AO18),IF(Config!$C$6=10,SUM(+ENE!AO18+FEB!AO18+MAR!AO18+ABR!AO18+MAY!AO18+JUN!AO18+JUL!AO18+AGO!AO18+SET!AO18+OCT!AO18),IF(Config!$C$6=11,SUM(+ENE!AO18+FEB!AO18+MAR!AO18+ABR!AO18+MAY!AO18+JUN!AO18+JUL!AO18+AGO!AO18+SET!AO18+OCT!AO18+NOV!AO18),IF(Config!$C$6=12,SUM(+ENE!AO18+FEB!AO18+MAR!AO18+ABR!AO18+MAY!AO18+JUN!AO18+JUL!AO18+AGO!AO18+SET!AO18+OCT!AO18+NOV!AO18+DIC!AO18)))))))))))))</f>
        <v>0</v>
      </c>
      <c r="AP18" s="214">
        <f>IF(Config!$C$6=1,SUM(+ENE!AP18),IF(Config!$C$6=2,SUM(+ENE!AP18+FEB!AP18),IF(Config!$C$6=3,SUM(+ENE!AP18+FEB!AP18+MAR!AP18),IF(Config!$C$6=4,SUM(+ENE!AP18+FEB!AP18+MAR!AP18+ABR!AP18),IF(Config!$C$6=5,SUM(ENE!AP18+FEB!AP18+MAR!AP18+ABR!AP18+MAY!AP18),IF(Config!$C$6=6,SUM(+ENE!AP18+FEB!AP18+MAR!AP18+ABR!AP18+MAY!AP18+JUN!AP18),IF(Config!$C$6=7,SUM(ENE!AP18+FEB!AP18+MAR!AP18+ABR!AP18+MAY!AP18+JUN!AP18+JUL!AP18),IF(Config!$C$6=8,SUM(+ENE!AP18+FEB!AP18+MAR!AP18+ABR!AP18+MAY!AP18+JUN!AP18+JUL!AP18+AGO!AP18),IF(Config!$C$6=9,SUM(+ENE!AP18+FEB!AP18+MAR!AP18+ABR!AP18+MAY!AP18+JUN!AP18+JUL!AP18+AGO!AP18+SET!AP18),IF(Config!$C$6=10,SUM(+ENE!AP18+FEB!AP18+MAR!AP18+ABR!AP18+MAY!AP18+JUN!AP18+JUL!AP18+AGO!AP18+SET!AP18+OCT!AP18),IF(Config!$C$6=11,SUM(+ENE!AP18+FEB!AP18+MAR!AP18+ABR!AP18+MAY!AP18+JUN!AP18+JUL!AP18+AGO!AP18+SET!AP18+OCT!AP18+NOV!AP18),IF(Config!$C$6=12,SUM(+ENE!AP18+FEB!AP18+MAR!AP18+ABR!AP18+MAY!AP18+JUN!AP18+JUL!AP18+AGO!AP18+SET!AP18+OCT!AP18+NOV!AP18+DIC!AP18)))))))))))))</f>
        <v>0</v>
      </c>
      <c r="AQ18" s="214">
        <f>IF(Config!$C$6=1,SUM(+ENE!AQ18),IF(Config!$C$6=2,SUM(+ENE!AQ18+FEB!AQ18),IF(Config!$C$6=3,SUM(+ENE!AQ18+FEB!AQ18+MAR!AQ18),IF(Config!$C$6=4,SUM(+ENE!AQ18+FEB!AQ18+MAR!AQ18+ABR!AQ18),IF(Config!$C$6=5,SUM(ENE!AQ18+FEB!AQ18+MAR!AQ18+ABR!AQ18+MAY!AQ18),IF(Config!$C$6=6,SUM(+ENE!AQ18+FEB!AQ18+MAR!AQ18+ABR!AQ18+MAY!AQ18+JUN!AQ18),IF(Config!$C$6=7,SUM(ENE!AQ18+FEB!AQ18+MAR!AQ18+ABR!AQ18+MAY!AQ18+JUN!AQ18+JUL!AQ18),IF(Config!$C$6=8,SUM(+ENE!AQ18+FEB!AQ18+MAR!AQ18+ABR!AQ18+MAY!AQ18+JUN!AQ18+JUL!AQ18+AGO!AQ18),IF(Config!$C$6=9,SUM(+ENE!AQ18+FEB!AQ18+MAR!AQ18+ABR!AQ18+MAY!AQ18+JUN!AQ18+JUL!AQ18+AGO!AQ18+SET!AQ18),IF(Config!$C$6=10,SUM(+ENE!AQ18+FEB!AQ18+MAR!AQ18+ABR!AQ18+MAY!AQ18+JUN!AQ18+JUL!AQ18+AGO!AQ18+SET!AQ18+OCT!AQ18),IF(Config!$C$6=11,SUM(+ENE!AQ18+FEB!AQ18+MAR!AQ18+ABR!AQ18+MAY!AQ18+JUN!AQ18+JUL!AQ18+AGO!AQ18+SET!AQ18+OCT!AQ18+NOV!AQ18),IF(Config!$C$6=12,SUM(+ENE!AQ18+FEB!AQ18+MAR!AQ18+ABR!AQ18+MAY!AQ18+JUN!AQ18+JUL!AQ18+AGO!AQ18+SET!AQ18+OCT!AQ18+NOV!AQ18+DIC!AQ18)))))))))))))</f>
        <v>0</v>
      </c>
      <c r="AR18" s="214">
        <f>IF(Config!$C$6=1,SUM(+ENE!AR18),IF(Config!$C$6=2,SUM(+ENE!AR18+FEB!AR18),IF(Config!$C$6=3,SUM(+ENE!AR18+FEB!AR18+MAR!AR18),IF(Config!$C$6=4,SUM(+ENE!AR18+FEB!AR18+MAR!AR18+ABR!AR18),IF(Config!$C$6=5,SUM(ENE!AR18+FEB!AR18+MAR!AR18+ABR!AR18+MAY!AR18),IF(Config!$C$6=6,SUM(+ENE!AR18+FEB!AR18+MAR!AR18+ABR!AR18+MAY!AR18+JUN!AR18),IF(Config!$C$6=7,SUM(ENE!AR18+FEB!AR18+MAR!AR18+ABR!AR18+MAY!AR18+JUN!AR18+JUL!AR18),IF(Config!$C$6=8,SUM(+ENE!AR18+FEB!AR18+MAR!AR18+ABR!AR18+MAY!AR18+JUN!AR18+JUL!AR18+AGO!AR18),IF(Config!$C$6=9,SUM(+ENE!AR18+FEB!AR18+MAR!AR18+ABR!AR18+MAY!AR18+JUN!AR18+JUL!AR18+AGO!AR18+SET!AR18),IF(Config!$C$6=10,SUM(+ENE!AR18+FEB!AR18+MAR!AR18+ABR!AR18+MAY!AR18+JUN!AR18+JUL!AR18+AGO!AR18+SET!AR18+OCT!AR18),IF(Config!$C$6=11,SUM(+ENE!AR18+FEB!AR18+MAR!AR18+ABR!AR18+MAY!AR18+JUN!AR18+JUL!AR18+AGO!AR18+SET!AR18+OCT!AR18+NOV!AR18),IF(Config!$C$6=12,SUM(+ENE!AR18+FEB!AR18+MAR!AR18+ABR!AR18+MAY!AR18+JUN!AR18+JUL!AR18+AGO!AR18+SET!AR18+OCT!AR18+NOV!AR18+DIC!AR18)))))))))))))</f>
        <v>0</v>
      </c>
      <c r="AS18" s="220">
        <f t="shared" si="3"/>
        <v>3</v>
      </c>
      <c r="AT18" s="82">
        <f>IF(Config!$C$6=1,SUM(+ENE!AT18),IF(Config!$C$6=2,SUM(+ENE!AT18+FEB!AT18),IF(Config!$C$6=3,SUM(+ENE!AT18+FEB!AT18+MAR!AT18),IF(Config!$C$6=4,SUM(+ENE!AT18+FEB!AT18+MAR!AT18+ABR!AT18),IF(Config!$C$6=5,SUM(ENE!AT18+FEB!AT18+MAR!AT18+ABR!AT18+MAY!AT18),IF(Config!$C$6=6,SUM(+ENE!AT18+FEB!AT18+MAR!AT18+ABR!AT18+MAY!AT18+JUN!AT18),IF(Config!$C$6=7,SUM(ENE!AT18+FEB!AT18+MAR!AT18+ABR!AT18+MAY!AT18+JUN!AT18+JUL!AT18),IF(Config!$C$6=8,SUM(+ENE!AT18+FEB!AT18+MAR!AT18+ABR!AT18+MAY!AT18+JUN!AT18+JUL!AT18+AGO!AT18),IF(Config!$C$6=9,SUM(+ENE!AT18+FEB!AT18+MAR!AT18+ABR!AT18+MAY!AT18+JUN!AT18+JUL!AT18+AGO!AT18+SET!AT18),IF(Config!$C$6=10,SUM(+ENE!AT18+FEB!AT18+MAR!AT18+ABR!AT18+MAY!AT18+JUN!AT18+JUL!AT18+AGO!AT18+SET!AT18+OCT!AT18),IF(Config!$C$6=11,SUM(+ENE!AT18+FEB!AT18+MAR!AT18+ABR!AT18+MAY!AT18+JUN!AT18+JUL!AT18+AGO!AT18+SET!AT18+OCT!AT18+NOV!AT18),IF(Config!$C$6=12,SUM(+ENE!AT18+FEB!AT18+MAR!AT18+ABR!AT18+MAY!AT18+JUN!AT18+JUL!AT18+AGO!AT18+SET!AT18+OCT!AT18+NOV!AT18+DIC!AT18)))))))))))))</f>
        <v>0</v>
      </c>
      <c r="AU18" s="82">
        <f>IF(Config!$C$6=1,SUM(+ENE!AU18),IF(Config!$C$6=2,SUM(+ENE!AU18+FEB!AU18),IF(Config!$C$6=3,SUM(+ENE!AU18+FEB!AU18+MAR!AU18),IF(Config!$C$6=4,SUM(+ENE!AU18+FEB!AU18+MAR!AU18+ABR!AU18),IF(Config!$C$6=5,SUM(ENE!AU18+FEB!AU18+MAR!AU18+ABR!AU18+MAY!AU18),IF(Config!$C$6=6,SUM(+ENE!AU18+FEB!AU18+MAR!AU18+ABR!AU18+MAY!AU18+JUN!AU18),IF(Config!$C$6=7,SUM(ENE!AU18+FEB!AU18+MAR!AU18+ABR!AU18+MAY!AU18+JUN!AU18+JUL!AU18),IF(Config!$C$6=8,SUM(+ENE!AU18+FEB!AU18+MAR!AU18+ABR!AU18+MAY!AU18+JUN!AU18+JUL!AU18+AGO!AU18),IF(Config!$C$6=9,SUM(+ENE!AU18+FEB!AU18+MAR!AU18+ABR!AU18+MAY!AU18+JUN!AU18+JUL!AU18+AGO!AU18+SET!AU18),IF(Config!$C$6=10,SUM(+ENE!AU18+FEB!AU18+MAR!AU18+ABR!AU18+MAY!AU18+JUN!AU18+JUL!AU18+AGO!AU18+SET!AU18+OCT!AU18),IF(Config!$C$6=11,SUM(+ENE!AU18+FEB!AU18+MAR!AU18+ABR!AU18+MAY!AU18+JUN!AU18+JUL!AU18+AGO!AU18+SET!AU18+OCT!AU18+NOV!AU18),IF(Config!$C$6=12,SUM(+ENE!AU18+FEB!AU18+MAR!AU18+ABR!AU18+MAY!AU18+JUN!AU18+JUL!AU18+AGO!AU18+SET!AU18+OCT!AU18+NOV!AU18+DIC!AU18)))))))))))))</f>
        <v>3</v>
      </c>
      <c r="AV18" s="82">
        <f>IF(Config!$C$6=1,SUM(+ENE!AV18),IF(Config!$C$6=2,SUM(+ENE!AV18+FEB!AV18),IF(Config!$C$6=3,SUM(+ENE!AV18+FEB!AV18+MAR!AV18),IF(Config!$C$6=4,SUM(+ENE!AV18+FEB!AV18+MAR!AV18+ABR!AV18),IF(Config!$C$6=5,SUM(ENE!AV18+FEB!AV18+MAR!AV18+ABR!AV18+MAY!AV18),IF(Config!$C$6=6,SUM(+ENE!AV18+FEB!AV18+MAR!AV18+ABR!AV18+MAY!AV18+JUN!AV18),IF(Config!$C$6=7,SUM(ENE!AV18+FEB!AV18+MAR!AV18+ABR!AV18+MAY!AV18+JUN!AV18+JUL!AV18),IF(Config!$C$6=8,SUM(+ENE!AV18+FEB!AV18+MAR!AV18+ABR!AV18+MAY!AV18+JUN!AV18+JUL!AV18+AGO!AV18),IF(Config!$C$6=9,SUM(+ENE!AV18+FEB!AV18+MAR!AV18+ABR!AV18+MAY!AV18+JUN!AV18+JUL!AV18+AGO!AV18+SET!AV18),IF(Config!$C$6=10,SUM(+ENE!AV18+FEB!AV18+MAR!AV18+ABR!AV18+MAY!AV18+JUN!AV18+JUL!AV18+AGO!AV18+SET!AV18+OCT!AV18),IF(Config!$C$6=11,SUM(+ENE!AV18+FEB!AV18+MAR!AV18+ABR!AV18+MAY!AV18+JUN!AV18+JUL!AV18+AGO!AV18+SET!AV18+OCT!AV18+NOV!AV18),IF(Config!$C$6=12,SUM(+ENE!AV18+FEB!AV18+MAR!AV18+ABR!AV18+MAY!AV18+JUN!AV18+JUL!AV18+AGO!AV18+SET!AV18+OCT!AV18+NOV!AV18+DIC!AV18)))))))))))))</f>
        <v>0</v>
      </c>
      <c r="AW18" s="82">
        <f>IF(Config!$C$6=1,SUM(+ENE!AW18),IF(Config!$C$6=2,SUM(+ENE!AW18+FEB!AW18),IF(Config!$C$6=3,SUM(+ENE!AW18+FEB!AW18+MAR!AW18),IF(Config!$C$6=4,SUM(+ENE!AW18+FEB!AW18+MAR!AW18+ABR!AW18),IF(Config!$C$6=5,SUM(ENE!AW18+FEB!AW18+MAR!AW18+ABR!AW18+MAY!AW18),IF(Config!$C$6=6,SUM(+ENE!AW18+FEB!AW18+MAR!AW18+ABR!AW18+MAY!AW18+JUN!AW18),IF(Config!$C$6=7,SUM(ENE!AW18+FEB!AW18+MAR!AW18+ABR!AW18+MAY!AW18+JUN!AW18+JUL!AW18),IF(Config!$C$6=8,SUM(+ENE!AW18+FEB!AW18+MAR!AW18+ABR!AW18+MAY!AW18+JUN!AW18+JUL!AW18+AGO!AW18),IF(Config!$C$6=9,SUM(+ENE!AW18+FEB!AW18+MAR!AW18+ABR!AW18+MAY!AW18+JUN!AW18+JUL!AW18+AGO!AW18+SET!AW18),IF(Config!$C$6=10,SUM(+ENE!AW18+FEB!AW18+MAR!AW18+ABR!AW18+MAY!AW18+JUN!AW18+JUL!AW18+AGO!AW18+SET!AW18+OCT!AW18),IF(Config!$C$6=11,SUM(+ENE!AW18+FEB!AW18+MAR!AW18+ABR!AW18+MAY!AW18+JUN!AW18+JUL!AW18+AGO!AW18+SET!AW18+OCT!AW18+NOV!AW18),IF(Config!$C$6=12,SUM(+ENE!AW18+FEB!AW18+MAR!AW18+ABR!AW18+MAY!AW18+JUN!AW18+JUL!AW18+AGO!AW18+SET!AW18+OCT!AW18+NOV!AW18+DIC!AW18)))))))))))))</f>
        <v>0</v>
      </c>
      <c r="AX18" s="82">
        <f>IF(Config!$C$6=1,SUM(+ENE!AX18),IF(Config!$C$6=2,SUM(+ENE!AX18+FEB!AX18),IF(Config!$C$6=3,SUM(+ENE!AX18+FEB!AX18+MAR!AX18),IF(Config!$C$6=4,SUM(+ENE!AX18+FEB!AX18+MAR!AX18+ABR!AX18),IF(Config!$C$6=5,SUM(ENE!AX18+FEB!AX18+MAR!AX18+ABR!AX18+MAY!AX18),IF(Config!$C$6=6,SUM(+ENE!AX18+FEB!AX18+MAR!AX18+ABR!AX18+MAY!AX18+JUN!AX18),IF(Config!$C$6=7,SUM(ENE!AX18+FEB!AX18+MAR!AX18+ABR!AX18+MAY!AX18+JUN!AX18+JUL!AX18),IF(Config!$C$6=8,SUM(+ENE!AX18+FEB!AX18+MAR!AX18+ABR!AX18+MAY!AX18+JUN!AX18+JUL!AX18+AGO!AX18),IF(Config!$C$6=9,SUM(+ENE!AX18+FEB!AX18+MAR!AX18+ABR!AX18+MAY!AX18+JUN!AX18+JUL!AX18+AGO!AX18+SET!AX18),IF(Config!$C$6=10,SUM(+ENE!AX18+FEB!AX18+MAR!AX18+ABR!AX18+MAY!AX18+JUN!AX18+JUL!AX18+AGO!AX18+SET!AX18+OCT!AX18),IF(Config!$C$6=11,SUM(+ENE!AX18+FEB!AX18+MAR!AX18+ABR!AX18+MAY!AX18+JUN!AX18+JUL!AX18+AGO!AX18+SET!AX18+OCT!AX18+NOV!AX18),IF(Config!$C$6=12,SUM(+ENE!AX18+FEB!AX18+MAR!AX18+ABR!AX18+MAY!AX18+JUN!AX18+JUL!AX18+AGO!AX18+SET!AX18+OCT!AX18+NOV!AX18+DIC!AX18)))))))))))))</f>
        <v>0</v>
      </c>
      <c r="AY18" s="82">
        <f>IF(Config!$C$6=1,SUM(+ENE!AY18),IF(Config!$C$6=2,SUM(+ENE!AY18+FEB!AY18),IF(Config!$C$6=3,SUM(+ENE!AY18+FEB!AY18+MAR!AY18),IF(Config!$C$6=4,SUM(+ENE!AY18+FEB!AY18+MAR!AY18+ABR!AY18),IF(Config!$C$6=5,SUM(ENE!AY18+FEB!AY18+MAR!AY18+ABR!AY18+MAY!AY18),IF(Config!$C$6=6,SUM(+ENE!AY18+FEB!AY18+MAR!AY18+ABR!AY18+MAY!AY18+JUN!AY18),IF(Config!$C$6=7,SUM(ENE!AY18+FEB!AY18+MAR!AY18+ABR!AY18+MAY!AY18+JUN!AY18+JUL!AY18),IF(Config!$C$6=8,SUM(+ENE!AY18+FEB!AY18+MAR!AY18+ABR!AY18+MAY!AY18+JUN!AY18+JUL!AY18+AGO!AY18),IF(Config!$C$6=9,SUM(+ENE!AY18+FEB!AY18+MAR!AY18+ABR!AY18+MAY!AY18+JUN!AY18+JUL!AY18+AGO!AY18+SET!AY18),IF(Config!$C$6=10,SUM(+ENE!AY18+FEB!AY18+MAR!AY18+ABR!AY18+MAY!AY18+JUN!AY18+JUL!AY18+AGO!AY18+SET!AY18+OCT!AY18),IF(Config!$C$6=11,SUM(+ENE!AY18+FEB!AY18+MAR!AY18+ABR!AY18+MAY!AY18+JUN!AY18+JUL!AY18+AGO!AY18+SET!AY18+OCT!AY18+NOV!AY18),IF(Config!$C$6=12,SUM(+ENE!AY18+FEB!AY18+MAR!AY18+ABR!AY18+MAY!AY18+JUN!AY18+JUL!AY18+AGO!AY18+SET!AY18+OCT!AY18+NOV!AY18+DIC!AY18)))))))))))))</f>
        <v>0</v>
      </c>
      <c r="AZ18" s="82">
        <f>IF(Config!$C$6=1,SUM(+ENE!AZ18),IF(Config!$C$6=2,SUM(+ENE!AZ18+FEB!AZ18),IF(Config!$C$6=3,SUM(+ENE!AZ18+FEB!AZ18+MAR!AZ18),IF(Config!$C$6=4,SUM(+ENE!AZ18+FEB!AZ18+MAR!AZ18+ABR!AZ18),IF(Config!$C$6=5,SUM(ENE!AZ18+FEB!AZ18+MAR!AZ18+ABR!AZ18+MAY!AZ18),IF(Config!$C$6=6,SUM(+ENE!AZ18+FEB!AZ18+MAR!AZ18+ABR!AZ18+MAY!AZ18+JUN!AZ18),IF(Config!$C$6=7,SUM(ENE!AZ18+FEB!AZ18+MAR!AZ18+ABR!AZ18+MAY!AZ18+JUN!AZ18+JUL!AZ18),IF(Config!$C$6=8,SUM(+ENE!AZ18+FEB!AZ18+MAR!AZ18+ABR!AZ18+MAY!AZ18+JUN!AZ18+JUL!AZ18+AGO!AZ18),IF(Config!$C$6=9,SUM(+ENE!AZ18+FEB!AZ18+MAR!AZ18+ABR!AZ18+MAY!AZ18+JUN!AZ18+JUL!AZ18+AGO!AZ18+SET!AZ18),IF(Config!$C$6=10,SUM(+ENE!AZ18+FEB!AZ18+MAR!AZ18+ABR!AZ18+MAY!AZ18+JUN!AZ18+JUL!AZ18+AGO!AZ18+SET!AZ18+OCT!AZ18),IF(Config!$C$6=11,SUM(+ENE!AZ18+FEB!AZ18+MAR!AZ18+ABR!AZ18+MAY!AZ18+JUN!AZ18+JUL!AZ18+AGO!AZ18+SET!AZ18+OCT!AZ18+NOV!AZ18),IF(Config!$C$6=12,SUM(+ENE!AZ18+FEB!AZ18+MAR!AZ18+ABR!AZ18+MAY!AZ18+JUN!AZ18+JUL!AZ18+AGO!AZ18+SET!AZ18+OCT!AZ18+NOV!AZ18+DIC!AZ18)))))))))))))</f>
        <v>0</v>
      </c>
      <c r="BA18" s="82">
        <f>IF(Config!$C$6=1,SUM(+ENE!BA18),IF(Config!$C$6=2,SUM(+ENE!BA18+FEB!BA18),IF(Config!$C$6=3,SUM(+ENE!BA18+FEB!BA18+MAR!BA18),IF(Config!$C$6=4,SUM(+ENE!BA18+FEB!BA18+MAR!BA18+ABR!BA18),IF(Config!$C$6=5,SUM(ENE!BA18+FEB!BA18+MAR!BA18+ABR!BA18+MAY!BA18),IF(Config!$C$6=6,SUM(+ENE!BA18+FEB!BA18+MAR!BA18+ABR!BA18+MAY!BA18+JUN!BA18),IF(Config!$C$6=7,SUM(ENE!BA18+FEB!BA18+MAR!BA18+ABR!BA18+MAY!BA18+JUN!BA18+JUL!BA18),IF(Config!$C$6=8,SUM(+ENE!BA18+FEB!BA18+MAR!BA18+ABR!BA18+MAY!BA18+JUN!BA18+JUL!BA18+AGO!BA18),IF(Config!$C$6=9,SUM(+ENE!BA18+FEB!BA18+MAR!BA18+ABR!BA18+MAY!BA18+JUN!BA18+JUL!BA18+AGO!BA18+SET!BA18),IF(Config!$C$6=10,SUM(+ENE!BA18+FEB!BA18+MAR!BA18+ABR!BA18+MAY!BA18+JUN!BA18+JUL!BA18+AGO!BA18+SET!BA18+OCT!BA18),IF(Config!$C$6=11,SUM(+ENE!BA18+FEB!BA18+MAR!BA18+ABR!BA18+MAY!BA18+JUN!BA18+JUL!BA18+AGO!BA18+SET!BA18+OCT!BA18+NOV!BA18),IF(Config!$C$6=12,SUM(+ENE!BA18+FEB!BA18+MAR!BA18+ABR!BA18+MAY!BA18+JUN!BA18+JUL!BA18+AGO!BA18+SET!BA18+OCT!BA18+NOV!BA18+DIC!BA18)))))))))))))</f>
        <v>0</v>
      </c>
      <c r="BB18" s="82">
        <f>IF(Config!$C$6=1,SUM(+ENE!BB18),IF(Config!$C$6=2,SUM(+ENE!BB18+FEB!BB18),IF(Config!$C$6=3,SUM(+ENE!BB18+FEB!BB18+MAR!BB18),IF(Config!$C$6=4,SUM(+ENE!BB18+FEB!BB18+MAR!BB18+ABR!BB18),IF(Config!$C$6=5,SUM(ENE!BB18+FEB!BB18+MAR!BB18+ABR!BB18+MAY!BB18),IF(Config!$C$6=6,SUM(+ENE!BB18+FEB!BB18+MAR!BB18+ABR!BB18+MAY!BB18+JUN!BB18),IF(Config!$C$6=7,SUM(ENE!BB18+FEB!BB18+MAR!BB18+ABR!BB18+MAY!BB18+JUN!BB18+JUL!BB18),IF(Config!$C$6=8,SUM(+ENE!BB18+FEB!BB18+MAR!BB18+ABR!BB18+MAY!BB18+JUN!BB18+JUL!BB18+AGO!BB18),IF(Config!$C$6=9,SUM(+ENE!BB18+FEB!BB18+MAR!BB18+ABR!BB18+MAY!BB18+JUN!BB18+JUL!BB18+AGO!BB18+SET!BB18),IF(Config!$C$6=10,SUM(+ENE!BB18+FEB!BB18+MAR!BB18+ABR!BB18+MAY!BB18+JUN!BB18+JUL!BB18+AGO!BB18+SET!BB18+OCT!BB18),IF(Config!$C$6=11,SUM(+ENE!BB18+FEB!BB18+MAR!BB18+ABR!BB18+MAY!BB18+JUN!BB18+JUL!BB18+AGO!BB18+SET!BB18+OCT!BB18+NOV!BB18),IF(Config!$C$6=12,SUM(+ENE!BB18+FEB!BB18+MAR!BB18+ABR!BB18+MAY!BB18+JUN!BB18+JUL!BB18+AGO!BB18+SET!BB18+OCT!BB18+NOV!BB18+DIC!BB18)))))))))))))</f>
        <v>0</v>
      </c>
      <c r="BC18" s="82">
        <f>IF(Config!$C$6=1,SUM(+ENE!BC18),IF(Config!$C$6=2,SUM(+ENE!BC18+FEB!BC18),IF(Config!$C$6=3,SUM(+ENE!BC18+FEB!BC18+MAR!BC18),IF(Config!$C$6=4,SUM(+ENE!BC18+FEB!BC18+MAR!BC18+ABR!BC18),IF(Config!$C$6=5,SUM(ENE!BC18+FEB!BC18+MAR!BC18+ABR!BC18+MAY!BC18),IF(Config!$C$6=6,SUM(+ENE!BC18+FEB!BC18+MAR!BC18+ABR!BC18+MAY!BC18+JUN!BC18),IF(Config!$C$6=7,SUM(ENE!BC18+FEB!BC18+MAR!BC18+ABR!BC18+MAY!BC18+JUN!BC18+JUL!BC18),IF(Config!$C$6=8,SUM(+ENE!BC18+FEB!BC18+MAR!BC18+ABR!BC18+MAY!BC18+JUN!BC18+JUL!BC18+AGO!BC18),IF(Config!$C$6=9,SUM(+ENE!BC18+FEB!BC18+MAR!BC18+ABR!BC18+MAY!BC18+JUN!BC18+JUL!BC18+AGO!BC18+SET!BC18),IF(Config!$C$6=10,SUM(+ENE!BC18+FEB!BC18+MAR!BC18+ABR!BC18+MAY!BC18+JUN!BC18+JUL!BC18+AGO!BC18+SET!BC18+OCT!BC18),IF(Config!$C$6=11,SUM(+ENE!BC18+FEB!BC18+MAR!BC18+ABR!BC18+MAY!BC18+JUN!BC18+JUL!BC18+AGO!BC18+SET!BC18+OCT!BC18+NOV!BC18),IF(Config!$C$6=12,SUM(+ENE!BC18+FEB!BC18+MAR!BC18+ABR!BC18+MAY!BC18+JUN!BC18+JUL!BC18+AGO!BC18+SET!BC18+OCT!BC18+NOV!BC18+DIC!BC18)))))))))))))</f>
        <v>0</v>
      </c>
      <c r="BD18" s="109">
        <f t="shared" si="4"/>
        <v>3</v>
      </c>
      <c r="BE18" t="str">
        <f t="shared" si="2"/>
        <v>OK</v>
      </c>
    </row>
    <row r="19" spans="1:57" ht="20.25" customHeight="1" x14ac:dyDescent="0.25">
      <c r="A19" s="213">
        <f>+METAS!A19</f>
        <v>16</v>
      </c>
      <c r="B19" s="213" t="str">
        <f>+METAS!B19</f>
        <v xml:space="preserve">16-Parejas con consejeria en promocion de una convivencia saludable </v>
      </c>
      <c r="C19" s="217" t="str">
        <f>+METAS!D19</f>
        <v>SALUD MENTAL CSMC</v>
      </c>
      <c r="D19" s="214">
        <f>IF(Config!$C$6=1,SUM(+ENE!D19),IF(Config!$C$6=2,SUM(+ENE!D19+FEB!D19),IF(Config!$C$6=3,SUM(+ENE!D19+FEB!D19+MAR!D19),IF(Config!$C$6=4,SUM(+ENE!D19+FEB!D19+MAR!D19+ABR!D19),IF(Config!$C$6=5,SUM(ENE!D19+FEB!D19+MAR!D19+ABR!D19+MAY!D19),IF(Config!$C$6=6,SUM(+ENE!D19+FEB!D19+MAR!D19+ABR!D19+MAY!D19+JUN!D19),IF(Config!$C$6=7,SUM(ENE!D19+FEB!D19+MAR!D19+ABR!D19+MAY!D19+JUN!D19+JUL!D19),IF(Config!$C$6=8,SUM(+ENE!D19+FEB!D19+MAR!D19+ABR!D19+MAY!D19+JUN!D19+JUL!D19+AGO!D19),IF(Config!$C$6=9,SUM(+ENE!D19+FEB!D19+MAR!D19+ABR!D19+MAY!D19+JUN!D19+JUL!D19+AGO!D19+SET!D19),IF(Config!$C$6=10,SUM(+ENE!D19+FEB!D19+MAR!D19+ABR!D19+MAY!D19+JUN!D19+JUL!D19+AGO!D19+SET!D19+OCT!D19),IF(Config!$C$6=11,SUM(+ENE!D19+FEB!D19+MAR!D19+ABR!D19+MAY!D19+JUN!D19+JUL!D19+AGO!D19+SET!D19+OCT!D19+NOV!D19),IF(Config!$C$6=12,SUM(+ENE!D19+FEB!D19+MAR!D19+ABR!D19+MAY!D19+JUN!D19+JUL!D19+AGO!D19+SET!D19+OCT!D19+NOV!D19+DIC!D19)))))))))))))</f>
        <v>0</v>
      </c>
      <c r="E19" s="214">
        <f>IF(Config!$C$6=1,SUM(+ENE!E19),IF(Config!$C$6=2,SUM(+ENE!E19+FEB!E19),IF(Config!$C$6=3,SUM(+ENE!E19+FEB!E19+MAR!E19),IF(Config!$C$6=4,SUM(+ENE!E19+FEB!E19+MAR!E19+ABR!E19),IF(Config!$C$6=5,SUM(ENE!E19+FEB!E19+MAR!E19+ABR!E19+MAY!E19),IF(Config!$C$6=6,SUM(+ENE!E19+FEB!E19+MAR!E19+ABR!E19+MAY!E19+JUN!E19),IF(Config!$C$6=7,SUM(ENE!E19+FEB!E19+MAR!E19+ABR!E19+MAY!E19+JUN!E19+JUL!E19),IF(Config!$C$6=8,SUM(+ENE!E19+FEB!E19+MAR!E19+ABR!E19+MAY!E19+JUN!E19+JUL!E19+AGO!E19),IF(Config!$C$6=9,SUM(+ENE!E19+FEB!E19+MAR!E19+ABR!E19+MAY!E19+JUN!E19+JUL!E19+AGO!E19+SET!E19),IF(Config!$C$6=10,SUM(+ENE!E19+FEB!E19+MAR!E19+ABR!E19+MAY!E19+JUN!E19+JUL!E19+AGO!E19+SET!E19+OCT!E19),IF(Config!$C$6=11,SUM(+ENE!E19+FEB!E19+MAR!E19+ABR!E19+MAY!E19+JUN!E19+JUL!E19+AGO!E19+SET!E19+OCT!E19+NOV!E19),IF(Config!$C$6=12,SUM(+ENE!E19+FEB!E19+MAR!E19+ABR!E19+MAY!E19+JUN!E19+JUL!E19+AGO!E19+SET!E19+OCT!E19+NOV!E19+DIC!E19)))))))))))))</f>
        <v>8</v>
      </c>
      <c r="F19" s="214">
        <f>IF(Config!$C$6=1,SUM(+ENE!F19),IF(Config!$C$6=2,SUM(+ENE!F19+FEB!F19),IF(Config!$C$6=3,SUM(+ENE!F19+FEB!F19+MAR!F19),IF(Config!$C$6=4,SUM(+ENE!F19+FEB!F19+MAR!F19+ABR!F19),IF(Config!$C$6=5,SUM(ENE!F19+FEB!F19+MAR!F19+ABR!F19+MAY!F19),IF(Config!$C$6=6,SUM(+ENE!F19+FEB!F19+MAR!F19+ABR!F19+MAY!F19+JUN!F19),IF(Config!$C$6=7,SUM(ENE!F19+FEB!F19+MAR!F19+ABR!F19+MAY!F19+JUN!F19+JUL!F19),IF(Config!$C$6=8,SUM(+ENE!F19+FEB!F19+MAR!F19+ABR!F19+MAY!F19+JUN!F19+JUL!F19+AGO!F19),IF(Config!$C$6=9,SUM(+ENE!F19+FEB!F19+MAR!F19+ABR!F19+MAY!F19+JUN!F19+JUL!F19+AGO!F19+SET!F19),IF(Config!$C$6=10,SUM(+ENE!F19+FEB!F19+MAR!F19+ABR!F19+MAY!F19+JUN!F19+JUL!F19+AGO!F19+SET!F19+OCT!F19),IF(Config!$C$6=11,SUM(+ENE!F19+FEB!F19+MAR!F19+ABR!F19+MAY!F19+JUN!F19+JUL!F19+AGO!F19+SET!F19+OCT!F19+NOV!F19),IF(Config!$C$6=12,SUM(+ENE!F19+FEB!F19+MAR!F19+ABR!F19+MAY!F19+JUN!F19+JUL!F19+AGO!F19+SET!F19+OCT!F19+NOV!F19+DIC!F19)))))))))))))</f>
        <v>0</v>
      </c>
      <c r="G19" s="214">
        <f>IF(Config!$C$6=1,SUM(+ENE!G19),IF(Config!$C$6=2,SUM(+ENE!G19+FEB!G19),IF(Config!$C$6=3,SUM(+ENE!G19+FEB!G19+MAR!G19),IF(Config!$C$6=4,SUM(+ENE!G19+FEB!G19+MAR!G19+ABR!G19),IF(Config!$C$6=5,SUM(ENE!G19+FEB!G19+MAR!G19+ABR!G19+MAY!G19),IF(Config!$C$6=6,SUM(+ENE!G19+FEB!G19+MAR!G19+ABR!G19+MAY!G19+JUN!G19),IF(Config!$C$6=7,SUM(ENE!G19+FEB!G19+MAR!G19+ABR!G19+MAY!G19+JUN!G19+JUL!G19),IF(Config!$C$6=8,SUM(+ENE!G19+FEB!G19+MAR!G19+ABR!G19+MAY!G19+JUN!G19+JUL!G19+AGO!G19),IF(Config!$C$6=9,SUM(+ENE!G19+FEB!G19+MAR!G19+ABR!G19+MAY!G19+JUN!G19+JUL!G19+AGO!G19+SET!G19),IF(Config!$C$6=10,SUM(+ENE!G19+FEB!G19+MAR!G19+ABR!G19+MAY!G19+JUN!G19+JUL!G19+AGO!G19+SET!G19+OCT!G19),IF(Config!$C$6=11,SUM(+ENE!G19+FEB!G19+MAR!G19+ABR!G19+MAY!G19+JUN!G19+JUL!G19+AGO!G19+SET!G19+OCT!G19+NOV!G19),IF(Config!$C$6=12,SUM(+ENE!G19+FEB!G19+MAR!G19+ABR!G19+MAY!G19+JUN!G19+JUL!G19+AGO!G19+SET!G19+OCT!G19+NOV!G19+DIC!G19)))))))))))))</f>
        <v>0</v>
      </c>
      <c r="H19" s="214">
        <f>IF(Config!$C$6=1,SUM(+ENE!H19),IF(Config!$C$6=2,SUM(+ENE!H19+FEB!H19),IF(Config!$C$6=3,SUM(+ENE!H19+FEB!H19+MAR!H19),IF(Config!$C$6=4,SUM(+ENE!H19+FEB!H19+MAR!H19+ABR!H19),IF(Config!$C$6=5,SUM(ENE!H19+FEB!H19+MAR!H19+ABR!H19+MAY!H19),IF(Config!$C$6=6,SUM(+ENE!H19+FEB!H19+MAR!H19+ABR!H19+MAY!H19+JUN!H19),IF(Config!$C$6=7,SUM(ENE!H19+FEB!H19+MAR!H19+ABR!H19+MAY!H19+JUN!H19+JUL!H19),IF(Config!$C$6=8,SUM(+ENE!H19+FEB!H19+MAR!H19+ABR!H19+MAY!H19+JUN!H19+JUL!H19+AGO!H19),IF(Config!$C$6=9,SUM(+ENE!H19+FEB!H19+MAR!H19+ABR!H19+MAY!H19+JUN!H19+JUL!H19+AGO!H19+SET!H19),IF(Config!$C$6=10,SUM(+ENE!H19+FEB!H19+MAR!H19+ABR!H19+MAY!H19+JUN!H19+JUL!H19+AGO!H19+SET!H19+OCT!H19),IF(Config!$C$6=11,SUM(+ENE!H19+FEB!H19+MAR!H19+ABR!H19+MAY!H19+JUN!H19+JUL!H19+AGO!H19+SET!H19+OCT!H19+NOV!H19),IF(Config!$C$6=12,SUM(+ENE!H19+FEB!H19+MAR!H19+ABR!H19+MAY!H19+JUN!H19+JUL!H19+AGO!H19+SET!H19+OCT!H19+NOV!H19+DIC!H19)))))))))))))</f>
        <v>0</v>
      </c>
      <c r="I19" s="214">
        <f>IF(Config!$C$6=1,SUM(+ENE!I19),IF(Config!$C$6=2,SUM(+ENE!I19+FEB!I19),IF(Config!$C$6=3,SUM(+ENE!I19+FEB!I19+MAR!I19),IF(Config!$C$6=4,SUM(+ENE!I19+FEB!I19+MAR!I19+ABR!I19),IF(Config!$C$6=5,SUM(ENE!I19+FEB!I19+MAR!I19+ABR!I19+MAY!I19),IF(Config!$C$6=6,SUM(+ENE!I19+FEB!I19+MAR!I19+ABR!I19+MAY!I19+JUN!I19),IF(Config!$C$6=7,SUM(ENE!I19+FEB!I19+MAR!I19+ABR!I19+MAY!I19+JUN!I19+JUL!I19),IF(Config!$C$6=8,SUM(+ENE!I19+FEB!I19+MAR!I19+ABR!I19+MAY!I19+JUN!I19+JUL!I19+AGO!I19),IF(Config!$C$6=9,SUM(+ENE!I19+FEB!I19+MAR!I19+ABR!I19+MAY!I19+JUN!I19+JUL!I19+AGO!I19+SET!I19),IF(Config!$C$6=10,SUM(+ENE!I19+FEB!I19+MAR!I19+ABR!I19+MAY!I19+JUN!I19+JUL!I19+AGO!I19+SET!I19+OCT!I19),IF(Config!$C$6=11,SUM(+ENE!I19+FEB!I19+MAR!I19+ABR!I19+MAY!I19+JUN!I19+JUL!I19+AGO!I19+SET!I19+OCT!I19+NOV!I19),IF(Config!$C$6=12,SUM(+ENE!I19+FEB!I19+MAR!I19+ABR!I19+MAY!I19+JUN!I19+JUL!I19+AGO!I19+SET!I19+OCT!I19+NOV!I19+DIC!I19)))))))))))))</f>
        <v>0</v>
      </c>
      <c r="J19" s="214">
        <f>IF(Config!$C$6=1,SUM(+ENE!J19),IF(Config!$C$6=2,SUM(+ENE!J19+FEB!J19),IF(Config!$C$6=3,SUM(+ENE!J19+FEB!J19+MAR!J19),IF(Config!$C$6=4,SUM(+ENE!J19+FEB!J19+MAR!J19+ABR!J19),IF(Config!$C$6=5,SUM(ENE!J19+FEB!J19+MAR!J19+ABR!J19+MAY!J19),IF(Config!$C$6=6,SUM(+ENE!J19+FEB!J19+MAR!J19+ABR!J19+MAY!J19+JUN!J19),IF(Config!$C$6=7,SUM(ENE!J19+FEB!J19+MAR!J19+ABR!J19+MAY!J19+JUN!J19+JUL!J19),IF(Config!$C$6=8,SUM(+ENE!J19+FEB!J19+MAR!J19+ABR!J19+MAY!J19+JUN!J19+JUL!J19+AGO!J19),IF(Config!$C$6=9,SUM(+ENE!J19+FEB!J19+MAR!J19+ABR!J19+MAY!J19+JUN!J19+JUL!J19+AGO!J19+SET!J19),IF(Config!$C$6=10,SUM(+ENE!J19+FEB!J19+MAR!J19+ABR!J19+MAY!J19+JUN!J19+JUL!J19+AGO!J19+SET!J19+OCT!J19),IF(Config!$C$6=11,SUM(+ENE!J19+FEB!J19+MAR!J19+ABR!J19+MAY!J19+JUN!J19+JUL!J19+AGO!J19+SET!J19+OCT!J19+NOV!J19),IF(Config!$C$6=12,SUM(+ENE!J19+FEB!J19+MAR!J19+ABR!J19+MAY!J19+JUN!J19+JUL!J19+AGO!J19+SET!J19+OCT!J19+NOV!J19+DIC!J19)))))))))))))</f>
        <v>0</v>
      </c>
      <c r="K19" s="214">
        <f>IF(Config!$C$6=1,SUM(+ENE!K19),IF(Config!$C$6=2,SUM(+ENE!K19+FEB!K19),IF(Config!$C$6=3,SUM(+ENE!K19+FEB!K19+MAR!K19),IF(Config!$C$6=4,SUM(+ENE!K19+FEB!K19+MAR!K19+ABR!K19),IF(Config!$C$6=5,SUM(ENE!K19+FEB!K19+MAR!K19+ABR!K19+MAY!K19),IF(Config!$C$6=6,SUM(+ENE!K19+FEB!K19+MAR!K19+ABR!K19+MAY!K19+JUN!K19),IF(Config!$C$6=7,SUM(ENE!K19+FEB!K19+MAR!K19+ABR!K19+MAY!K19+JUN!K19+JUL!K19),IF(Config!$C$6=8,SUM(+ENE!K19+FEB!K19+MAR!K19+ABR!K19+MAY!K19+JUN!K19+JUL!K19+AGO!K19),IF(Config!$C$6=9,SUM(+ENE!K19+FEB!K19+MAR!K19+ABR!K19+MAY!K19+JUN!K19+JUL!K19+AGO!K19+SET!K19),IF(Config!$C$6=10,SUM(+ENE!K19+FEB!K19+MAR!K19+ABR!K19+MAY!K19+JUN!K19+JUL!K19+AGO!K19+SET!K19+OCT!K19),IF(Config!$C$6=11,SUM(+ENE!K19+FEB!K19+MAR!K19+ABR!K19+MAY!K19+JUN!K19+JUL!K19+AGO!K19+SET!K19+OCT!K19+NOV!K19),IF(Config!$C$6=12,SUM(+ENE!K19+FEB!K19+MAR!K19+ABR!K19+MAY!K19+JUN!K19+JUL!K19+AGO!K19+SET!K19+OCT!K19+NOV!K19+DIC!K19)))))))))))))</f>
        <v>0</v>
      </c>
      <c r="L19" s="214">
        <f>IF(Config!$C$6=1,SUM(+ENE!L19),IF(Config!$C$6=2,SUM(+ENE!L19+FEB!L19),IF(Config!$C$6=3,SUM(+ENE!L19+FEB!L19+MAR!L19),IF(Config!$C$6=4,SUM(+ENE!L19+FEB!L19+MAR!L19+ABR!L19),IF(Config!$C$6=5,SUM(ENE!L19+FEB!L19+MAR!L19+ABR!L19+MAY!L19),IF(Config!$C$6=6,SUM(+ENE!L19+FEB!L19+MAR!L19+ABR!L19+MAY!L19+JUN!L19),IF(Config!$C$6=7,SUM(ENE!L19+FEB!L19+MAR!L19+ABR!L19+MAY!L19+JUN!L19+JUL!L19),IF(Config!$C$6=8,SUM(+ENE!L19+FEB!L19+MAR!L19+ABR!L19+MAY!L19+JUN!L19+JUL!L19+AGO!L19),IF(Config!$C$6=9,SUM(+ENE!L19+FEB!L19+MAR!L19+ABR!L19+MAY!L19+JUN!L19+JUL!L19+AGO!L19+SET!L19),IF(Config!$C$6=10,SUM(+ENE!L19+FEB!L19+MAR!L19+ABR!L19+MAY!L19+JUN!L19+JUL!L19+AGO!L19+SET!L19+OCT!L19),IF(Config!$C$6=11,SUM(+ENE!L19+FEB!L19+MAR!L19+ABR!L19+MAY!L19+JUN!L19+JUL!L19+AGO!L19+SET!L19+OCT!L19+NOV!L19),IF(Config!$C$6=12,SUM(+ENE!L19+FEB!L19+MAR!L19+ABR!L19+MAY!L19+JUN!L19+JUL!L19+AGO!L19+SET!L19+OCT!L19+NOV!L19+DIC!L19)))))))))))))</f>
        <v>0</v>
      </c>
      <c r="M19" s="214">
        <f>IF(Config!$C$6=1,SUM(+ENE!M19),IF(Config!$C$6=2,SUM(+ENE!M19+FEB!M19),IF(Config!$C$6=3,SUM(+ENE!M19+FEB!M19+MAR!M19),IF(Config!$C$6=4,SUM(+ENE!M19+FEB!M19+MAR!M19+ABR!M19),IF(Config!$C$6=5,SUM(ENE!M19+FEB!M19+MAR!M19+ABR!M19+MAY!M19),IF(Config!$C$6=6,SUM(+ENE!M19+FEB!M19+MAR!M19+ABR!M19+MAY!M19+JUN!M19),IF(Config!$C$6=7,SUM(ENE!M19+FEB!M19+MAR!M19+ABR!M19+MAY!M19+JUN!M19+JUL!M19),IF(Config!$C$6=8,SUM(+ENE!M19+FEB!M19+MAR!M19+ABR!M19+MAY!M19+JUN!M19+JUL!M19+AGO!M19),IF(Config!$C$6=9,SUM(+ENE!M19+FEB!M19+MAR!M19+ABR!M19+MAY!M19+JUN!M19+JUL!M19+AGO!M19+SET!M19),IF(Config!$C$6=10,SUM(+ENE!M19+FEB!M19+MAR!M19+ABR!M19+MAY!M19+JUN!M19+JUL!M19+AGO!M19+SET!M19+OCT!M19),IF(Config!$C$6=11,SUM(+ENE!M19+FEB!M19+MAR!M19+ABR!M19+MAY!M19+JUN!M19+JUL!M19+AGO!M19+SET!M19+OCT!M19+NOV!M19),IF(Config!$C$6=12,SUM(+ENE!M19+FEB!M19+MAR!M19+ABR!M19+MAY!M19+JUN!M19+JUL!M19+AGO!M19+SET!M19+OCT!M19+NOV!M19+DIC!M19)))))))))))))</f>
        <v>0</v>
      </c>
      <c r="N19" s="214">
        <f>IF(Config!$C$6=1,SUM(+ENE!N19),IF(Config!$C$6=2,SUM(+ENE!N19+FEB!N19),IF(Config!$C$6=3,SUM(+ENE!N19+FEB!N19+MAR!N19),IF(Config!$C$6=4,SUM(+ENE!N19+FEB!N19+MAR!N19+ABR!N19),IF(Config!$C$6=5,SUM(ENE!N19+FEB!N19+MAR!N19+ABR!N19+MAY!N19),IF(Config!$C$6=6,SUM(+ENE!N19+FEB!N19+MAR!N19+ABR!N19+MAY!N19+JUN!N19),IF(Config!$C$6=7,SUM(ENE!N19+FEB!N19+MAR!N19+ABR!N19+MAY!N19+JUN!N19+JUL!N19),IF(Config!$C$6=8,SUM(+ENE!N19+FEB!N19+MAR!N19+ABR!N19+MAY!N19+JUN!N19+JUL!N19+AGO!N19),IF(Config!$C$6=9,SUM(+ENE!N19+FEB!N19+MAR!N19+ABR!N19+MAY!N19+JUN!N19+JUL!N19+AGO!N19+SET!N19),IF(Config!$C$6=10,SUM(+ENE!N19+FEB!N19+MAR!N19+ABR!N19+MAY!N19+JUN!N19+JUL!N19+AGO!N19+SET!N19+OCT!N19),IF(Config!$C$6=11,SUM(+ENE!N19+FEB!N19+MAR!N19+ABR!N19+MAY!N19+JUN!N19+JUL!N19+AGO!N19+SET!N19+OCT!N19+NOV!N19),IF(Config!$C$6=12,SUM(+ENE!N19+FEB!N19+MAR!N19+ABR!N19+MAY!N19+JUN!N19+JUL!N19+AGO!N19+SET!N19+OCT!N19+NOV!N19+DIC!N19)))))))))))))</f>
        <v>0</v>
      </c>
      <c r="O19" s="214">
        <f>IF(Config!$C$6=1,SUM(+ENE!O19),IF(Config!$C$6=2,SUM(+ENE!O19+FEB!O19),IF(Config!$C$6=3,SUM(+ENE!O19+FEB!O19+MAR!O19),IF(Config!$C$6=4,SUM(+ENE!O19+FEB!O19+MAR!O19+ABR!O19),IF(Config!$C$6=5,SUM(ENE!O19+FEB!O19+MAR!O19+ABR!O19+MAY!O19),IF(Config!$C$6=6,SUM(+ENE!O19+FEB!O19+MAR!O19+ABR!O19+MAY!O19+JUN!O19),IF(Config!$C$6=7,SUM(ENE!O19+FEB!O19+MAR!O19+ABR!O19+MAY!O19+JUN!O19+JUL!O19),IF(Config!$C$6=8,SUM(+ENE!O19+FEB!O19+MAR!O19+ABR!O19+MAY!O19+JUN!O19+JUL!O19+AGO!O19),IF(Config!$C$6=9,SUM(+ENE!O19+FEB!O19+MAR!O19+ABR!O19+MAY!O19+JUN!O19+JUL!O19+AGO!O19+SET!O19),IF(Config!$C$6=10,SUM(+ENE!O19+FEB!O19+MAR!O19+ABR!O19+MAY!O19+JUN!O19+JUL!O19+AGO!O19+SET!O19+OCT!O19),IF(Config!$C$6=11,SUM(+ENE!O19+FEB!O19+MAR!O19+ABR!O19+MAY!O19+JUN!O19+JUL!O19+AGO!O19+SET!O19+OCT!O19+NOV!O19),IF(Config!$C$6=12,SUM(+ENE!O19+FEB!O19+MAR!O19+ABR!O19+MAY!O19+JUN!O19+JUL!O19+AGO!O19+SET!O19+OCT!O19+NOV!O19+DIC!O19)))))))))))))</f>
        <v>0</v>
      </c>
      <c r="P19" s="214">
        <f>IF(Config!$C$6=1,SUM(+ENE!P19),IF(Config!$C$6=2,SUM(+ENE!P19+FEB!P19),IF(Config!$C$6=3,SUM(+ENE!P19+FEB!P19+MAR!P19),IF(Config!$C$6=4,SUM(+ENE!P19+FEB!P19+MAR!P19+ABR!P19),IF(Config!$C$6=5,SUM(ENE!P19+FEB!P19+MAR!P19+ABR!P19+MAY!P19),IF(Config!$C$6=6,SUM(+ENE!P19+FEB!P19+MAR!P19+ABR!P19+MAY!P19+JUN!P19),IF(Config!$C$6=7,SUM(ENE!P19+FEB!P19+MAR!P19+ABR!P19+MAY!P19+JUN!P19+JUL!P19),IF(Config!$C$6=8,SUM(+ENE!P19+FEB!P19+MAR!P19+ABR!P19+MAY!P19+JUN!P19+JUL!P19+AGO!P19),IF(Config!$C$6=9,SUM(+ENE!P19+FEB!P19+MAR!P19+ABR!P19+MAY!P19+JUN!P19+JUL!P19+AGO!P19+SET!P19),IF(Config!$C$6=10,SUM(+ENE!P19+FEB!P19+MAR!P19+ABR!P19+MAY!P19+JUN!P19+JUL!P19+AGO!P19+SET!P19+OCT!P19),IF(Config!$C$6=11,SUM(+ENE!P19+FEB!P19+MAR!P19+ABR!P19+MAY!P19+JUN!P19+JUL!P19+AGO!P19+SET!P19+OCT!P19+NOV!P19),IF(Config!$C$6=12,SUM(+ENE!P19+FEB!P19+MAR!P19+ABR!P19+MAY!P19+JUN!P19+JUL!P19+AGO!P19+SET!P19+OCT!P19+NOV!P19+DIC!P19)))))))))))))</f>
        <v>0</v>
      </c>
      <c r="Q19" s="214">
        <f>IF(Config!$C$6=1,SUM(+ENE!Q19),IF(Config!$C$6=2,SUM(+ENE!Q19+FEB!Q19),IF(Config!$C$6=3,SUM(+ENE!Q19+FEB!Q19+MAR!Q19),IF(Config!$C$6=4,SUM(+ENE!Q19+FEB!Q19+MAR!Q19+ABR!Q19),IF(Config!$C$6=5,SUM(ENE!Q19+FEB!Q19+MAR!Q19+ABR!Q19+MAY!Q19),IF(Config!$C$6=6,SUM(+ENE!Q19+FEB!Q19+MAR!Q19+ABR!Q19+MAY!Q19+JUN!Q19),IF(Config!$C$6=7,SUM(ENE!Q19+FEB!Q19+MAR!Q19+ABR!Q19+MAY!Q19+JUN!Q19+JUL!Q19),IF(Config!$C$6=8,SUM(+ENE!Q19+FEB!Q19+MAR!Q19+ABR!Q19+MAY!Q19+JUN!Q19+JUL!Q19+AGO!Q19),IF(Config!$C$6=9,SUM(+ENE!Q19+FEB!Q19+MAR!Q19+ABR!Q19+MAY!Q19+JUN!Q19+JUL!Q19+AGO!Q19+SET!Q19),IF(Config!$C$6=10,SUM(+ENE!Q19+FEB!Q19+MAR!Q19+ABR!Q19+MAY!Q19+JUN!Q19+JUL!Q19+AGO!Q19+SET!Q19+OCT!Q19),IF(Config!$C$6=11,SUM(+ENE!Q19+FEB!Q19+MAR!Q19+ABR!Q19+MAY!Q19+JUN!Q19+JUL!Q19+AGO!Q19+SET!Q19+OCT!Q19+NOV!Q19),IF(Config!$C$6=12,SUM(+ENE!Q19+FEB!Q19+MAR!Q19+ABR!Q19+MAY!Q19+JUN!Q19+JUL!Q19+AGO!Q19+SET!Q19+OCT!Q19+NOV!Q19+DIC!Q19)))))))))))))</f>
        <v>0</v>
      </c>
      <c r="R19" s="214">
        <f>IF(Config!$C$6=1,SUM(+ENE!R19),IF(Config!$C$6=2,SUM(+ENE!R19+FEB!R19),IF(Config!$C$6=3,SUM(+ENE!R19+FEB!R19+MAR!R19),IF(Config!$C$6=4,SUM(+ENE!R19+FEB!R19+MAR!R19+ABR!R19),IF(Config!$C$6=5,SUM(ENE!R19+FEB!R19+MAR!R19+ABR!R19+MAY!R19),IF(Config!$C$6=6,SUM(+ENE!R19+FEB!R19+MAR!R19+ABR!R19+MAY!R19+JUN!R19),IF(Config!$C$6=7,SUM(ENE!R19+FEB!R19+MAR!R19+ABR!R19+MAY!R19+JUN!R19+JUL!R19),IF(Config!$C$6=8,SUM(+ENE!R19+FEB!R19+MAR!R19+ABR!R19+MAY!R19+JUN!R19+JUL!R19+AGO!R19),IF(Config!$C$6=9,SUM(+ENE!R19+FEB!R19+MAR!R19+ABR!R19+MAY!R19+JUN!R19+JUL!R19+AGO!R19+SET!R19),IF(Config!$C$6=10,SUM(+ENE!R19+FEB!R19+MAR!R19+ABR!R19+MAY!R19+JUN!R19+JUL!R19+AGO!R19+SET!R19+OCT!R19),IF(Config!$C$6=11,SUM(+ENE!R19+FEB!R19+MAR!R19+ABR!R19+MAY!R19+JUN!R19+JUL!R19+AGO!R19+SET!R19+OCT!R19+NOV!R19),IF(Config!$C$6=12,SUM(+ENE!R19+FEB!R19+MAR!R19+ABR!R19+MAY!R19+JUN!R19+JUL!R19+AGO!R19+SET!R19+OCT!R19+NOV!R19+DIC!R19)))))))))))))</f>
        <v>0</v>
      </c>
      <c r="S19" s="214">
        <f>IF(Config!$C$6=1,SUM(+ENE!S19),IF(Config!$C$6=2,SUM(+ENE!S19+FEB!S19),IF(Config!$C$6=3,SUM(+ENE!S19+FEB!S19+MAR!S19),IF(Config!$C$6=4,SUM(+ENE!S19+FEB!S19+MAR!S19+ABR!S19),IF(Config!$C$6=5,SUM(ENE!S19+FEB!S19+MAR!S19+ABR!S19+MAY!S19),IF(Config!$C$6=6,SUM(+ENE!S19+FEB!S19+MAR!S19+ABR!S19+MAY!S19+JUN!S19),IF(Config!$C$6=7,SUM(ENE!S19+FEB!S19+MAR!S19+ABR!S19+MAY!S19+JUN!S19+JUL!S19),IF(Config!$C$6=8,SUM(+ENE!S19+FEB!S19+MAR!S19+ABR!S19+MAY!S19+JUN!S19+JUL!S19+AGO!S19),IF(Config!$C$6=9,SUM(+ENE!S19+FEB!S19+MAR!S19+ABR!S19+MAY!S19+JUN!S19+JUL!S19+AGO!S19+SET!S19),IF(Config!$C$6=10,SUM(+ENE!S19+FEB!S19+MAR!S19+ABR!S19+MAY!S19+JUN!S19+JUL!S19+AGO!S19+SET!S19+OCT!S19),IF(Config!$C$6=11,SUM(+ENE!S19+FEB!S19+MAR!S19+ABR!S19+MAY!S19+JUN!S19+JUL!S19+AGO!S19+SET!S19+OCT!S19+NOV!S19),IF(Config!$C$6=12,SUM(+ENE!S19+FEB!S19+MAR!S19+ABR!S19+MAY!S19+JUN!S19+JUL!S19+AGO!S19+SET!S19+OCT!S19+NOV!S19+DIC!S19)))))))))))))</f>
        <v>0</v>
      </c>
      <c r="T19" s="214">
        <f>IF(Config!$C$6=1,SUM(+ENE!T19),IF(Config!$C$6=2,SUM(+ENE!T19+FEB!T19),IF(Config!$C$6=3,SUM(+ENE!T19+FEB!T19+MAR!T19),IF(Config!$C$6=4,SUM(+ENE!T19+FEB!T19+MAR!T19+ABR!T19),IF(Config!$C$6=5,SUM(ENE!T19+FEB!T19+MAR!T19+ABR!T19+MAY!T19),IF(Config!$C$6=6,SUM(+ENE!T19+FEB!T19+MAR!T19+ABR!T19+MAY!T19+JUN!T19),IF(Config!$C$6=7,SUM(ENE!T19+FEB!T19+MAR!T19+ABR!T19+MAY!T19+JUN!T19+JUL!T19),IF(Config!$C$6=8,SUM(+ENE!T19+FEB!T19+MAR!T19+ABR!T19+MAY!T19+JUN!T19+JUL!T19+AGO!T19),IF(Config!$C$6=9,SUM(+ENE!T19+FEB!T19+MAR!T19+ABR!T19+MAY!T19+JUN!T19+JUL!T19+AGO!T19+SET!T19),IF(Config!$C$6=10,SUM(+ENE!T19+FEB!T19+MAR!T19+ABR!T19+MAY!T19+JUN!T19+JUL!T19+AGO!T19+SET!T19+OCT!T19),IF(Config!$C$6=11,SUM(+ENE!T19+FEB!T19+MAR!T19+ABR!T19+MAY!T19+JUN!T19+JUL!T19+AGO!T19+SET!T19+OCT!T19+NOV!T19),IF(Config!$C$6=12,SUM(+ENE!T19+FEB!T19+MAR!T19+ABR!T19+MAY!T19+JUN!T19+JUL!T19+AGO!T19+SET!T19+OCT!T19+NOV!T19+DIC!T19)))))))))))))</f>
        <v>0</v>
      </c>
      <c r="U19" s="214">
        <f>IF(Config!$C$6=1,SUM(+ENE!U19),IF(Config!$C$6=2,SUM(+ENE!U19+FEB!U19),IF(Config!$C$6=3,SUM(+ENE!U19+FEB!U19+MAR!U19),IF(Config!$C$6=4,SUM(+ENE!U19+FEB!U19+MAR!U19+ABR!U19),IF(Config!$C$6=5,SUM(ENE!U19+FEB!U19+MAR!U19+ABR!U19+MAY!U19),IF(Config!$C$6=6,SUM(+ENE!U19+FEB!U19+MAR!U19+ABR!U19+MAY!U19+JUN!U19),IF(Config!$C$6=7,SUM(ENE!U19+FEB!U19+MAR!U19+ABR!U19+MAY!U19+JUN!U19+JUL!U19),IF(Config!$C$6=8,SUM(+ENE!U19+FEB!U19+MAR!U19+ABR!U19+MAY!U19+JUN!U19+JUL!U19+AGO!U19),IF(Config!$C$6=9,SUM(+ENE!U19+FEB!U19+MAR!U19+ABR!U19+MAY!U19+JUN!U19+JUL!U19+AGO!U19+SET!U19),IF(Config!$C$6=10,SUM(+ENE!U19+FEB!U19+MAR!U19+ABR!U19+MAY!U19+JUN!U19+JUL!U19+AGO!U19+SET!U19+OCT!U19),IF(Config!$C$6=11,SUM(+ENE!U19+FEB!U19+MAR!U19+ABR!U19+MAY!U19+JUN!U19+JUL!U19+AGO!U19+SET!U19+OCT!U19+NOV!U19),IF(Config!$C$6=12,SUM(+ENE!U19+FEB!U19+MAR!U19+ABR!U19+MAY!U19+JUN!U19+JUL!U19+AGO!U19+SET!U19+OCT!U19+NOV!U19+DIC!U19)))))))))))))</f>
        <v>0</v>
      </c>
      <c r="V19" s="214">
        <f>IF(Config!$C$6=1,SUM(+ENE!V19),IF(Config!$C$6=2,SUM(+ENE!V19+FEB!V19),IF(Config!$C$6=3,SUM(+ENE!V19+FEB!V19+MAR!V19),IF(Config!$C$6=4,SUM(+ENE!V19+FEB!V19+MAR!V19+ABR!V19),IF(Config!$C$6=5,SUM(ENE!V19+FEB!V19+MAR!V19+ABR!V19+MAY!V19),IF(Config!$C$6=6,SUM(+ENE!V19+FEB!V19+MAR!V19+ABR!V19+MAY!V19+JUN!V19),IF(Config!$C$6=7,SUM(ENE!V19+FEB!V19+MAR!V19+ABR!V19+MAY!V19+JUN!V19+JUL!V19),IF(Config!$C$6=8,SUM(+ENE!V19+FEB!V19+MAR!V19+ABR!V19+MAY!V19+JUN!V19+JUL!V19+AGO!V19),IF(Config!$C$6=9,SUM(+ENE!V19+FEB!V19+MAR!V19+ABR!V19+MAY!V19+JUN!V19+JUL!V19+AGO!V19+SET!V19),IF(Config!$C$6=10,SUM(+ENE!V19+FEB!V19+MAR!V19+ABR!V19+MAY!V19+JUN!V19+JUL!V19+AGO!V19+SET!V19+OCT!V19),IF(Config!$C$6=11,SUM(+ENE!V19+FEB!V19+MAR!V19+ABR!V19+MAY!V19+JUN!V19+JUL!V19+AGO!V19+SET!V19+OCT!V19+NOV!V19),IF(Config!$C$6=12,SUM(+ENE!V19+FEB!V19+MAR!V19+ABR!V19+MAY!V19+JUN!V19+JUL!V19+AGO!V19+SET!V19+OCT!V19+NOV!V19+DIC!V19)))))))))))))</f>
        <v>0</v>
      </c>
      <c r="W19" s="214">
        <f>IF(Config!$C$6=1,SUM(+ENE!W19),IF(Config!$C$6=2,SUM(+ENE!W19+FEB!W19),IF(Config!$C$6=3,SUM(+ENE!W19+FEB!W19+MAR!W19),IF(Config!$C$6=4,SUM(+ENE!W19+FEB!W19+MAR!W19+ABR!W19),IF(Config!$C$6=5,SUM(ENE!W19+FEB!W19+MAR!W19+ABR!W19+MAY!W19),IF(Config!$C$6=6,SUM(+ENE!W19+FEB!W19+MAR!W19+ABR!W19+MAY!W19+JUN!W19),IF(Config!$C$6=7,SUM(ENE!W19+FEB!W19+MAR!W19+ABR!W19+MAY!W19+JUN!W19+JUL!W19),IF(Config!$C$6=8,SUM(+ENE!W19+FEB!W19+MAR!W19+ABR!W19+MAY!W19+JUN!W19+JUL!W19+AGO!W19),IF(Config!$C$6=9,SUM(+ENE!W19+FEB!W19+MAR!W19+ABR!W19+MAY!W19+JUN!W19+JUL!W19+AGO!W19+SET!W19),IF(Config!$C$6=10,SUM(+ENE!W19+FEB!W19+MAR!W19+ABR!W19+MAY!W19+JUN!W19+JUL!W19+AGO!W19+SET!W19+OCT!W19),IF(Config!$C$6=11,SUM(+ENE!W19+FEB!W19+MAR!W19+ABR!W19+MAY!W19+JUN!W19+JUL!W19+AGO!W19+SET!W19+OCT!W19+NOV!W19),IF(Config!$C$6=12,SUM(+ENE!W19+FEB!W19+MAR!W19+ABR!W19+MAY!W19+JUN!W19+JUL!W19+AGO!W19+SET!W19+OCT!W19+NOV!W19+DIC!W19)))))))))))))</f>
        <v>0</v>
      </c>
      <c r="X19" s="214">
        <f>IF(Config!$C$6=1,SUM(+ENE!X19),IF(Config!$C$6=2,SUM(+ENE!X19+FEB!X19),IF(Config!$C$6=3,SUM(+ENE!X19+FEB!X19+MAR!X19),IF(Config!$C$6=4,SUM(+ENE!X19+FEB!X19+MAR!X19+ABR!X19),IF(Config!$C$6=5,SUM(ENE!X19+FEB!X19+MAR!X19+ABR!X19+MAY!X19),IF(Config!$C$6=6,SUM(+ENE!X19+FEB!X19+MAR!X19+ABR!X19+MAY!X19+JUN!X19),IF(Config!$C$6=7,SUM(ENE!X19+FEB!X19+MAR!X19+ABR!X19+MAY!X19+JUN!X19+JUL!X19),IF(Config!$C$6=8,SUM(+ENE!X19+FEB!X19+MAR!X19+ABR!X19+MAY!X19+JUN!X19+JUL!X19+AGO!X19),IF(Config!$C$6=9,SUM(+ENE!X19+FEB!X19+MAR!X19+ABR!X19+MAY!X19+JUN!X19+JUL!X19+AGO!X19+SET!X19),IF(Config!$C$6=10,SUM(+ENE!X19+FEB!X19+MAR!X19+ABR!X19+MAY!X19+JUN!X19+JUL!X19+AGO!X19+SET!X19+OCT!X19),IF(Config!$C$6=11,SUM(+ENE!X19+FEB!X19+MAR!X19+ABR!X19+MAY!X19+JUN!X19+JUL!X19+AGO!X19+SET!X19+OCT!X19+NOV!X19),IF(Config!$C$6=12,SUM(+ENE!X19+FEB!X19+MAR!X19+ABR!X19+MAY!X19+JUN!X19+JUL!X19+AGO!X19+SET!X19+OCT!X19+NOV!X19+DIC!X19)))))))))))))</f>
        <v>0</v>
      </c>
      <c r="Y19" s="214">
        <f>IF(Config!$C$6=1,SUM(+ENE!Y19),IF(Config!$C$6=2,SUM(+ENE!Y19+FEB!Y19),IF(Config!$C$6=3,SUM(+ENE!Y19+FEB!Y19+MAR!Y19),IF(Config!$C$6=4,SUM(+ENE!Y19+FEB!Y19+MAR!Y19+ABR!Y19),IF(Config!$C$6=5,SUM(ENE!Y19+FEB!Y19+MAR!Y19+ABR!Y19+MAY!Y19),IF(Config!$C$6=6,SUM(+ENE!Y19+FEB!Y19+MAR!Y19+ABR!Y19+MAY!Y19+JUN!Y19),IF(Config!$C$6=7,SUM(ENE!Y19+FEB!Y19+MAR!Y19+ABR!Y19+MAY!Y19+JUN!Y19+JUL!Y19),IF(Config!$C$6=8,SUM(+ENE!Y19+FEB!Y19+MAR!Y19+ABR!Y19+MAY!Y19+JUN!Y19+JUL!Y19+AGO!Y19),IF(Config!$C$6=9,SUM(+ENE!Y19+FEB!Y19+MAR!Y19+ABR!Y19+MAY!Y19+JUN!Y19+JUL!Y19+AGO!Y19+SET!Y19),IF(Config!$C$6=10,SUM(+ENE!Y19+FEB!Y19+MAR!Y19+ABR!Y19+MAY!Y19+JUN!Y19+JUL!Y19+AGO!Y19+SET!Y19+OCT!Y19),IF(Config!$C$6=11,SUM(+ENE!Y19+FEB!Y19+MAR!Y19+ABR!Y19+MAY!Y19+JUN!Y19+JUL!Y19+AGO!Y19+SET!Y19+OCT!Y19+NOV!Y19),IF(Config!$C$6=12,SUM(+ENE!Y19+FEB!Y19+MAR!Y19+ABR!Y19+MAY!Y19+JUN!Y19+JUL!Y19+AGO!Y19+SET!Y19+OCT!Y19+NOV!Y19+DIC!Y19)))))))))))))</f>
        <v>0</v>
      </c>
      <c r="Z19" s="214">
        <f>IF(Config!$C$6=1,SUM(+ENE!Z19),IF(Config!$C$6=2,SUM(+ENE!Z19+FEB!Z19),IF(Config!$C$6=3,SUM(+ENE!Z19+FEB!Z19+MAR!Z19),IF(Config!$C$6=4,SUM(+ENE!Z19+FEB!Z19+MAR!Z19+ABR!Z19),IF(Config!$C$6=5,SUM(ENE!Z19+FEB!Z19+MAR!Z19+ABR!Z19+MAY!Z19),IF(Config!$C$6=6,SUM(+ENE!Z19+FEB!Z19+MAR!Z19+ABR!Z19+MAY!Z19+JUN!Z19),IF(Config!$C$6=7,SUM(ENE!Z19+FEB!Z19+MAR!Z19+ABR!Z19+MAY!Z19+JUN!Z19+JUL!Z19),IF(Config!$C$6=8,SUM(+ENE!Z19+FEB!Z19+MAR!Z19+ABR!Z19+MAY!Z19+JUN!Z19+JUL!Z19+AGO!Z19),IF(Config!$C$6=9,SUM(+ENE!Z19+FEB!Z19+MAR!Z19+ABR!Z19+MAY!Z19+JUN!Z19+JUL!Z19+AGO!Z19+SET!Z19),IF(Config!$C$6=10,SUM(+ENE!Z19+FEB!Z19+MAR!Z19+ABR!Z19+MAY!Z19+JUN!Z19+JUL!Z19+AGO!Z19+SET!Z19+OCT!Z19),IF(Config!$C$6=11,SUM(+ENE!Z19+FEB!Z19+MAR!Z19+ABR!Z19+MAY!Z19+JUN!Z19+JUL!Z19+AGO!Z19+SET!Z19+OCT!Z19+NOV!Z19),IF(Config!$C$6=12,SUM(+ENE!Z19+FEB!Z19+MAR!Z19+ABR!Z19+MAY!Z19+JUN!Z19+JUL!Z19+AGO!Z19+SET!Z19+OCT!Z19+NOV!Z19+DIC!Z19)))))))))))))</f>
        <v>0</v>
      </c>
      <c r="AA19" s="214">
        <f>IF(Config!$C$6=1,SUM(+ENE!AA19),IF(Config!$C$6=2,SUM(+ENE!AA19+FEB!AA19),IF(Config!$C$6=3,SUM(+ENE!AA19+FEB!AA19+MAR!AA19),IF(Config!$C$6=4,SUM(+ENE!AA19+FEB!AA19+MAR!AA19+ABR!AA19),IF(Config!$C$6=5,SUM(ENE!AA19+FEB!AA19+MAR!AA19+ABR!AA19+MAY!AA19),IF(Config!$C$6=6,SUM(+ENE!AA19+FEB!AA19+MAR!AA19+ABR!AA19+MAY!AA19+JUN!AA19),IF(Config!$C$6=7,SUM(ENE!AA19+FEB!AA19+MAR!AA19+ABR!AA19+MAY!AA19+JUN!AA19+JUL!AA19),IF(Config!$C$6=8,SUM(+ENE!AA19+FEB!AA19+MAR!AA19+ABR!AA19+MAY!AA19+JUN!AA19+JUL!AA19+AGO!AA19),IF(Config!$C$6=9,SUM(+ENE!AA19+FEB!AA19+MAR!AA19+ABR!AA19+MAY!AA19+JUN!AA19+JUL!AA19+AGO!AA19+SET!AA19),IF(Config!$C$6=10,SUM(+ENE!AA19+FEB!AA19+MAR!AA19+ABR!AA19+MAY!AA19+JUN!AA19+JUL!AA19+AGO!AA19+SET!AA19+OCT!AA19),IF(Config!$C$6=11,SUM(+ENE!AA19+FEB!AA19+MAR!AA19+ABR!AA19+MAY!AA19+JUN!AA19+JUL!AA19+AGO!AA19+SET!AA19+OCT!AA19+NOV!AA19),IF(Config!$C$6=12,SUM(+ENE!AA19+FEB!AA19+MAR!AA19+ABR!AA19+MAY!AA19+JUN!AA19+JUL!AA19+AGO!AA19+SET!AA19+OCT!AA19+NOV!AA19+DIC!AA19)))))))))))))</f>
        <v>0</v>
      </c>
      <c r="AB19" s="214">
        <f>IF(Config!$C$6=1,SUM(+ENE!AB19),IF(Config!$C$6=2,SUM(+ENE!AB19+FEB!AB19),IF(Config!$C$6=3,SUM(+ENE!AB19+FEB!AB19+MAR!AB19),IF(Config!$C$6=4,SUM(+ENE!AB19+FEB!AB19+MAR!AB19+ABR!AB19),IF(Config!$C$6=5,SUM(ENE!AB19+FEB!AB19+MAR!AB19+ABR!AB19+MAY!AB19),IF(Config!$C$6=6,SUM(+ENE!AB19+FEB!AB19+MAR!AB19+ABR!AB19+MAY!AB19+JUN!AB19),IF(Config!$C$6=7,SUM(ENE!AB19+FEB!AB19+MAR!AB19+ABR!AB19+MAY!AB19+JUN!AB19+JUL!AB19),IF(Config!$C$6=8,SUM(+ENE!AB19+FEB!AB19+MAR!AB19+ABR!AB19+MAY!AB19+JUN!AB19+JUL!AB19+AGO!AB19),IF(Config!$C$6=9,SUM(+ENE!AB19+FEB!AB19+MAR!AB19+ABR!AB19+MAY!AB19+JUN!AB19+JUL!AB19+AGO!AB19+SET!AB19),IF(Config!$C$6=10,SUM(+ENE!AB19+FEB!AB19+MAR!AB19+ABR!AB19+MAY!AB19+JUN!AB19+JUL!AB19+AGO!AB19+SET!AB19+OCT!AB19),IF(Config!$C$6=11,SUM(+ENE!AB19+FEB!AB19+MAR!AB19+ABR!AB19+MAY!AB19+JUN!AB19+JUL!AB19+AGO!AB19+SET!AB19+OCT!AB19+NOV!AB19),IF(Config!$C$6=12,SUM(+ENE!AB19+FEB!AB19+MAR!AB19+ABR!AB19+MAY!AB19+JUN!AB19+JUL!AB19+AGO!AB19+SET!AB19+OCT!AB19+NOV!AB19+DIC!AB19)))))))))))))</f>
        <v>0</v>
      </c>
      <c r="AC19" s="214">
        <f>IF(Config!$C$6=1,SUM(+ENE!AC19),IF(Config!$C$6=2,SUM(+ENE!AC19+FEB!AC19),IF(Config!$C$6=3,SUM(+ENE!AC19+FEB!AC19+MAR!AC19),IF(Config!$C$6=4,SUM(+ENE!AC19+FEB!AC19+MAR!AC19+ABR!AC19),IF(Config!$C$6=5,SUM(ENE!AC19+FEB!AC19+MAR!AC19+ABR!AC19+MAY!AC19),IF(Config!$C$6=6,SUM(+ENE!AC19+FEB!AC19+MAR!AC19+ABR!AC19+MAY!AC19+JUN!AC19),IF(Config!$C$6=7,SUM(ENE!AC19+FEB!AC19+MAR!AC19+ABR!AC19+MAY!AC19+JUN!AC19+JUL!AC19),IF(Config!$C$6=8,SUM(+ENE!AC19+FEB!AC19+MAR!AC19+ABR!AC19+MAY!AC19+JUN!AC19+JUL!AC19+AGO!AC19),IF(Config!$C$6=9,SUM(+ENE!AC19+FEB!AC19+MAR!AC19+ABR!AC19+MAY!AC19+JUN!AC19+JUL!AC19+AGO!AC19+SET!AC19),IF(Config!$C$6=10,SUM(+ENE!AC19+FEB!AC19+MAR!AC19+ABR!AC19+MAY!AC19+JUN!AC19+JUL!AC19+AGO!AC19+SET!AC19+OCT!AC19),IF(Config!$C$6=11,SUM(+ENE!AC19+FEB!AC19+MAR!AC19+ABR!AC19+MAY!AC19+JUN!AC19+JUL!AC19+AGO!AC19+SET!AC19+OCT!AC19+NOV!AC19),IF(Config!$C$6=12,SUM(+ENE!AC19+FEB!AC19+MAR!AC19+ABR!AC19+MAY!AC19+JUN!AC19+JUL!AC19+AGO!AC19+SET!AC19+OCT!AC19+NOV!AC19+DIC!AC19)))))))))))))</f>
        <v>0</v>
      </c>
      <c r="AD19" s="214">
        <f>IF(Config!$C$6=1,SUM(+ENE!AD19),IF(Config!$C$6=2,SUM(+ENE!AD19+FEB!AD19),IF(Config!$C$6=3,SUM(+ENE!AD19+FEB!AD19+MAR!AD19),IF(Config!$C$6=4,SUM(+ENE!AD19+FEB!AD19+MAR!AD19+ABR!AD19),IF(Config!$C$6=5,SUM(ENE!AD19+FEB!AD19+MAR!AD19+ABR!AD19+MAY!AD19),IF(Config!$C$6=6,SUM(+ENE!AD19+FEB!AD19+MAR!AD19+ABR!AD19+MAY!AD19+JUN!AD19),IF(Config!$C$6=7,SUM(ENE!AD19+FEB!AD19+MAR!AD19+ABR!AD19+MAY!AD19+JUN!AD19+JUL!AD19),IF(Config!$C$6=8,SUM(+ENE!AD19+FEB!AD19+MAR!AD19+ABR!AD19+MAY!AD19+JUN!AD19+JUL!AD19+AGO!AD19),IF(Config!$C$6=9,SUM(+ENE!AD19+FEB!AD19+MAR!AD19+ABR!AD19+MAY!AD19+JUN!AD19+JUL!AD19+AGO!AD19+SET!AD19),IF(Config!$C$6=10,SUM(+ENE!AD19+FEB!AD19+MAR!AD19+ABR!AD19+MAY!AD19+JUN!AD19+JUL!AD19+AGO!AD19+SET!AD19+OCT!AD19),IF(Config!$C$6=11,SUM(+ENE!AD19+FEB!AD19+MAR!AD19+ABR!AD19+MAY!AD19+JUN!AD19+JUL!AD19+AGO!AD19+SET!AD19+OCT!AD19+NOV!AD19),IF(Config!$C$6=12,SUM(+ENE!AD19+FEB!AD19+MAR!AD19+ABR!AD19+MAY!AD19+JUN!AD19+JUL!AD19+AGO!AD19+SET!AD19+OCT!AD19+NOV!AD19+DIC!AD19)))))))))))))</f>
        <v>0</v>
      </c>
      <c r="AE19" s="214">
        <f>IF(Config!$C$6=1,SUM(+ENE!AE19),IF(Config!$C$6=2,SUM(+ENE!AE19+FEB!AE19),IF(Config!$C$6=3,SUM(+ENE!AE19+FEB!AE19+MAR!AE19),IF(Config!$C$6=4,SUM(+ENE!AE19+FEB!AE19+MAR!AE19+ABR!AE19),IF(Config!$C$6=5,SUM(ENE!AE19+FEB!AE19+MAR!AE19+ABR!AE19+MAY!AE19),IF(Config!$C$6=6,SUM(+ENE!AE19+FEB!AE19+MAR!AE19+ABR!AE19+MAY!AE19+JUN!AE19),IF(Config!$C$6=7,SUM(ENE!AE19+FEB!AE19+MAR!AE19+ABR!AE19+MAY!AE19+JUN!AE19+JUL!AE19),IF(Config!$C$6=8,SUM(+ENE!AE19+FEB!AE19+MAR!AE19+ABR!AE19+MAY!AE19+JUN!AE19+JUL!AE19+AGO!AE19),IF(Config!$C$6=9,SUM(+ENE!AE19+FEB!AE19+MAR!AE19+ABR!AE19+MAY!AE19+JUN!AE19+JUL!AE19+AGO!AE19+SET!AE19),IF(Config!$C$6=10,SUM(+ENE!AE19+FEB!AE19+MAR!AE19+ABR!AE19+MAY!AE19+JUN!AE19+JUL!AE19+AGO!AE19+SET!AE19+OCT!AE19),IF(Config!$C$6=11,SUM(+ENE!AE19+FEB!AE19+MAR!AE19+ABR!AE19+MAY!AE19+JUN!AE19+JUL!AE19+AGO!AE19+SET!AE19+OCT!AE19+NOV!AE19),IF(Config!$C$6=12,SUM(+ENE!AE19+FEB!AE19+MAR!AE19+ABR!AE19+MAY!AE19+JUN!AE19+JUL!AE19+AGO!AE19+SET!AE19+OCT!AE19+NOV!AE19+DIC!AE19)))))))))))))</f>
        <v>0</v>
      </c>
      <c r="AF19" s="214">
        <f>IF(Config!$C$6=1,SUM(+ENE!AF19),IF(Config!$C$6=2,SUM(+ENE!AF19+FEB!AF19),IF(Config!$C$6=3,SUM(+ENE!AF19+FEB!AF19+MAR!AF19),IF(Config!$C$6=4,SUM(+ENE!AF19+FEB!AF19+MAR!AF19+ABR!AF19),IF(Config!$C$6=5,SUM(ENE!AF19+FEB!AF19+MAR!AF19+ABR!AF19+MAY!AF19),IF(Config!$C$6=6,SUM(+ENE!AF19+FEB!AF19+MAR!AF19+ABR!AF19+MAY!AF19+JUN!AF19),IF(Config!$C$6=7,SUM(ENE!AF19+FEB!AF19+MAR!AF19+ABR!AF19+MAY!AF19+JUN!AF19+JUL!AF19),IF(Config!$C$6=8,SUM(+ENE!AF19+FEB!AF19+MAR!AF19+ABR!AF19+MAY!AF19+JUN!AF19+JUL!AF19+AGO!AF19),IF(Config!$C$6=9,SUM(+ENE!AF19+FEB!AF19+MAR!AF19+ABR!AF19+MAY!AF19+JUN!AF19+JUL!AF19+AGO!AF19+SET!AF19),IF(Config!$C$6=10,SUM(+ENE!AF19+FEB!AF19+MAR!AF19+ABR!AF19+MAY!AF19+JUN!AF19+JUL!AF19+AGO!AF19+SET!AF19+OCT!AF19),IF(Config!$C$6=11,SUM(+ENE!AF19+FEB!AF19+MAR!AF19+ABR!AF19+MAY!AF19+JUN!AF19+JUL!AF19+AGO!AF19+SET!AF19+OCT!AF19+NOV!AF19),IF(Config!$C$6=12,SUM(+ENE!AF19+FEB!AF19+MAR!AF19+ABR!AF19+MAY!AF19+JUN!AF19+JUL!AF19+AGO!AF19+SET!AF19+OCT!AF19+NOV!AF19+DIC!AF19)))))))))))))</f>
        <v>0</v>
      </c>
      <c r="AG19" s="214">
        <f>IF(Config!$C$6=1,SUM(+ENE!AG19),IF(Config!$C$6=2,SUM(+ENE!AG19+FEB!AG19),IF(Config!$C$6=3,SUM(+ENE!AG19+FEB!AG19+MAR!AG19),IF(Config!$C$6=4,SUM(+ENE!AG19+FEB!AG19+MAR!AG19+ABR!AG19),IF(Config!$C$6=5,SUM(ENE!AG19+FEB!AG19+MAR!AG19+ABR!AG19+MAY!AG19),IF(Config!$C$6=6,SUM(+ENE!AG19+FEB!AG19+MAR!AG19+ABR!AG19+MAY!AG19+JUN!AG19),IF(Config!$C$6=7,SUM(ENE!AG19+FEB!AG19+MAR!AG19+ABR!AG19+MAY!AG19+JUN!AG19+JUL!AG19),IF(Config!$C$6=8,SUM(+ENE!AG19+FEB!AG19+MAR!AG19+ABR!AG19+MAY!AG19+JUN!AG19+JUL!AG19+AGO!AG19),IF(Config!$C$6=9,SUM(+ENE!AG19+FEB!AG19+MAR!AG19+ABR!AG19+MAY!AG19+JUN!AG19+JUL!AG19+AGO!AG19+SET!AG19),IF(Config!$C$6=10,SUM(+ENE!AG19+FEB!AG19+MAR!AG19+ABR!AG19+MAY!AG19+JUN!AG19+JUL!AG19+AGO!AG19+SET!AG19+OCT!AG19),IF(Config!$C$6=11,SUM(+ENE!AG19+FEB!AG19+MAR!AG19+ABR!AG19+MAY!AG19+JUN!AG19+JUL!AG19+AGO!AG19+SET!AG19+OCT!AG19+NOV!AG19),IF(Config!$C$6=12,SUM(+ENE!AG19+FEB!AG19+MAR!AG19+ABR!AG19+MAY!AG19+JUN!AG19+JUL!AG19+AGO!AG19+SET!AG19+OCT!AG19+NOV!AG19+DIC!AG19)))))))))))))</f>
        <v>0</v>
      </c>
      <c r="AH19" s="214">
        <f>IF(Config!$C$6=1,SUM(+ENE!AH19),IF(Config!$C$6=2,SUM(+ENE!AH19+FEB!AH19),IF(Config!$C$6=3,SUM(+ENE!AH19+FEB!AH19+MAR!AH19),IF(Config!$C$6=4,SUM(+ENE!AH19+FEB!AH19+MAR!AH19+ABR!AH19),IF(Config!$C$6=5,SUM(ENE!AH19+FEB!AH19+MAR!AH19+ABR!AH19+MAY!AH19),IF(Config!$C$6=6,SUM(+ENE!AH19+FEB!AH19+MAR!AH19+ABR!AH19+MAY!AH19+JUN!AH19),IF(Config!$C$6=7,SUM(ENE!AH19+FEB!AH19+MAR!AH19+ABR!AH19+MAY!AH19+JUN!AH19+JUL!AH19),IF(Config!$C$6=8,SUM(+ENE!AH19+FEB!AH19+MAR!AH19+ABR!AH19+MAY!AH19+JUN!AH19+JUL!AH19+AGO!AH19),IF(Config!$C$6=9,SUM(+ENE!AH19+FEB!AH19+MAR!AH19+ABR!AH19+MAY!AH19+JUN!AH19+JUL!AH19+AGO!AH19+SET!AH19),IF(Config!$C$6=10,SUM(+ENE!AH19+FEB!AH19+MAR!AH19+ABR!AH19+MAY!AH19+JUN!AH19+JUL!AH19+AGO!AH19+SET!AH19+OCT!AH19),IF(Config!$C$6=11,SUM(+ENE!AH19+FEB!AH19+MAR!AH19+ABR!AH19+MAY!AH19+JUN!AH19+JUL!AH19+AGO!AH19+SET!AH19+OCT!AH19+NOV!AH19),IF(Config!$C$6=12,SUM(+ENE!AH19+FEB!AH19+MAR!AH19+ABR!AH19+MAY!AH19+JUN!AH19+JUL!AH19+AGO!AH19+SET!AH19+OCT!AH19+NOV!AH19+DIC!AH19)))))))))))))</f>
        <v>0</v>
      </c>
      <c r="AI19" s="214">
        <f>IF(Config!$C$6=1,SUM(+ENE!AI19),IF(Config!$C$6=2,SUM(+ENE!AI19+FEB!AI19),IF(Config!$C$6=3,SUM(+ENE!AI19+FEB!AI19+MAR!AI19),IF(Config!$C$6=4,SUM(+ENE!AI19+FEB!AI19+MAR!AI19+ABR!AI19),IF(Config!$C$6=5,SUM(ENE!AI19+FEB!AI19+MAR!AI19+ABR!AI19+MAY!AI19),IF(Config!$C$6=6,SUM(+ENE!AI19+FEB!AI19+MAR!AI19+ABR!AI19+MAY!AI19+JUN!AI19),IF(Config!$C$6=7,SUM(ENE!AI19+FEB!AI19+MAR!AI19+ABR!AI19+MAY!AI19+JUN!AI19+JUL!AI19),IF(Config!$C$6=8,SUM(+ENE!AI19+FEB!AI19+MAR!AI19+ABR!AI19+MAY!AI19+JUN!AI19+JUL!AI19+AGO!AI19),IF(Config!$C$6=9,SUM(+ENE!AI19+FEB!AI19+MAR!AI19+ABR!AI19+MAY!AI19+JUN!AI19+JUL!AI19+AGO!AI19+SET!AI19),IF(Config!$C$6=10,SUM(+ENE!AI19+FEB!AI19+MAR!AI19+ABR!AI19+MAY!AI19+JUN!AI19+JUL!AI19+AGO!AI19+SET!AI19+OCT!AI19),IF(Config!$C$6=11,SUM(+ENE!AI19+FEB!AI19+MAR!AI19+ABR!AI19+MAY!AI19+JUN!AI19+JUL!AI19+AGO!AI19+SET!AI19+OCT!AI19+NOV!AI19),IF(Config!$C$6=12,SUM(+ENE!AI19+FEB!AI19+MAR!AI19+ABR!AI19+MAY!AI19+JUN!AI19+JUL!AI19+AGO!AI19+SET!AI19+OCT!AI19+NOV!AI19+DIC!AI19)))))))))))))</f>
        <v>0</v>
      </c>
      <c r="AJ19" s="214">
        <f>IF(Config!$C$6=1,SUM(+ENE!AJ19),IF(Config!$C$6=2,SUM(+ENE!AJ19+FEB!AJ19),IF(Config!$C$6=3,SUM(+ENE!AJ19+FEB!AJ19+MAR!AJ19),IF(Config!$C$6=4,SUM(+ENE!AJ19+FEB!AJ19+MAR!AJ19+ABR!AJ19),IF(Config!$C$6=5,SUM(ENE!AJ19+FEB!AJ19+MAR!AJ19+ABR!AJ19+MAY!AJ19),IF(Config!$C$6=6,SUM(+ENE!AJ19+FEB!AJ19+MAR!AJ19+ABR!AJ19+MAY!AJ19+JUN!AJ19),IF(Config!$C$6=7,SUM(ENE!AJ19+FEB!AJ19+MAR!AJ19+ABR!AJ19+MAY!AJ19+JUN!AJ19+JUL!AJ19),IF(Config!$C$6=8,SUM(+ENE!AJ19+FEB!AJ19+MAR!AJ19+ABR!AJ19+MAY!AJ19+JUN!AJ19+JUL!AJ19+AGO!AJ19),IF(Config!$C$6=9,SUM(+ENE!AJ19+FEB!AJ19+MAR!AJ19+ABR!AJ19+MAY!AJ19+JUN!AJ19+JUL!AJ19+AGO!AJ19+SET!AJ19),IF(Config!$C$6=10,SUM(+ENE!AJ19+FEB!AJ19+MAR!AJ19+ABR!AJ19+MAY!AJ19+JUN!AJ19+JUL!AJ19+AGO!AJ19+SET!AJ19+OCT!AJ19),IF(Config!$C$6=11,SUM(+ENE!AJ19+FEB!AJ19+MAR!AJ19+ABR!AJ19+MAY!AJ19+JUN!AJ19+JUL!AJ19+AGO!AJ19+SET!AJ19+OCT!AJ19+NOV!AJ19),IF(Config!$C$6=12,SUM(+ENE!AJ19+FEB!AJ19+MAR!AJ19+ABR!AJ19+MAY!AJ19+JUN!AJ19+JUL!AJ19+AGO!AJ19+SET!AJ19+OCT!AJ19+NOV!AJ19+DIC!AJ19)))))))))))))</f>
        <v>0</v>
      </c>
      <c r="AK19" s="214">
        <f>IF(Config!$C$6=1,SUM(+ENE!AK19),IF(Config!$C$6=2,SUM(+ENE!AK19+FEB!AK19),IF(Config!$C$6=3,SUM(+ENE!AK19+FEB!AK19+MAR!AK19),IF(Config!$C$6=4,SUM(+ENE!AK19+FEB!AK19+MAR!AK19+ABR!AK19),IF(Config!$C$6=5,SUM(ENE!AK19+FEB!AK19+MAR!AK19+ABR!AK19+MAY!AK19),IF(Config!$C$6=6,SUM(+ENE!AK19+FEB!AK19+MAR!AK19+ABR!AK19+MAY!AK19+JUN!AK19),IF(Config!$C$6=7,SUM(ENE!AK19+FEB!AK19+MAR!AK19+ABR!AK19+MAY!AK19+JUN!AK19+JUL!AK19),IF(Config!$C$6=8,SUM(+ENE!AK19+FEB!AK19+MAR!AK19+ABR!AK19+MAY!AK19+JUN!AK19+JUL!AK19+AGO!AK19),IF(Config!$C$6=9,SUM(+ENE!AK19+FEB!AK19+MAR!AK19+ABR!AK19+MAY!AK19+JUN!AK19+JUL!AK19+AGO!AK19+SET!AK19),IF(Config!$C$6=10,SUM(+ENE!AK19+FEB!AK19+MAR!AK19+ABR!AK19+MAY!AK19+JUN!AK19+JUL!AK19+AGO!AK19+SET!AK19+OCT!AK19),IF(Config!$C$6=11,SUM(+ENE!AK19+FEB!AK19+MAR!AK19+ABR!AK19+MAY!AK19+JUN!AK19+JUL!AK19+AGO!AK19+SET!AK19+OCT!AK19+NOV!AK19),IF(Config!$C$6=12,SUM(+ENE!AK19+FEB!AK19+MAR!AK19+ABR!AK19+MAY!AK19+JUN!AK19+JUL!AK19+AGO!AK19+SET!AK19+OCT!AK19+NOV!AK19+DIC!AK19)))))))))))))</f>
        <v>0</v>
      </c>
      <c r="AL19" s="214">
        <f>IF(Config!$C$6=1,SUM(+ENE!AL19),IF(Config!$C$6=2,SUM(+ENE!AL19+FEB!AL19),IF(Config!$C$6=3,SUM(+ENE!AL19+FEB!AL19+MAR!AL19),IF(Config!$C$6=4,SUM(+ENE!AL19+FEB!AL19+MAR!AL19+ABR!AL19),IF(Config!$C$6=5,SUM(ENE!AL19+FEB!AL19+MAR!AL19+ABR!AL19+MAY!AL19),IF(Config!$C$6=6,SUM(+ENE!AL19+FEB!AL19+MAR!AL19+ABR!AL19+MAY!AL19+JUN!AL19),IF(Config!$C$6=7,SUM(ENE!AL19+FEB!AL19+MAR!AL19+ABR!AL19+MAY!AL19+JUN!AL19+JUL!AL19),IF(Config!$C$6=8,SUM(+ENE!AL19+FEB!AL19+MAR!AL19+ABR!AL19+MAY!AL19+JUN!AL19+JUL!AL19+AGO!AL19),IF(Config!$C$6=9,SUM(+ENE!AL19+FEB!AL19+MAR!AL19+ABR!AL19+MAY!AL19+JUN!AL19+JUL!AL19+AGO!AL19+SET!AL19),IF(Config!$C$6=10,SUM(+ENE!AL19+FEB!AL19+MAR!AL19+ABR!AL19+MAY!AL19+JUN!AL19+JUL!AL19+AGO!AL19+SET!AL19+OCT!AL19),IF(Config!$C$6=11,SUM(+ENE!AL19+FEB!AL19+MAR!AL19+ABR!AL19+MAY!AL19+JUN!AL19+JUL!AL19+AGO!AL19+SET!AL19+OCT!AL19+NOV!AL19),IF(Config!$C$6=12,SUM(+ENE!AL19+FEB!AL19+MAR!AL19+ABR!AL19+MAY!AL19+JUN!AL19+JUL!AL19+AGO!AL19+SET!AL19+OCT!AL19+NOV!AL19+DIC!AL19)))))))))))))</f>
        <v>0</v>
      </c>
      <c r="AM19" s="214">
        <f>IF(Config!$C$6=1,SUM(+ENE!AM19),IF(Config!$C$6=2,SUM(+ENE!AM19+FEB!AM19),IF(Config!$C$6=3,SUM(+ENE!AM19+FEB!AM19+MAR!AM19),IF(Config!$C$6=4,SUM(+ENE!AM19+FEB!AM19+MAR!AM19+ABR!AM19),IF(Config!$C$6=5,SUM(ENE!AM19+FEB!AM19+MAR!AM19+ABR!AM19+MAY!AM19),IF(Config!$C$6=6,SUM(+ENE!AM19+FEB!AM19+MAR!AM19+ABR!AM19+MAY!AM19+JUN!AM19),IF(Config!$C$6=7,SUM(ENE!AM19+FEB!AM19+MAR!AM19+ABR!AM19+MAY!AM19+JUN!AM19+JUL!AM19),IF(Config!$C$6=8,SUM(+ENE!AM19+FEB!AM19+MAR!AM19+ABR!AM19+MAY!AM19+JUN!AM19+JUL!AM19+AGO!AM19),IF(Config!$C$6=9,SUM(+ENE!AM19+FEB!AM19+MAR!AM19+ABR!AM19+MAY!AM19+JUN!AM19+JUL!AM19+AGO!AM19+SET!AM19),IF(Config!$C$6=10,SUM(+ENE!AM19+FEB!AM19+MAR!AM19+ABR!AM19+MAY!AM19+JUN!AM19+JUL!AM19+AGO!AM19+SET!AM19+OCT!AM19),IF(Config!$C$6=11,SUM(+ENE!AM19+FEB!AM19+MAR!AM19+ABR!AM19+MAY!AM19+JUN!AM19+JUL!AM19+AGO!AM19+SET!AM19+OCT!AM19+NOV!AM19),IF(Config!$C$6=12,SUM(+ENE!AM19+FEB!AM19+MAR!AM19+ABR!AM19+MAY!AM19+JUN!AM19+JUL!AM19+AGO!AM19+SET!AM19+OCT!AM19+NOV!AM19+DIC!AM19)))))))))))))</f>
        <v>0</v>
      </c>
      <c r="AN19" s="214">
        <f>IF(Config!$C$6=1,SUM(+ENE!AN19),IF(Config!$C$6=2,SUM(+ENE!AN19+FEB!AN19),IF(Config!$C$6=3,SUM(+ENE!AN19+FEB!AN19+MAR!AN19),IF(Config!$C$6=4,SUM(+ENE!AN19+FEB!AN19+MAR!AN19+ABR!AN19),IF(Config!$C$6=5,SUM(ENE!AN19+FEB!AN19+MAR!AN19+ABR!AN19+MAY!AN19),IF(Config!$C$6=6,SUM(+ENE!AN19+FEB!AN19+MAR!AN19+ABR!AN19+MAY!AN19+JUN!AN19),IF(Config!$C$6=7,SUM(ENE!AN19+FEB!AN19+MAR!AN19+ABR!AN19+MAY!AN19+JUN!AN19+JUL!AN19),IF(Config!$C$6=8,SUM(+ENE!AN19+FEB!AN19+MAR!AN19+ABR!AN19+MAY!AN19+JUN!AN19+JUL!AN19+AGO!AN19),IF(Config!$C$6=9,SUM(+ENE!AN19+FEB!AN19+MAR!AN19+ABR!AN19+MAY!AN19+JUN!AN19+JUL!AN19+AGO!AN19+SET!AN19),IF(Config!$C$6=10,SUM(+ENE!AN19+FEB!AN19+MAR!AN19+ABR!AN19+MAY!AN19+JUN!AN19+JUL!AN19+AGO!AN19+SET!AN19+OCT!AN19),IF(Config!$C$6=11,SUM(+ENE!AN19+FEB!AN19+MAR!AN19+ABR!AN19+MAY!AN19+JUN!AN19+JUL!AN19+AGO!AN19+SET!AN19+OCT!AN19+NOV!AN19),IF(Config!$C$6=12,SUM(+ENE!AN19+FEB!AN19+MAR!AN19+ABR!AN19+MAY!AN19+JUN!AN19+JUL!AN19+AGO!AN19+SET!AN19+OCT!AN19+NOV!AN19+DIC!AN19)))))))))))))</f>
        <v>0</v>
      </c>
      <c r="AO19" s="214">
        <f>IF(Config!$C$6=1,SUM(+ENE!AO19),IF(Config!$C$6=2,SUM(+ENE!AO19+FEB!AO19),IF(Config!$C$6=3,SUM(+ENE!AO19+FEB!AO19+MAR!AO19),IF(Config!$C$6=4,SUM(+ENE!AO19+FEB!AO19+MAR!AO19+ABR!AO19),IF(Config!$C$6=5,SUM(ENE!AO19+FEB!AO19+MAR!AO19+ABR!AO19+MAY!AO19),IF(Config!$C$6=6,SUM(+ENE!AO19+FEB!AO19+MAR!AO19+ABR!AO19+MAY!AO19+JUN!AO19),IF(Config!$C$6=7,SUM(ENE!AO19+FEB!AO19+MAR!AO19+ABR!AO19+MAY!AO19+JUN!AO19+JUL!AO19),IF(Config!$C$6=8,SUM(+ENE!AO19+FEB!AO19+MAR!AO19+ABR!AO19+MAY!AO19+JUN!AO19+JUL!AO19+AGO!AO19),IF(Config!$C$6=9,SUM(+ENE!AO19+FEB!AO19+MAR!AO19+ABR!AO19+MAY!AO19+JUN!AO19+JUL!AO19+AGO!AO19+SET!AO19),IF(Config!$C$6=10,SUM(+ENE!AO19+FEB!AO19+MAR!AO19+ABR!AO19+MAY!AO19+JUN!AO19+JUL!AO19+AGO!AO19+SET!AO19+OCT!AO19),IF(Config!$C$6=11,SUM(+ENE!AO19+FEB!AO19+MAR!AO19+ABR!AO19+MAY!AO19+JUN!AO19+JUL!AO19+AGO!AO19+SET!AO19+OCT!AO19+NOV!AO19),IF(Config!$C$6=12,SUM(+ENE!AO19+FEB!AO19+MAR!AO19+ABR!AO19+MAY!AO19+JUN!AO19+JUL!AO19+AGO!AO19+SET!AO19+OCT!AO19+NOV!AO19+DIC!AO19)))))))))))))</f>
        <v>0</v>
      </c>
      <c r="AP19" s="214">
        <f>IF(Config!$C$6=1,SUM(+ENE!AP19),IF(Config!$C$6=2,SUM(+ENE!AP19+FEB!AP19),IF(Config!$C$6=3,SUM(+ENE!AP19+FEB!AP19+MAR!AP19),IF(Config!$C$6=4,SUM(+ENE!AP19+FEB!AP19+MAR!AP19+ABR!AP19),IF(Config!$C$6=5,SUM(ENE!AP19+FEB!AP19+MAR!AP19+ABR!AP19+MAY!AP19),IF(Config!$C$6=6,SUM(+ENE!AP19+FEB!AP19+MAR!AP19+ABR!AP19+MAY!AP19+JUN!AP19),IF(Config!$C$6=7,SUM(ENE!AP19+FEB!AP19+MAR!AP19+ABR!AP19+MAY!AP19+JUN!AP19+JUL!AP19),IF(Config!$C$6=8,SUM(+ENE!AP19+FEB!AP19+MAR!AP19+ABR!AP19+MAY!AP19+JUN!AP19+JUL!AP19+AGO!AP19),IF(Config!$C$6=9,SUM(+ENE!AP19+FEB!AP19+MAR!AP19+ABR!AP19+MAY!AP19+JUN!AP19+JUL!AP19+AGO!AP19+SET!AP19),IF(Config!$C$6=10,SUM(+ENE!AP19+FEB!AP19+MAR!AP19+ABR!AP19+MAY!AP19+JUN!AP19+JUL!AP19+AGO!AP19+SET!AP19+OCT!AP19),IF(Config!$C$6=11,SUM(+ENE!AP19+FEB!AP19+MAR!AP19+ABR!AP19+MAY!AP19+JUN!AP19+JUL!AP19+AGO!AP19+SET!AP19+OCT!AP19+NOV!AP19),IF(Config!$C$6=12,SUM(+ENE!AP19+FEB!AP19+MAR!AP19+ABR!AP19+MAY!AP19+JUN!AP19+JUL!AP19+AGO!AP19+SET!AP19+OCT!AP19+NOV!AP19+DIC!AP19)))))))))))))</f>
        <v>0</v>
      </c>
      <c r="AQ19" s="214">
        <f>IF(Config!$C$6=1,SUM(+ENE!AQ19),IF(Config!$C$6=2,SUM(+ENE!AQ19+FEB!AQ19),IF(Config!$C$6=3,SUM(+ENE!AQ19+FEB!AQ19+MAR!AQ19),IF(Config!$C$6=4,SUM(+ENE!AQ19+FEB!AQ19+MAR!AQ19+ABR!AQ19),IF(Config!$C$6=5,SUM(ENE!AQ19+FEB!AQ19+MAR!AQ19+ABR!AQ19+MAY!AQ19),IF(Config!$C$6=6,SUM(+ENE!AQ19+FEB!AQ19+MAR!AQ19+ABR!AQ19+MAY!AQ19+JUN!AQ19),IF(Config!$C$6=7,SUM(ENE!AQ19+FEB!AQ19+MAR!AQ19+ABR!AQ19+MAY!AQ19+JUN!AQ19+JUL!AQ19),IF(Config!$C$6=8,SUM(+ENE!AQ19+FEB!AQ19+MAR!AQ19+ABR!AQ19+MAY!AQ19+JUN!AQ19+JUL!AQ19+AGO!AQ19),IF(Config!$C$6=9,SUM(+ENE!AQ19+FEB!AQ19+MAR!AQ19+ABR!AQ19+MAY!AQ19+JUN!AQ19+JUL!AQ19+AGO!AQ19+SET!AQ19),IF(Config!$C$6=10,SUM(+ENE!AQ19+FEB!AQ19+MAR!AQ19+ABR!AQ19+MAY!AQ19+JUN!AQ19+JUL!AQ19+AGO!AQ19+SET!AQ19+OCT!AQ19),IF(Config!$C$6=11,SUM(+ENE!AQ19+FEB!AQ19+MAR!AQ19+ABR!AQ19+MAY!AQ19+JUN!AQ19+JUL!AQ19+AGO!AQ19+SET!AQ19+OCT!AQ19+NOV!AQ19),IF(Config!$C$6=12,SUM(+ENE!AQ19+FEB!AQ19+MAR!AQ19+ABR!AQ19+MAY!AQ19+JUN!AQ19+JUL!AQ19+AGO!AQ19+SET!AQ19+OCT!AQ19+NOV!AQ19+DIC!AQ19)))))))))))))</f>
        <v>0</v>
      </c>
      <c r="AR19" s="214">
        <f>IF(Config!$C$6=1,SUM(+ENE!AR19),IF(Config!$C$6=2,SUM(+ENE!AR19+FEB!AR19),IF(Config!$C$6=3,SUM(+ENE!AR19+FEB!AR19+MAR!AR19),IF(Config!$C$6=4,SUM(+ENE!AR19+FEB!AR19+MAR!AR19+ABR!AR19),IF(Config!$C$6=5,SUM(ENE!AR19+FEB!AR19+MAR!AR19+ABR!AR19+MAY!AR19),IF(Config!$C$6=6,SUM(+ENE!AR19+FEB!AR19+MAR!AR19+ABR!AR19+MAY!AR19+JUN!AR19),IF(Config!$C$6=7,SUM(ENE!AR19+FEB!AR19+MAR!AR19+ABR!AR19+MAY!AR19+JUN!AR19+JUL!AR19),IF(Config!$C$6=8,SUM(+ENE!AR19+FEB!AR19+MAR!AR19+ABR!AR19+MAY!AR19+JUN!AR19+JUL!AR19+AGO!AR19),IF(Config!$C$6=9,SUM(+ENE!AR19+FEB!AR19+MAR!AR19+ABR!AR19+MAY!AR19+JUN!AR19+JUL!AR19+AGO!AR19+SET!AR19),IF(Config!$C$6=10,SUM(+ENE!AR19+FEB!AR19+MAR!AR19+ABR!AR19+MAY!AR19+JUN!AR19+JUL!AR19+AGO!AR19+SET!AR19+OCT!AR19),IF(Config!$C$6=11,SUM(+ENE!AR19+FEB!AR19+MAR!AR19+ABR!AR19+MAY!AR19+JUN!AR19+JUL!AR19+AGO!AR19+SET!AR19+OCT!AR19+NOV!AR19),IF(Config!$C$6=12,SUM(+ENE!AR19+FEB!AR19+MAR!AR19+ABR!AR19+MAY!AR19+JUN!AR19+JUL!AR19+AGO!AR19+SET!AR19+OCT!AR19+NOV!AR19+DIC!AR19)))))))))))))</f>
        <v>0</v>
      </c>
      <c r="AS19" s="220">
        <f t="shared" si="3"/>
        <v>8</v>
      </c>
      <c r="AT19" s="82">
        <f>IF(Config!$C$6=1,SUM(+ENE!AT19),IF(Config!$C$6=2,SUM(+ENE!AT19+FEB!AT19),IF(Config!$C$6=3,SUM(+ENE!AT19+FEB!AT19+MAR!AT19),IF(Config!$C$6=4,SUM(+ENE!AT19+FEB!AT19+MAR!AT19+ABR!AT19),IF(Config!$C$6=5,SUM(ENE!AT19+FEB!AT19+MAR!AT19+ABR!AT19+MAY!AT19),IF(Config!$C$6=6,SUM(+ENE!AT19+FEB!AT19+MAR!AT19+ABR!AT19+MAY!AT19+JUN!AT19),IF(Config!$C$6=7,SUM(ENE!AT19+FEB!AT19+MAR!AT19+ABR!AT19+MAY!AT19+JUN!AT19+JUL!AT19),IF(Config!$C$6=8,SUM(+ENE!AT19+FEB!AT19+MAR!AT19+ABR!AT19+MAY!AT19+JUN!AT19+JUL!AT19+AGO!AT19),IF(Config!$C$6=9,SUM(+ENE!AT19+FEB!AT19+MAR!AT19+ABR!AT19+MAY!AT19+JUN!AT19+JUL!AT19+AGO!AT19+SET!AT19),IF(Config!$C$6=10,SUM(+ENE!AT19+FEB!AT19+MAR!AT19+ABR!AT19+MAY!AT19+JUN!AT19+JUL!AT19+AGO!AT19+SET!AT19+OCT!AT19),IF(Config!$C$6=11,SUM(+ENE!AT19+FEB!AT19+MAR!AT19+ABR!AT19+MAY!AT19+JUN!AT19+JUL!AT19+AGO!AT19+SET!AT19+OCT!AT19+NOV!AT19),IF(Config!$C$6=12,SUM(+ENE!AT19+FEB!AT19+MAR!AT19+ABR!AT19+MAY!AT19+JUN!AT19+JUL!AT19+AGO!AT19+SET!AT19+OCT!AT19+NOV!AT19+DIC!AT19)))))))))))))</f>
        <v>0</v>
      </c>
      <c r="AU19" s="82">
        <f>IF(Config!$C$6=1,SUM(+ENE!AU19),IF(Config!$C$6=2,SUM(+ENE!AU19+FEB!AU19),IF(Config!$C$6=3,SUM(+ENE!AU19+FEB!AU19+MAR!AU19),IF(Config!$C$6=4,SUM(+ENE!AU19+FEB!AU19+MAR!AU19+ABR!AU19),IF(Config!$C$6=5,SUM(ENE!AU19+FEB!AU19+MAR!AU19+ABR!AU19+MAY!AU19),IF(Config!$C$6=6,SUM(+ENE!AU19+FEB!AU19+MAR!AU19+ABR!AU19+MAY!AU19+JUN!AU19),IF(Config!$C$6=7,SUM(ENE!AU19+FEB!AU19+MAR!AU19+ABR!AU19+MAY!AU19+JUN!AU19+JUL!AU19),IF(Config!$C$6=8,SUM(+ENE!AU19+FEB!AU19+MAR!AU19+ABR!AU19+MAY!AU19+JUN!AU19+JUL!AU19+AGO!AU19),IF(Config!$C$6=9,SUM(+ENE!AU19+FEB!AU19+MAR!AU19+ABR!AU19+MAY!AU19+JUN!AU19+JUL!AU19+AGO!AU19+SET!AU19),IF(Config!$C$6=10,SUM(+ENE!AU19+FEB!AU19+MAR!AU19+ABR!AU19+MAY!AU19+JUN!AU19+JUL!AU19+AGO!AU19+SET!AU19+OCT!AU19),IF(Config!$C$6=11,SUM(+ENE!AU19+FEB!AU19+MAR!AU19+ABR!AU19+MAY!AU19+JUN!AU19+JUL!AU19+AGO!AU19+SET!AU19+OCT!AU19+NOV!AU19),IF(Config!$C$6=12,SUM(+ENE!AU19+FEB!AU19+MAR!AU19+ABR!AU19+MAY!AU19+JUN!AU19+JUL!AU19+AGO!AU19+SET!AU19+OCT!AU19+NOV!AU19+DIC!AU19)))))))))))))</f>
        <v>8</v>
      </c>
      <c r="AV19" s="82">
        <f>IF(Config!$C$6=1,SUM(+ENE!AV19),IF(Config!$C$6=2,SUM(+ENE!AV19+FEB!AV19),IF(Config!$C$6=3,SUM(+ENE!AV19+FEB!AV19+MAR!AV19),IF(Config!$C$6=4,SUM(+ENE!AV19+FEB!AV19+MAR!AV19+ABR!AV19),IF(Config!$C$6=5,SUM(ENE!AV19+FEB!AV19+MAR!AV19+ABR!AV19+MAY!AV19),IF(Config!$C$6=6,SUM(+ENE!AV19+FEB!AV19+MAR!AV19+ABR!AV19+MAY!AV19+JUN!AV19),IF(Config!$C$6=7,SUM(ENE!AV19+FEB!AV19+MAR!AV19+ABR!AV19+MAY!AV19+JUN!AV19+JUL!AV19),IF(Config!$C$6=8,SUM(+ENE!AV19+FEB!AV19+MAR!AV19+ABR!AV19+MAY!AV19+JUN!AV19+JUL!AV19+AGO!AV19),IF(Config!$C$6=9,SUM(+ENE!AV19+FEB!AV19+MAR!AV19+ABR!AV19+MAY!AV19+JUN!AV19+JUL!AV19+AGO!AV19+SET!AV19),IF(Config!$C$6=10,SUM(+ENE!AV19+FEB!AV19+MAR!AV19+ABR!AV19+MAY!AV19+JUN!AV19+JUL!AV19+AGO!AV19+SET!AV19+OCT!AV19),IF(Config!$C$6=11,SUM(+ENE!AV19+FEB!AV19+MAR!AV19+ABR!AV19+MAY!AV19+JUN!AV19+JUL!AV19+AGO!AV19+SET!AV19+OCT!AV19+NOV!AV19),IF(Config!$C$6=12,SUM(+ENE!AV19+FEB!AV19+MAR!AV19+ABR!AV19+MAY!AV19+JUN!AV19+JUL!AV19+AGO!AV19+SET!AV19+OCT!AV19+NOV!AV19+DIC!AV19)))))))))))))</f>
        <v>0</v>
      </c>
      <c r="AW19" s="82">
        <f>IF(Config!$C$6=1,SUM(+ENE!AW19),IF(Config!$C$6=2,SUM(+ENE!AW19+FEB!AW19),IF(Config!$C$6=3,SUM(+ENE!AW19+FEB!AW19+MAR!AW19),IF(Config!$C$6=4,SUM(+ENE!AW19+FEB!AW19+MAR!AW19+ABR!AW19),IF(Config!$C$6=5,SUM(ENE!AW19+FEB!AW19+MAR!AW19+ABR!AW19+MAY!AW19),IF(Config!$C$6=6,SUM(+ENE!AW19+FEB!AW19+MAR!AW19+ABR!AW19+MAY!AW19+JUN!AW19),IF(Config!$C$6=7,SUM(ENE!AW19+FEB!AW19+MAR!AW19+ABR!AW19+MAY!AW19+JUN!AW19+JUL!AW19),IF(Config!$C$6=8,SUM(+ENE!AW19+FEB!AW19+MAR!AW19+ABR!AW19+MAY!AW19+JUN!AW19+JUL!AW19+AGO!AW19),IF(Config!$C$6=9,SUM(+ENE!AW19+FEB!AW19+MAR!AW19+ABR!AW19+MAY!AW19+JUN!AW19+JUL!AW19+AGO!AW19+SET!AW19),IF(Config!$C$6=10,SUM(+ENE!AW19+FEB!AW19+MAR!AW19+ABR!AW19+MAY!AW19+JUN!AW19+JUL!AW19+AGO!AW19+SET!AW19+OCT!AW19),IF(Config!$C$6=11,SUM(+ENE!AW19+FEB!AW19+MAR!AW19+ABR!AW19+MAY!AW19+JUN!AW19+JUL!AW19+AGO!AW19+SET!AW19+OCT!AW19+NOV!AW19),IF(Config!$C$6=12,SUM(+ENE!AW19+FEB!AW19+MAR!AW19+ABR!AW19+MAY!AW19+JUN!AW19+JUL!AW19+AGO!AW19+SET!AW19+OCT!AW19+NOV!AW19+DIC!AW19)))))))))))))</f>
        <v>0</v>
      </c>
      <c r="AX19" s="82">
        <f>IF(Config!$C$6=1,SUM(+ENE!AX19),IF(Config!$C$6=2,SUM(+ENE!AX19+FEB!AX19),IF(Config!$C$6=3,SUM(+ENE!AX19+FEB!AX19+MAR!AX19),IF(Config!$C$6=4,SUM(+ENE!AX19+FEB!AX19+MAR!AX19+ABR!AX19),IF(Config!$C$6=5,SUM(ENE!AX19+FEB!AX19+MAR!AX19+ABR!AX19+MAY!AX19),IF(Config!$C$6=6,SUM(+ENE!AX19+FEB!AX19+MAR!AX19+ABR!AX19+MAY!AX19+JUN!AX19),IF(Config!$C$6=7,SUM(ENE!AX19+FEB!AX19+MAR!AX19+ABR!AX19+MAY!AX19+JUN!AX19+JUL!AX19),IF(Config!$C$6=8,SUM(+ENE!AX19+FEB!AX19+MAR!AX19+ABR!AX19+MAY!AX19+JUN!AX19+JUL!AX19+AGO!AX19),IF(Config!$C$6=9,SUM(+ENE!AX19+FEB!AX19+MAR!AX19+ABR!AX19+MAY!AX19+JUN!AX19+JUL!AX19+AGO!AX19+SET!AX19),IF(Config!$C$6=10,SUM(+ENE!AX19+FEB!AX19+MAR!AX19+ABR!AX19+MAY!AX19+JUN!AX19+JUL!AX19+AGO!AX19+SET!AX19+OCT!AX19),IF(Config!$C$6=11,SUM(+ENE!AX19+FEB!AX19+MAR!AX19+ABR!AX19+MAY!AX19+JUN!AX19+JUL!AX19+AGO!AX19+SET!AX19+OCT!AX19+NOV!AX19),IF(Config!$C$6=12,SUM(+ENE!AX19+FEB!AX19+MAR!AX19+ABR!AX19+MAY!AX19+JUN!AX19+JUL!AX19+AGO!AX19+SET!AX19+OCT!AX19+NOV!AX19+DIC!AX19)))))))))))))</f>
        <v>0</v>
      </c>
      <c r="AY19" s="82">
        <f>IF(Config!$C$6=1,SUM(+ENE!AY19),IF(Config!$C$6=2,SUM(+ENE!AY19+FEB!AY19),IF(Config!$C$6=3,SUM(+ENE!AY19+FEB!AY19+MAR!AY19),IF(Config!$C$6=4,SUM(+ENE!AY19+FEB!AY19+MAR!AY19+ABR!AY19),IF(Config!$C$6=5,SUM(ENE!AY19+FEB!AY19+MAR!AY19+ABR!AY19+MAY!AY19),IF(Config!$C$6=6,SUM(+ENE!AY19+FEB!AY19+MAR!AY19+ABR!AY19+MAY!AY19+JUN!AY19),IF(Config!$C$6=7,SUM(ENE!AY19+FEB!AY19+MAR!AY19+ABR!AY19+MAY!AY19+JUN!AY19+JUL!AY19),IF(Config!$C$6=8,SUM(+ENE!AY19+FEB!AY19+MAR!AY19+ABR!AY19+MAY!AY19+JUN!AY19+JUL!AY19+AGO!AY19),IF(Config!$C$6=9,SUM(+ENE!AY19+FEB!AY19+MAR!AY19+ABR!AY19+MAY!AY19+JUN!AY19+JUL!AY19+AGO!AY19+SET!AY19),IF(Config!$C$6=10,SUM(+ENE!AY19+FEB!AY19+MAR!AY19+ABR!AY19+MAY!AY19+JUN!AY19+JUL!AY19+AGO!AY19+SET!AY19+OCT!AY19),IF(Config!$C$6=11,SUM(+ENE!AY19+FEB!AY19+MAR!AY19+ABR!AY19+MAY!AY19+JUN!AY19+JUL!AY19+AGO!AY19+SET!AY19+OCT!AY19+NOV!AY19),IF(Config!$C$6=12,SUM(+ENE!AY19+FEB!AY19+MAR!AY19+ABR!AY19+MAY!AY19+JUN!AY19+JUL!AY19+AGO!AY19+SET!AY19+OCT!AY19+NOV!AY19+DIC!AY19)))))))))))))</f>
        <v>0</v>
      </c>
      <c r="AZ19" s="82">
        <f>IF(Config!$C$6=1,SUM(+ENE!AZ19),IF(Config!$C$6=2,SUM(+ENE!AZ19+FEB!AZ19),IF(Config!$C$6=3,SUM(+ENE!AZ19+FEB!AZ19+MAR!AZ19),IF(Config!$C$6=4,SUM(+ENE!AZ19+FEB!AZ19+MAR!AZ19+ABR!AZ19),IF(Config!$C$6=5,SUM(ENE!AZ19+FEB!AZ19+MAR!AZ19+ABR!AZ19+MAY!AZ19),IF(Config!$C$6=6,SUM(+ENE!AZ19+FEB!AZ19+MAR!AZ19+ABR!AZ19+MAY!AZ19+JUN!AZ19),IF(Config!$C$6=7,SUM(ENE!AZ19+FEB!AZ19+MAR!AZ19+ABR!AZ19+MAY!AZ19+JUN!AZ19+JUL!AZ19),IF(Config!$C$6=8,SUM(+ENE!AZ19+FEB!AZ19+MAR!AZ19+ABR!AZ19+MAY!AZ19+JUN!AZ19+JUL!AZ19+AGO!AZ19),IF(Config!$C$6=9,SUM(+ENE!AZ19+FEB!AZ19+MAR!AZ19+ABR!AZ19+MAY!AZ19+JUN!AZ19+JUL!AZ19+AGO!AZ19+SET!AZ19),IF(Config!$C$6=10,SUM(+ENE!AZ19+FEB!AZ19+MAR!AZ19+ABR!AZ19+MAY!AZ19+JUN!AZ19+JUL!AZ19+AGO!AZ19+SET!AZ19+OCT!AZ19),IF(Config!$C$6=11,SUM(+ENE!AZ19+FEB!AZ19+MAR!AZ19+ABR!AZ19+MAY!AZ19+JUN!AZ19+JUL!AZ19+AGO!AZ19+SET!AZ19+OCT!AZ19+NOV!AZ19),IF(Config!$C$6=12,SUM(+ENE!AZ19+FEB!AZ19+MAR!AZ19+ABR!AZ19+MAY!AZ19+JUN!AZ19+JUL!AZ19+AGO!AZ19+SET!AZ19+OCT!AZ19+NOV!AZ19+DIC!AZ19)))))))))))))</f>
        <v>0</v>
      </c>
      <c r="BA19" s="82">
        <f>IF(Config!$C$6=1,SUM(+ENE!BA19),IF(Config!$C$6=2,SUM(+ENE!BA19+FEB!BA19),IF(Config!$C$6=3,SUM(+ENE!BA19+FEB!BA19+MAR!BA19),IF(Config!$C$6=4,SUM(+ENE!BA19+FEB!BA19+MAR!BA19+ABR!BA19),IF(Config!$C$6=5,SUM(ENE!BA19+FEB!BA19+MAR!BA19+ABR!BA19+MAY!BA19),IF(Config!$C$6=6,SUM(+ENE!BA19+FEB!BA19+MAR!BA19+ABR!BA19+MAY!BA19+JUN!BA19),IF(Config!$C$6=7,SUM(ENE!BA19+FEB!BA19+MAR!BA19+ABR!BA19+MAY!BA19+JUN!BA19+JUL!BA19),IF(Config!$C$6=8,SUM(+ENE!BA19+FEB!BA19+MAR!BA19+ABR!BA19+MAY!BA19+JUN!BA19+JUL!BA19+AGO!BA19),IF(Config!$C$6=9,SUM(+ENE!BA19+FEB!BA19+MAR!BA19+ABR!BA19+MAY!BA19+JUN!BA19+JUL!BA19+AGO!BA19+SET!BA19),IF(Config!$C$6=10,SUM(+ENE!BA19+FEB!BA19+MAR!BA19+ABR!BA19+MAY!BA19+JUN!BA19+JUL!BA19+AGO!BA19+SET!BA19+OCT!BA19),IF(Config!$C$6=11,SUM(+ENE!BA19+FEB!BA19+MAR!BA19+ABR!BA19+MAY!BA19+JUN!BA19+JUL!BA19+AGO!BA19+SET!BA19+OCT!BA19+NOV!BA19),IF(Config!$C$6=12,SUM(+ENE!BA19+FEB!BA19+MAR!BA19+ABR!BA19+MAY!BA19+JUN!BA19+JUL!BA19+AGO!BA19+SET!BA19+OCT!BA19+NOV!BA19+DIC!BA19)))))))))))))</f>
        <v>0</v>
      </c>
      <c r="BB19" s="82">
        <f>IF(Config!$C$6=1,SUM(+ENE!BB19),IF(Config!$C$6=2,SUM(+ENE!BB19+FEB!BB19),IF(Config!$C$6=3,SUM(+ENE!BB19+FEB!BB19+MAR!BB19),IF(Config!$C$6=4,SUM(+ENE!BB19+FEB!BB19+MAR!BB19+ABR!BB19),IF(Config!$C$6=5,SUM(ENE!BB19+FEB!BB19+MAR!BB19+ABR!BB19+MAY!BB19),IF(Config!$C$6=6,SUM(+ENE!BB19+FEB!BB19+MAR!BB19+ABR!BB19+MAY!BB19+JUN!BB19),IF(Config!$C$6=7,SUM(ENE!BB19+FEB!BB19+MAR!BB19+ABR!BB19+MAY!BB19+JUN!BB19+JUL!BB19),IF(Config!$C$6=8,SUM(+ENE!BB19+FEB!BB19+MAR!BB19+ABR!BB19+MAY!BB19+JUN!BB19+JUL!BB19+AGO!BB19),IF(Config!$C$6=9,SUM(+ENE!BB19+FEB!BB19+MAR!BB19+ABR!BB19+MAY!BB19+JUN!BB19+JUL!BB19+AGO!BB19+SET!BB19),IF(Config!$C$6=10,SUM(+ENE!BB19+FEB!BB19+MAR!BB19+ABR!BB19+MAY!BB19+JUN!BB19+JUL!BB19+AGO!BB19+SET!BB19+OCT!BB19),IF(Config!$C$6=11,SUM(+ENE!BB19+FEB!BB19+MAR!BB19+ABR!BB19+MAY!BB19+JUN!BB19+JUL!BB19+AGO!BB19+SET!BB19+OCT!BB19+NOV!BB19),IF(Config!$C$6=12,SUM(+ENE!BB19+FEB!BB19+MAR!BB19+ABR!BB19+MAY!BB19+JUN!BB19+JUL!BB19+AGO!BB19+SET!BB19+OCT!BB19+NOV!BB19+DIC!BB19)))))))))))))</f>
        <v>0</v>
      </c>
      <c r="BC19" s="82">
        <f>IF(Config!$C$6=1,SUM(+ENE!BC19),IF(Config!$C$6=2,SUM(+ENE!BC19+FEB!BC19),IF(Config!$C$6=3,SUM(+ENE!BC19+FEB!BC19+MAR!BC19),IF(Config!$C$6=4,SUM(+ENE!BC19+FEB!BC19+MAR!BC19+ABR!BC19),IF(Config!$C$6=5,SUM(ENE!BC19+FEB!BC19+MAR!BC19+ABR!BC19+MAY!BC19),IF(Config!$C$6=6,SUM(+ENE!BC19+FEB!BC19+MAR!BC19+ABR!BC19+MAY!BC19+JUN!BC19),IF(Config!$C$6=7,SUM(ENE!BC19+FEB!BC19+MAR!BC19+ABR!BC19+MAY!BC19+JUN!BC19+JUL!BC19),IF(Config!$C$6=8,SUM(+ENE!BC19+FEB!BC19+MAR!BC19+ABR!BC19+MAY!BC19+JUN!BC19+JUL!BC19+AGO!BC19),IF(Config!$C$6=9,SUM(+ENE!BC19+FEB!BC19+MAR!BC19+ABR!BC19+MAY!BC19+JUN!BC19+JUL!BC19+AGO!BC19+SET!BC19),IF(Config!$C$6=10,SUM(+ENE!BC19+FEB!BC19+MAR!BC19+ABR!BC19+MAY!BC19+JUN!BC19+JUL!BC19+AGO!BC19+SET!BC19+OCT!BC19),IF(Config!$C$6=11,SUM(+ENE!BC19+FEB!BC19+MAR!BC19+ABR!BC19+MAY!BC19+JUN!BC19+JUL!BC19+AGO!BC19+SET!BC19+OCT!BC19+NOV!BC19),IF(Config!$C$6=12,SUM(+ENE!BC19+FEB!BC19+MAR!BC19+ABR!BC19+MAY!BC19+JUN!BC19+JUL!BC19+AGO!BC19+SET!BC19+OCT!BC19+NOV!BC19+DIC!BC19)))))))))))))</f>
        <v>0</v>
      </c>
      <c r="BD19" s="109">
        <f t="shared" si="4"/>
        <v>8</v>
      </c>
      <c r="BE19" t="str">
        <f t="shared" si="2"/>
        <v>OK</v>
      </c>
    </row>
    <row r="20" spans="1:57" ht="20.25" customHeight="1" x14ac:dyDescent="0.25">
      <c r="A20" s="213">
        <f>+METAS!A20</f>
        <v>17</v>
      </c>
      <c r="B20" s="213" t="str">
        <f>+METAS!B20</f>
        <v xml:space="preserve">17-Agentes comunitarios de salud realizan vigilancia ciudadana para reducir la violencia fisica causada por la pareja </v>
      </c>
      <c r="C20" s="217" t="str">
        <f>+METAS!D20</f>
        <v>SALUD MENTAL CSMC</v>
      </c>
      <c r="D20" s="214">
        <f>IF(Config!$C$6=1,SUM(+ENE!D20),IF(Config!$C$6=2,SUM(+ENE!D20+FEB!D20),IF(Config!$C$6=3,SUM(+ENE!D20+FEB!D20+MAR!D20),IF(Config!$C$6=4,SUM(+ENE!D20+FEB!D20+MAR!D20+ABR!D20),IF(Config!$C$6=5,SUM(ENE!D20+FEB!D20+MAR!D20+ABR!D20+MAY!D20),IF(Config!$C$6=6,SUM(+ENE!D20+FEB!D20+MAR!D20+ABR!D20+MAY!D20+JUN!D20),IF(Config!$C$6=7,SUM(ENE!D20+FEB!D20+MAR!D20+ABR!D20+MAY!D20+JUN!D20+JUL!D20),IF(Config!$C$6=8,SUM(+ENE!D20+FEB!D20+MAR!D20+ABR!D20+MAY!D20+JUN!D20+JUL!D20+AGO!D20),IF(Config!$C$6=9,SUM(+ENE!D20+FEB!D20+MAR!D20+ABR!D20+MAY!D20+JUN!D20+JUL!D20+AGO!D20+SET!D20),IF(Config!$C$6=10,SUM(+ENE!D20+FEB!D20+MAR!D20+ABR!D20+MAY!D20+JUN!D20+JUL!D20+AGO!D20+SET!D20+OCT!D20),IF(Config!$C$6=11,SUM(+ENE!D20+FEB!D20+MAR!D20+ABR!D20+MAY!D20+JUN!D20+JUL!D20+AGO!D20+SET!D20+OCT!D20+NOV!D20),IF(Config!$C$6=12,SUM(+ENE!D20+FEB!D20+MAR!D20+ABR!D20+MAY!D20+JUN!D20+JUL!D20+AGO!D20+SET!D20+OCT!D20+NOV!D20+DIC!D20)))))))))))))</f>
        <v>0</v>
      </c>
      <c r="E20" s="214">
        <f>IF(Config!$C$6=1,SUM(+ENE!E20),IF(Config!$C$6=2,SUM(+ENE!E20+FEB!E20),IF(Config!$C$6=3,SUM(+ENE!E20+FEB!E20+MAR!E20),IF(Config!$C$6=4,SUM(+ENE!E20+FEB!E20+MAR!E20+ABR!E20),IF(Config!$C$6=5,SUM(ENE!E20+FEB!E20+MAR!E20+ABR!E20+MAY!E20),IF(Config!$C$6=6,SUM(+ENE!E20+FEB!E20+MAR!E20+ABR!E20+MAY!E20+JUN!E20),IF(Config!$C$6=7,SUM(ENE!E20+FEB!E20+MAR!E20+ABR!E20+MAY!E20+JUN!E20+JUL!E20),IF(Config!$C$6=8,SUM(+ENE!E20+FEB!E20+MAR!E20+ABR!E20+MAY!E20+JUN!E20+JUL!E20+AGO!E20),IF(Config!$C$6=9,SUM(+ENE!E20+FEB!E20+MAR!E20+ABR!E20+MAY!E20+JUN!E20+JUL!E20+AGO!E20+SET!E20),IF(Config!$C$6=10,SUM(+ENE!E20+FEB!E20+MAR!E20+ABR!E20+MAY!E20+JUN!E20+JUL!E20+AGO!E20+SET!E20+OCT!E20),IF(Config!$C$6=11,SUM(+ENE!E20+FEB!E20+MAR!E20+ABR!E20+MAY!E20+JUN!E20+JUL!E20+AGO!E20+SET!E20+OCT!E20+NOV!E20),IF(Config!$C$6=12,SUM(+ENE!E20+FEB!E20+MAR!E20+ABR!E20+MAY!E20+JUN!E20+JUL!E20+AGO!E20+SET!E20+OCT!E20+NOV!E20+DIC!E20)))))))))))))</f>
        <v>1</v>
      </c>
      <c r="F20" s="214">
        <f>IF(Config!$C$6=1,SUM(+ENE!F20),IF(Config!$C$6=2,SUM(+ENE!F20+FEB!F20),IF(Config!$C$6=3,SUM(+ENE!F20+FEB!F20+MAR!F20),IF(Config!$C$6=4,SUM(+ENE!F20+FEB!F20+MAR!F20+ABR!F20),IF(Config!$C$6=5,SUM(ENE!F20+FEB!F20+MAR!F20+ABR!F20+MAY!F20),IF(Config!$C$6=6,SUM(+ENE!F20+FEB!F20+MAR!F20+ABR!F20+MAY!F20+JUN!F20),IF(Config!$C$6=7,SUM(ENE!F20+FEB!F20+MAR!F20+ABR!F20+MAY!F20+JUN!F20+JUL!F20),IF(Config!$C$6=8,SUM(+ENE!F20+FEB!F20+MAR!F20+ABR!F20+MAY!F20+JUN!F20+JUL!F20+AGO!F20),IF(Config!$C$6=9,SUM(+ENE!F20+FEB!F20+MAR!F20+ABR!F20+MAY!F20+JUN!F20+JUL!F20+AGO!F20+SET!F20),IF(Config!$C$6=10,SUM(+ENE!F20+FEB!F20+MAR!F20+ABR!F20+MAY!F20+JUN!F20+JUL!F20+AGO!F20+SET!F20+OCT!F20),IF(Config!$C$6=11,SUM(+ENE!F20+FEB!F20+MAR!F20+ABR!F20+MAY!F20+JUN!F20+JUL!F20+AGO!F20+SET!F20+OCT!F20+NOV!F20),IF(Config!$C$6=12,SUM(+ENE!F20+FEB!F20+MAR!F20+ABR!F20+MAY!F20+JUN!F20+JUL!F20+AGO!F20+SET!F20+OCT!F20+NOV!F20+DIC!F20)))))))))))))</f>
        <v>0</v>
      </c>
      <c r="G20" s="214">
        <f>IF(Config!$C$6=1,SUM(+ENE!G20),IF(Config!$C$6=2,SUM(+ENE!G20+FEB!G20),IF(Config!$C$6=3,SUM(+ENE!G20+FEB!G20+MAR!G20),IF(Config!$C$6=4,SUM(+ENE!G20+FEB!G20+MAR!G20+ABR!G20),IF(Config!$C$6=5,SUM(ENE!G20+FEB!G20+MAR!G20+ABR!G20+MAY!G20),IF(Config!$C$6=6,SUM(+ENE!G20+FEB!G20+MAR!G20+ABR!G20+MAY!G20+JUN!G20),IF(Config!$C$6=7,SUM(ENE!G20+FEB!G20+MAR!G20+ABR!G20+MAY!G20+JUN!G20+JUL!G20),IF(Config!$C$6=8,SUM(+ENE!G20+FEB!G20+MAR!G20+ABR!G20+MAY!G20+JUN!G20+JUL!G20+AGO!G20),IF(Config!$C$6=9,SUM(+ENE!G20+FEB!G20+MAR!G20+ABR!G20+MAY!G20+JUN!G20+JUL!G20+AGO!G20+SET!G20),IF(Config!$C$6=10,SUM(+ENE!G20+FEB!G20+MAR!G20+ABR!G20+MAY!G20+JUN!G20+JUL!G20+AGO!G20+SET!G20+OCT!G20),IF(Config!$C$6=11,SUM(+ENE!G20+FEB!G20+MAR!G20+ABR!G20+MAY!G20+JUN!G20+JUL!G20+AGO!G20+SET!G20+OCT!G20+NOV!G20),IF(Config!$C$6=12,SUM(+ENE!G20+FEB!G20+MAR!G20+ABR!G20+MAY!G20+JUN!G20+JUL!G20+AGO!G20+SET!G20+OCT!G20+NOV!G20+DIC!G20)))))))))))))</f>
        <v>0</v>
      </c>
      <c r="H20" s="214">
        <f>IF(Config!$C$6=1,SUM(+ENE!H20),IF(Config!$C$6=2,SUM(+ENE!H20+FEB!H20),IF(Config!$C$6=3,SUM(+ENE!H20+FEB!H20+MAR!H20),IF(Config!$C$6=4,SUM(+ENE!H20+FEB!H20+MAR!H20+ABR!H20),IF(Config!$C$6=5,SUM(ENE!H20+FEB!H20+MAR!H20+ABR!H20+MAY!H20),IF(Config!$C$6=6,SUM(+ENE!H20+FEB!H20+MAR!H20+ABR!H20+MAY!H20+JUN!H20),IF(Config!$C$6=7,SUM(ENE!H20+FEB!H20+MAR!H20+ABR!H20+MAY!H20+JUN!H20+JUL!H20),IF(Config!$C$6=8,SUM(+ENE!H20+FEB!H20+MAR!H20+ABR!H20+MAY!H20+JUN!H20+JUL!H20+AGO!H20),IF(Config!$C$6=9,SUM(+ENE!H20+FEB!H20+MAR!H20+ABR!H20+MAY!H20+JUN!H20+JUL!H20+AGO!H20+SET!H20),IF(Config!$C$6=10,SUM(+ENE!H20+FEB!H20+MAR!H20+ABR!H20+MAY!H20+JUN!H20+JUL!H20+AGO!H20+SET!H20+OCT!H20),IF(Config!$C$6=11,SUM(+ENE!H20+FEB!H20+MAR!H20+ABR!H20+MAY!H20+JUN!H20+JUL!H20+AGO!H20+SET!H20+OCT!H20+NOV!H20),IF(Config!$C$6=12,SUM(+ENE!H20+FEB!H20+MAR!H20+ABR!H20+MAY!H20+JUN!H20+JUL!H20+AGO!H20+SET!H20+OCT!H20+NOV!H20+DIC!H20)))))))))))))</f>
        <v>0</v>
      </c>
      <c r="I20" s="214">
        <f>IF(Config!$C$6=1,SUM(+ENE!I20),IF(Config!$C$6=2,SUM(+ENE!I20+FEB!I20),IF(Config!$C$6=3,SUM(+ENE!I20+FEB!I20+MAR!I20),IF(Config!$C$6=4,SUM(+ENE!I20+FEB!I20+MAR!I20+ABR!I20),IF(Config!$C$6=5,SUM(ENE!I20+FEB!I20+MAR!I20+ABR!I20+MAY!I20),IF(Config!$C$6=6,SUM(+ENE!I20+FEB!I20+MAR!I20+ABR!I20+MAY!I20+JUN!I20),IF(Config!$C$6=7,SUM(ENE!I20+FEB!I20+MAR!I20+ABR!I20+MAY!I20+JUN!I20+JUL!I20),IF(Config!$C$6=8,SUM(+ENE!I20+FEB!I20+MAR!I20+ABR!I20+MAY!I20+JUN!I20+JUL!I20+AGO!I20),IF(Config!$C$6=9,SUM(+ENE!I20+FEB!I20+MAR!I20+ABR!I20+MAY!I20+JUN!I20+JUL!I20+AGO!I20+SET!I20),IF(Config!$C$6=10,SUM(+ENE!I20+FEB!I20+MAR!I20+ABR!I20+MAY!I20+JUN!I20+JUL!I20+AGO!I20+SET!I20+OCT!I20),IF(Config!$C$6=11,SUM(+ENE!I20+FEB!I20+MAR!I20+ABR!I20+MAY!I20+JUN!I20+JUL!I20+AGO!I20+SET!I20+OCT!I20+NOV!I20),IF(Config!$C$6=12,SUM(+ENE!I20+FEB!I20+MAR!I20+ABR!I20+MAY!I20+JUN!I20+JUL!I20+AGO!I20+SET!I20+OCT!I20+NOV!I20+DIC!I20)))))))))))))</f>
        <v>0</v>
      </c>
      <c r="J20" s="214">
        <f>IF(Config!$C$6=1,SUM(+ENE!J20),IF(Config!$C$6=2,SUM(+ENE!J20+FEB!J20),IF(Config!$C$6=3,SUM(+ENE!J20+FEB!J20+MAR!J20),IF(Config!$C$6=4,SUM(+ENE!J20+FEB!J20+MAR!J20+ABR!J20),IF(Config!$C$6=5,SUM(ENE!J20+FEB!J20+MAR!J20+ABR!J20+MAY!J20),IF(Config!$C$6=6,SUM(+ENE!J20+FEB!J20+MAR!J20+ABR!J20+MAY!J20+JUN!J20),IF(Config!$C$6=7,SUM(ENE!J20+FEB!J20+MAR!J20+ABR!J20+MAY!J20+JUN!J20+JUL!J20),IF(Config!$C$6=8,SUM(+ENE!J20+FEB!J20+MAR!J20+ABR!J20+MAY!J20+JUN!J20+JUL!J20+AGO!J20),IF(Config!$C$6=9,SUM(+ENE!J20+FEB!J20+MAR!J20+ABR!J20+MAY!J20+JUN!J20+JUL!J20+AGO!J20+SET!J20),IF(Config!$C$6=10,SUM(+ENE!J20+FEB!J20+MAR!J20+ABR!J20+MAY!J20+JUN!J20+JUL!J20+AGO!J20+SET!J20+OCT!J20),IF(Config!$C$6=11,SUM(+ENE!J20+FEB!J20+MAR!J20+ABR!J20+MAY!J20+JUN!J20+JUL!J20+AGO!J20+SET!J20+OCT!J20+NOV!J20),IF(Config!$C$6=12,SUM(+ENE!J20+FEB!J20+MAR!J20+ABR!J20+MAY!J20+JUN!J20+JUL!J20+AGO!J20+SET!J20+OCT!J20+NOV!J20+DIC!J20)))))))))))))</f>
        <v>0</v>
      </c>
      <c r="K20" s="214">
        <f>IF(Config!$C$6=1,SUM(+ENE!K20),IF(Config!$C$6=2,SUM(+ENE!K20+FEB!K20),IF(Config!$C$6=3,SUM(+ENE!K20+FEB!K20+MAR!K20),IF(Config!$C$6=4,SUM(+ENE!K20+FEB!K20+MAR!K20+ABR!K20),IF(Config!$C$6=5,SUM(ENE!K20+FEB!K20+MAR!K20+ABR!K20+MAY!K20),IF(Config!$C$6=6,SUM(+ENE!K20+FEB!K20+MAR!K20+ABR!K20+MAY!K20+JUN!K20),IF(Config!$C$6=7,SUM(ENE!K20+FEB!K20+MAR!K20+ABR!K20+MAY!K20+JUN!K20+JUL!K20),IF(Config!$C$6=8,SUM(+ENE!K20+FEB!K20+MAR!K20+ABR!K20+MAY!K20+JUN!K20+JUL!K20+AGO!K20),IF(Config!$C$6=9,SUM(+ENE!K20+FEB!K20+MAR!K20+ABR!K20+MAY!K20+JUN!K20+JUL!K20+AGO!K20+SET!K20),IF(Config!$C$6=10,SUM(+ENE!K20+FEB!K20+MAR!K20+ABR!K20+MAY!K20+JUN!K20+JUL!K20+AGO!K20+SET!K20+OCT!K20),IF(Config!$C$6=11,SUM(+ENE!K20+FEB!K20+MAR!K20+ABR!K20+MAY!K20+JUN!K20+JUL!K20+AGO!K20+SET!K20+OCT!K20+NOV!K20),IF(Config!$C$6=12,SUM(+ENE!K20+FEB!K20+MAR!K20+ABR!K20+MAY!K20+JUN!K20+JUL!K20+AGO!K20+SET!K20+OCT!K20+NOV!K20+DIC!K20)))))))))))))</f>
        <v>0</v>
      </c>
      <c r="L20" s="214">
        <f>IF(Config!$C$6=1,SUM(+ENE!L20),IF(Config!$C$6=2,SUM(+ENE!L20+FEB!L20),IF(Config!$C$6=3,SUM(+ENE!L20+FEB!L20+MAR!L20),IF(Config!$C$6=4,SUM(+ENE!L20+FEB!L20+MAR!L20+ABR!L20),IF(Config!$C$6=5,SUM(ENE!L20+FEB!L20+MAR!L20+ABR!L20+MAY!L20),IF(Config!$C$6=6,SUM(+ENE!L20+FEB!L20+MAR!L20+ABR!L20+MAY!L20+JUN!L20),IF(Config!$C$6=7,SUM(ENE!L20+FEB!L20+MAR!L20+ABR!L20+MAY!L20+JUN!L20+JUL!L20),IF(Config!$C$6=8,SUM(+ENE!L20+FEB!L20+MAR!L20+ABR!L20+MAY!L20+JUN!L20+JUL!L20+AGO!L20),IF(Config!$C$6=9,SUM(+ENE!L20+FEB!L20+MAR!L20+ABR!L20+MAY!L20+JUN!L20+JUL!L20+AGO!L20+SET!L20),IF(Config!$C$6=10,SUM(+ENE!L20+FEB!L20+MAR!L20+ABR!L20+MAY!L20+JUN!L20+JUL!L20+AGO!L20+SET!L20+OCT!L20),IF(Config!$C$6=11,SUM(+ENE!L20+FEB!L20+MAR!L20+ABR!L20+MAY!L20+JUN!L20+JUL!L20+AGO!L20+SET!L20+OCT!L20+NOV!L20),IF(Config!$C$6=12,SUM(+ENE!L20+FEB!L20+MAR!L20+ABR!L20+MAY!L20+JUN!L20+JUL!L20+AGO!L20+SET!L20+OCT!L20+NOV!L20+DIC!L20)))))))))))))</f>
        <v>0</v>
      </c>
      <c r="M20" s="214">
        <f>IF(Config!$C$6=1,SUM(+ENE!M20),IF(Config!$C$6=2,SUM(+ENE!M20+FEB!M20),IF(Config!$C$6=3,SUM(+ENE!M20+FEB!M20+MAR!M20),IF(Config!$C$6=4,SUM(+ENE!M20+FEB!M20+MAR!M20+ABR!M20),IF(Config!$C$6=5,SUM(ENE!M20+FEB!M20+MAR!M20+ABR!M20+MAY!M20),IF(Config!$C$6=6,SUM(+ENE!M20+FEB!M20+MAR!M20+ABR!M20+MAY!M20+JUN!M20),IF(Config!$C$6=7,SUM(ENE!M20+FEB!M20+MAR!M20+ABR!M20+MAY!M20+JUN!M20+JUL!M20),IF(Config!$C$6=8,SUM(+ENE!M20+FEB!M20+MAR!M20+ABR!M20+MAY!M20+JUN!M20+JUL!M20+AGO!M20),IF(Config!$C$6=9,SUM(+ENE!M20+FEB!M20+MAR!M20+ABR!M20+MAY!M20+JUN!M20+JUL!M20+AGO!M20+SET!M20),IF(Config!$C$6=10,SUM(+ENE!M20+FEB!M20+MAR!M20+ABR!M20+MAY!M20+JUN!M20+JUL!M20+AGO!M20+SET!M20+OCT!M20),IF(Config!$C$6=11,SUM(+ENE!M20+FEB!M20+MAR!M20+ABR!M20+MAY!M20+JUN!M20+JUL!M20+AGO!M20+SET!M20+OCT!M20+NOV!M20),IF(Config!$C$6=12,SUM(+ENE!M20+FEB!M20+MAR!M20+ABR!M20+MAY!M20+JUN!M20+JUL!M20+AGO!M20+SET!M20+OCT!M20+NOV!M20+DIC!M20)))))))))))))</f>
        <v>0</v>
      </c>
      <c r="N20" s="214">
        <f>IF(Config!$C$6=1,SUM(+ENE!N20),IF(Config!$C$6=2,SUM(+ENE!N20+FEB!N20),IF(Config!$C$6=3,SUM(+ENE!N20+FEB!N20+MAR!N20),IF(Config!$C$6=4,SUM(+ENE!N20+FEB!N20+MAR!N20+ABR!N20),IF(Config!$C$6=5,SUM(ENE!N20+FEB!N20+MAR!N20+ABR!N20+MAY!N20),IF(Config!$C$6=6,SUM(+ENE!N20+FEB!N20+MAR!N20+ABR!N20+MAY!N20+JUN!N20),IF(Config!$C$6=7,SUM(ENE!N20+FEB!N20+MAR!N20+ABR!N20+MAY!N20+JUN!N20+JUL!N20),IF(Config!$C$6=8,SUM(+ENE!N20+FEB!N20+MAR!N20+ABR!N20+MAY!N20+JUN!N20+JUL!N20+AGO!N20),IF(Config!$C$6=9,SUM(+ENE!N20+FEB!N20+MAR!N20+ABR!N20+MAY!N20+JUN!N20+JUL!N20+AGO!N20+SET!N20),IF(Config!$C$6=10,SUM(+ENE!N20+FEB!N20+MAR!N20+ABR!N20+MAY!N20+JUN!N20+JUL!N20+AGO!N20+SET!N20+OCT!N20),IF(Config!$C$6=11,SUM(+ENE!N20+FEB!N20+MAR!N20+ABR!N20+MAY!N20+JUN!N20+JUL!N20+AGO!N20+SET!N20+OCT!N20+NOV!N20),IF(Config!$C$6=12,SUM(+ENE!N20+FEB!N20+MAR!N20+ABR!N20+MAY!N20+JUN!N20+JUL!N20+AGO!N20+SET!N20+OCT!N20+NOV!N20+DIC!N20)))))))))))))</f>
        <v>0</v>
      </c>
      <c r="O20" s="214">
        <f>IF(Config!$C$6=1,SUM(+ENE!O20),IF(Config!$C$6=2,SUM(+ENE!O20+FEB!O20),IF(Config!$C$6=3,SUM(+ENE!O20+FEB!O20+MAR!O20),IF(Config!$C$6=4,SUM(+ENE!O20+FEB!O20+MAR!O20+ABR!O20),IF(Config!$C$6=5,SUM(ENE!O20+FEB!O20+MAR!O20+ABR!O20+MAY!O20),IF(Config!$C$6=6,SUM(+ENE!O20+FEB!O20+MAR!O20+ABR!O20+MAY!O20+JUN!O20),IF(Config!$C$6=7,SUM(ENE!O20+FEB!O20+MAR!O20+ABR!O20+MAY!O20+JUN!O20+JUL!O20),IF(Config!$C$6=8,SUM(+ENE!O20+FEB!O20+MAR!O20+ABR!O20+MAY!O20+JUN!O20+JUL!O20+AGO!O20),IF(Config!$C$6=9,SUM(+ENE!O20+FEB!O20+MAR!O20+ABR!O20+MAY!O20+JUN!O20+JUL!O20+AGO!O20+SET!O20),IF(Config!$C$6=10,SUM(+ENE!O20+FEB!O20+MAR!O20+ABR!O20+MAY!O20+JUN!O20+JUL!O20+AGO!O20+SET!O20+OCT!O20),IF(Config!$C$6=11,SUM(+ENE!O20+FEB!O20+MAR!O20+ABR!O20+MAY!O20+JUN!O20+JUL!O20+AGO!O20+SET!O20+OCT!O20+NOV!O20),IF(Config!$C$6=12,SUM(+ENE!O20+FEB!O20+MAR!O20+ABR!O20+MAY!O20+JUN!O20+JUL!O20+AGO!O20+SET!O20+OCT!O20+NOV!O20+DIC!O20)))))))))))))</f>
        <v>0</v>
      </c>
      <c r="P20" s="214">
        <f>IF(Config!$C$6=1,SUM(+ENE!P20),IF(Config!$C$6=2,SUM(+ENE!P20+FEB!P20),IF(Config!$C$6=3,SUM(+ENE!P20+FEB!P20+MAR!P20),IF(Config!$C$6=4,SUM(+ENE!P20+FEB!P20+MAR!P20+ABR!P20),IF(Config!$C$6=5,SUM(ENE!P20+FEB!P20+MAR!P20+ABR!P20+MAY!P20),IF(Config!$C$6=6,SUM(+ENE!P20+FEB!P20+MAR!P20+ABR!P20+MAY!P20+JUN!P20),IF(Config!$C$6=7,SUM(ENE!P20+FEB!P20+MAR!P20+ABR!P20+MAY!P20+JUN!P20+JUL!P20),IF(Config!$C$6=8,SUM(+ENE!P20+FEB!P20+MAR!P20+ABR!P20+MAY!P20+JUN!P20+JUL!P20+AGO!P20),IF(Config!$C$6=9,SUM(+ENE!P20+FEB!P20+MAR!P20+ABR!P20+MAY!P20+JUN!P20+JUL!P20+AGO!P20+SET!P20),IF(Config!$C$6=10,SUM(+ENE!P20+FEB!P20+MAR!P20+ABR!P20+MAY!P20+JUN!P20+JUL!P20+AGO!P20+SET!P20+OCT!P20),IF(Config!$C$6=11,SUM(+ENE!P20+FEB!P20+MAR!P20+ABR!P20+MAY!P20+JUN!P20+JUL!P20+AGO!P20+SET!P20+OCT!P20+NOV!P20),IF(Config!$C$6=12,SUM(+ENE!P20+FEB!P20+MAR!P20+ABR!P20+MAY!P20+JUN!P20+JUL!P20+AGO!P20+SET!P20+OCT!P20+NOV!P20+DIC!P20)))))))))))))</f>
        <v>0</v>
      </c>
      <c r="Q20" s="214">
        <f>IF(Config!$C$6=1,SUM(+ENE!Q20),IF(Config!$C$6=2,SUM(+ENE!Q20+FEB!Q20),IF(Config!$C$6=3,SUM(+ENE!Q20+FEB!Q20+MAR!Q20),IF(Config!$C$6=4,SUM(+ENE!Q20+FEB!Q20+MAR!Q20+ABR!Q20),IF(Config!$C$6=5,SUM(ENE!Q20+FEB!Q20+MAR!Q20+ABR!Q20+MAY!Q20),IF(Config!$C$6=6,SUM(+ENE!Q20+FEB!Q20+MAR!Q20+ABR!Q20+MAY!Q20+JUN!Q20),IF(Config!$C$6=7,SUM(ENE!Q20+FEB!Q20+MAR!Q20+ABR!Q20+MAY!Q20+JUN!Q20+JUL!Q20),IF(Config!$C$6=8,SUM(+ENE!Q20+FEB!Q20+MAR!Q20+ABR!Q20+MAY!Q20+JUN!Q20+JUL!Q20+AGO!Q20),IF(Config!$C$6=9,SUM(+ENE!Q20+FEB!Q20+MAR!Q20+ABR!Q20+MAY!Q20+JUN!Q20+JUL!Q20+AGO!Q20+SET!Q20),IF(Config!$C$6=10,SUM(+ENE!Q20+FEB!Q20+MAR!Q20+ABR!Q20+MAY!Q20+JUN!Q20+JUL!Q20+AGO!Q20+SET!Q20+OCT!Q20),IF(Config!$C$6=11,SUM(+ENE!Q20+FEB!Q20+MAR!Q20+ABR!Q20+MAY!Q20+JUN!Q20+JUL!Q20+AGO!Q20+SET!Q20+OCT!Q20+NOV!Q20),IF(Config!$C$6=12,SUM(+ENE!Q20+FEB!Q20+MAR!Q20+ABR!Q20+MAY!Q20+JUN!Q20+JUL!Q20+AGO!Q20+SET!Q20+OCT!Q20+NOV!Q20+DIC!Q20)))))))))))))</f>
        <v>0</v>
      </c>
      <c r="R20" s="214">
        <f>IF(Config!$C$6=1,SUM(+ENE!R20),IF(Config!$C$6=2,SUM(+ENE!R20+FEB!R20),IF(Config!$C$6=3,SUM(+ENE!R20+FEB!R20+MAR!R20),IF(Config!$C$6=4,SUM(+ENE!R20+FEB!R20+MAR!R20+ABR!R20),IF(Config!$C$6=5,SUM(ENE!R20+FEB!R20+MAR!R20+ABR!R20+MAY!R20),IF(Config!$C$6=6,SUM(+ENE!R20+FEB!R20+MAR!R20+ABR!R20+MAY!R20+JUN!R20),IF(Config!$C$6=7,SUM(ENE!R20+FEB!R20+MAR!R20+ABR!R20+MAY!R20+JUN!R20+JUL!R20),IF(Config!$C$6=8,SUM(+ENE!R20+FEB!R20+MAR!R20+ABR!R20+MAY!R20+JUN!R20+JUL!R20+AGO!R20),IF(Config!$C$6=9,SUM(+ENE!R20+FEB!R20+MAR!R20+ABR!R20+MAY!R20+JUN!R20+JUL!R20+AGO!R20+SET!R20),IF(Config!$C$6=10,SUM(+ENE!R20+FEB!R20+MAR!R20+ABR!R20+MAY!R20+JUN!R20+JUL!R20+AGO!R20+SET!R20+OCT!R20),IF(Config!$C$6=11,SUM(+ENE!R20+FEB!R20+MAR!R20+ABR!R20+MAY!R20+JUN!R20+JUL!R20+AGO!R20+SET!R20+OCT!R20+NOV!R20),IF(Config!$C$6=12,SUM(+ENE!R20+FEB!R20+MAR!R20+ABR!R20+MAY!R20+JUN!R20+JUL!R20+AGO!R20+SET!R20+OCT!R20+NOV!R20+DIC!R20)))))))))))))</f>
        <v>0</v>
      </c>
      <c r="S20" s="214">
        <f>IF(Config!$C$6=1,SUM(+ENE!S20),IF(Config!$C$6=2,SUM(+ENE!S20+FEB!S20),IF(Config!$C$6=3,SUM(+ENE!S20+FEB!S20+MAR!S20),IF(Config!$C$6=4,SUM(+ENE!S20+FEB!S20+MAR!S20+ABR!S20),IF(Config!$C$6=5,SUM(ENE!S20+FEB!S20+MAR!S20+ABR!S20+MAY!S20),IF(Config!$C$6=6,SUM(+ENE!S20+FEB!S20+MAR!S20+ABR!S20+MAY!S20+JUN!S20),IF(Config!$C$6=7,SUM(ENE!S20+FEB!S20+MAR!S20+ABR!S20+MAY!S20+JUN!S20+JUL!S20),IF(Config!$C$6=8,SUM(+ENE!S20+FEB!S20+MAR!S20+ABR!S20+MAY!S20+JUN!S20+JUL!S20+AGO!S20),IF(Config!$C$6=9,SUM(+ENE!S20+FEB!S20+MAR!S20+ABR!S20+MAY!S20+JUN!S20+JUL!S20+AGO!S20+SET!S20),IF(Config!$C$6=10,SUM(+ENE!S20+FEB!S20+MAR!S20+ABR!S20+MAY!S20+JUN!S20+JUL!S20+AGO!S20+SET!S20+OCT!S20),IF(Config!$C$6=11,SUM(+ENE!S20+FEB!S20+MAR!S20+ABR!S20+MAY!S20+JUN!S20+JUL!S20+AGO!S20+SET!S20+OCT!S20+NOV!S20),IF(Config!$C$6=12,SUM(+ENE!S20+FEB!S20+MAR!S20+ABR!S20+MAY!S20+JUN!S20+JUL!S20+AGO!S20+SET!S20+OCT!S20+NOV!S20+DIC!S20)))))))))))))</f>
        <v>0</v>
      </c>
      <c r="T20" s="214">
        <f>IF(Config!$C$6=1,SUM(+ENE!T20),IF(Config!$C$6=2,SUM(+ENE!T20+FEB!T20),IF(Config!$C$6=3,SUM(+ENE!T20+FEB!T20+MAR!T20),IF(Config!$C$6=4,SUM(+ENE!T20+FEB!T20+MAR!T20+ABR!T20),IF(Config!$C$6=5,SUM(ENE!T20+FEB!T20+MAR!T20+ABR!T20+MAY!T20),IF(Config!$C$6=6,SUM(+ENE!T20+FEB!T20+MAR!T20+ABR!T20+MAY!T20+JUN!T20),IF(Config!$C$6=7,SUM(ENE!T20+FEB!T20+MAR!T20+ABR!T20+MAY!T20+JUN!T20+JUL!T20),IF(Config!$C$6=8,SUM(+ENE!T20+FEB!T20+MAR!T20+ABR!T20+MAY!T20+JUN!T20+JUL!T20+AGO!T20),IF(Config!$C$6=9,SUM(+ENE!T20+FEB!T20+MAR!T20+ABR!T20+MAY!T20+JUN!T20+JUL!T20+AGO!T20+SET!T20),IF(Config!$C$6=10,SUM(+ENE!T20+FEB!T20+MAR!T20+ABR!T20+MAY!T20+JUN!T20+JUL!T20+AGO!T20+SET!T20+OCT!T20),IF(Config!$C$6=11,SUM(+ENE!T20+FEB!T20+MAR!T20+ABR!T20+MAY!T20+JUN!T20+JUL!T20+AGO!T20+SET!T20+OCT!T20+NOV!T20),IF(Config!$C$6=12,SUM(+ENE!T20+FEB!T20+MAR!T20+ABR!T20+MAY!T20+JUN!T20+JUL!T20+AGO!T20+SET!T20+OCT!T20+NOV!T20+DIC!T20)))))))))))))</f>
        <v>0</v>
      </c>
      <c r="U20" s="214">
        <f>IF(Config!$C$6=1,SUM(+ENE!U20),IF(Config!$C$6=2,SUM(+ENE!U20+FEB!U20),IF(Config!$C$6=3,SUM(+ENE!U20+FEB!U20+MAR!U20),IF(Config!$C$6=4,SUM(+ENE!U20+FEB!U20+MAR!U20+ABR!U20),IF(Config!$C$6=5,SUM(ENE!U20+FEB!U20+MAR!U20+ABR!U20+MAY!U20),IF(Config!$C$6=6,SUM(+ENE!U20+FEB!U20+MAR!U20+ABR!U20+MAY!U20+JUN!U20),IF(Config!$C$6=7,SUM(ENE!U20+FEB!U20+MAR!U20+ABR!U20+MAY!U20+JUN!U20+JUL!U20),IF(Config!$C$6=8,SUM(+ENE!U20+FEB!U20+MAR!U20+ABR!U20+MAY!U20+JUN!U20+JUL!U20+AGO!U20),IF(Config!$C$6=9,SUM(+ENE!U20+FEB!U20+MAR!U20+ABR!U20+MAY!U20+JUN!U20+JUL!U20+AGO!U20+SET!U20),IF(Config!$C$6=10,SUM(+ENE!U20+FEB!U20+MAR!U20+ABR!U20+MAY!U20+JUN!U20+JUL!U20+AGO!U20+SET!U20+OCT!U20),IF(Config!$C$6=11,SUM(+ENE!U20+FEB!U20+MAR!U20+ABR!U20+MAY!U20+JUN!U20+JUL!U20+AGO!U20+SET!U20+OCT!U20+NOV!U20),IF(Config!$C$6=12,SUM(+ENE!U20+FEB!U20+MAR!U20+ABR!U20+MAY!U20+JUN!U20+JUL!U20+AGO!U20+SET!U20+OCT!U20+NOV!U20+DIC!U20)))))))))))))</f>
        <v>0</v>
      </c>
      <c r="V20" s="214">
        <f>IF(Config!$C$6=1,SUM(+ENE!V20),IF(Config!$C$6=2,SUM(+ENE!V20+FEB!V20),IF(Config!$C$6=3,SUM(+ENE!V20+FEB!V20+MAR!V20),IF(Config!$C$6=4,SUM(+ENE!V20+FEB!V20+MAR!V20+ABR!V20),IF(Config!$C$6=5,SUM(ENE!V20+FEB!V20+MAR!V20+ABR!V20+MAY!V20),IF(Config!$C$6=6,SUM(+ENE!V20+FEB!V20+MAR!V20+ABR!V20+MAY!V20+JUN!V20),IF(Config!$C$6=7,SUM(ENE!V20+FEB!V20+MAR!V20+ABR!V20+MAY!V20+JUN!V20+JUL!V20),IF(Config!$C$6=8,SUM(+ENE!V20+FEB!V20+MAR!V20+ABR!V20+MAY!V20+JUN!V20+JUL!V20+AGO!V20),IF(Config!$C$6=9,SUM(+ENE!V20+FEB!V20+MAR!V20+ABR!V20+MAY!V20+JUN!V20+JUL!V20+AGO!V20+SET!V20),IF(Config!$C$6=10,SUM(+ENE!V20+FEB!V20+MAR!V20+ABR!V20+MAY!V20+JUN!V20+JUL!V20+AGO!V20+SET!V20+OCT!V20),IF(Config!$C$6=11,SUM(+ENE!V20+FEB!V20+MAR!V20+ABR!V20+MAY!V20+JUN!V20+JUL!V20+AGO!V20+SET!V20+OCT!V20+NOV!V20),IF(Config!$C$6=12,SUM(+ENE!V20+FEB!V20+MAR!V20+ABR!V20+MAY!V20+JUN!V20+JUL!V20+AGO!V20+SET!V20+OCT!V20+NOV!V20+DIC!V20)))))))))))))</f>
        <v>0</v>
      </c>
      <c r="W20" s="214">
        <f>IF(Config!$C$6=1,SUM(+ENE!W20),IF(Config!$C$6=2,SUM(+ENE!W20+FEB!W20),IF(Config!$C$6=3,SUM(+ENE!W20+FEB!W20+MAR!W20),IF(Config!$C$6=4,SUM(+ENE!W20+FEB!W20+MAR!W20+ABR!W20),IF(Config!$C$6=5,SUM(ENE!W20+FEB!W20+MAR!W20+ABR!W20+MAY!W20),IF(Config!$C$6=6,SUM(+ENE!W20+FEB!W20+MAR!W20+ABR!W20+MAY!W20+JUN!W20),IF(Config!$C$6=7,SUM(ENE!W20+FEB!W20+MAR!W20+ABR!W20+MAY!W20+JUN!W20+JUL!W20),IF(Config!$C$6=8,SUM(+ENE!W20+FEB!W20+MAR!W20+ABR!W20+MAY!W20+JUN!W20+JUL!W20+AGO!W20),IF(Config!$C$6=9,SUM(+ENE!W20+FEB!W20+MAR!W20+ABR!W20+MAY!W20+JUN!W20+JUL!W20+AGO!W20+SET!W20),IF(Config!$C$6=10,SUM(+ENE!W20+FEB!W20+MAR!W20+ABR!W20+MAY!W20+JUN!W20+JUL!W20+AGO!W20+SET!W20+OCT!W20),IF(Config!$C$6=11,SUM(+ENE!W20+FEB!W20+MAR!W20+ABR!W20+MAY!W20+JUN!W20+JUL!W20+AGO!W20+SET!W20+OCT!W20+NOV!W20),IF(Config!$C$6=12,SUM(+ENE!W20+FEB!W20+MAR!W20+ABR!W20+MAY!W20+JUN!W20+JUL!W20+AGO!W20+SET!W20+OCT!W20+NOV!W20+DIC!W20)))))))))))))</f>
        <v>0</v>
      </c>
      <c r="X20" s="214">
        <f>IF(Config!$C$6=1,SUM(+ENE!X20),IF(Config!$C$6=2,SUM(+ENE!X20+FEB!X20),IF(Config!$C$6=3,SUM(+ENE!X20+FEB!X20+MAR!X20),IF(Config!$C$6=4,SUM(+ENE!X20+FEB!X20+MAR!X20+ABR!X20),IF(Config!$C$6=5,SUM(ENE!X20+FEB!X20+MAR!X20+ABR!X20+MAY!X20),IF(Config!$C$6=6,SUM(+ENE!X20+FEB!X20+MAR!X20+ABR!X20+MAY!X20+JUN!X20),IF(Config!$C$6=7,SUM(ENE!X20+FEB!X20+MAR!X20+ABR!X20+MAY!X20+JUN!X20+JUL!X20),IF(Config!$C$6=8,SUM(+ENE!X20+FEB!X20+MAR!X20+ABR!X20+MAY!X20+JUN!X20+JUL!X20+AGO!X20),IF(Config!$C$6=9,SUM(+ENE!X20+FEB!X20+MAR!X20+ABR!X20+MAY!X20+JUN!X20+JUL!X20+AGO!X20+SET!X20),IF(Config!$C$6=10,SUM(+ENE!X20+FEB!X20+MAR!X20+ABR!X20+MAY!X20+JUN!X20+JUL!X20+AGO!X20+SET!X20+OCT!X20),IF(Config!$C$6=11,SUM(+ENE!X20+FEB!X20+MAR!X20+ABR!X20+MAY!X20+JUN!X20+JUL!X20+AGO!X20+SET!X20+OCT!X20+NOV!X20),IF(Config!$C$6=12,SUM(+ENE!X20+FEB!X20+MAR!X20+ABR!X20+MAY!X20+JUN!X20+JUL!X20+AGO!X20+SET!X20+OCT!X20+NOV!X20+DIC!X20)))))))))))))</f>
        <v>0</v>
      </c>
      <c r="Y20" s="214">
        <f>IF(Config!$C$6=1,SUM(+ENE!Y20),IF(Config!$C$6=2,SUM(+ENE!Y20+FEB!Y20),IF(Config!$C$6=3,SUM(+ENE!Y20+FEB!Y20+MAR!Y20),IF(Config!$C$6=4,SUM(+ENE!Y20+FEB!Y20+MAR!Y20+ABR!Y20),IF(Config!$C$6=5,SUM(ENE!Y20+FEB!Y20+MAR!Y20+ABR!Y20+MAY!Y20),IF(Config!$C$6=6,SUM(+ENE!Y20+FEB!Y20+MAR!Y20+ABR!Y20+MAY!Y20+JUN!Y20),IF(Config!$C$6=7,SUM(ENE!Y20+FEB!Y20+MAR!Y20+ABR!Y20+MAY!Y20+JUN!Y20+JUL!Y20),IF(Config!$C$6=8,SUM(+ENE!Y20+FEB!Y20+MAR!Y20+ABR!Y20+MAY!Y20+JUN!Y20+JUL!Y20+AGO!Y20),IF(Config!$C$6=9,SUM(+ENE!Y20+FEB!Y20+MAR!Y20+ABR!Y20+MAY!Y20+JUN!Y20+JUL!Y20+AGO!Y20+SET!Y20),IF(Config!$C$6=10,SUM(+ENE!Y20+FEB!Y20+MAR!Y20+ABR!Y20+MAY!Y20+JUN!Y20+JUL!Y20+AGO!Y20+SET!Y20+OCT!Y20),IF(Config!$C$6=11,SUM(+ENE!Y20+FEB!Y20+MAR!Y20+ABR!Y20+MAY!Y20+JUN!Y20+JUL!Y20+AGO!Y20+SET!Y20+OCT!Y20+NOV!Y20),IF(Config!$C$6=12,SUM(+ENE!Y20+FEB!Y20+MAR!Y20+ABR!Y20+MAY!Y20+JUN!Y20+JUL!Y20+AGO!Y20+SET!Y20+OCT!Y20+NOV!Y20+DIC!Y20)))))))))))))</f>
        <v>0</v>
      </c>
      <c r="Z20" s="214">
        <f>IF(Config!$C$6=1,SUM(+ENE!Z20),IF(Config!$C$6=2,SUM(+ENE!Z20+FEB!Z20),IF(Config!$C$6=3,SUM(+ENE!Z20+FEB!Z20+MAR!Z20),IF(Config!$C$6=4,SUM(+ENE!Z20+FEB!Z20+MAR!Z20+ABR!Z20),IF(Config!$C$6=5,SUM(ENE!Z20+FEB!Z20+MAR!Z20+ABR!Z20+MAY!Z20),IF(Config!$C$6=6,SUM(+ENE!Z20+FEB!Z20+MAR!Z20+ABR!Z20+MAY!Z20+JUN!Z20),IF(Config!$C$6=7,SUM(ENE!Z20+FEB!Z20+MAR!Z20+ABR!Z20+MAY!Z20+JUN!Z20+JUL!Z20),IF(Config!$C$6=8,SUM(+ENE!Z20+FEB!Z20+MAR!Z20+ABR!Z20+MAY!Z20+JUN!Z20+JUL!Z20+AGO!Z20),IF(Config!$C$6=9,SUM(+ENE!Z20+FEB!Z20+MAR!Z20+ABR!Z20+MAY!Z20+JUN!Z20+JUL!Z20+AGO!Z20+SET!Z20),IF(Config!$C$6=10,SUM(+ENE!Z20+FEB!Z20+MAR!Z20+ABR!Z20+MAY!Z20+JUN!Z20+JUL!Z20+AGO!Z20+SET!Z20+OCT!Z20),IF(Config!$C$6=11,SUM(+ENE!Z20+FEB!Z20+MAR!Z20+ABR!Z20+MAY!Z20+JUN!Z20+JUL!Z20+AGO!Z20+SET!Z20+OCT!Z20+NOV!Z20),IF(Config!$C$6=12,SUM(+ENE!Z20+FEB!Z20+MAR!Z20+ABR!Z20+MAY!Z20+JUN!Z20+JUL!Z20+AGO!Z20+SET!Z20+OCT!Z20+NOV!Z20+DIC!Z20)))))))))))))</f>
        <v>0</v>
      </c>
      <c r="AA20" s="214">
        <f>IF(Config!$C$6=1,SUM(+ENE!AA20),IF(Config!$C$6=2,SUM(+ENE!AA20+FEB!AA20),IF(Config!$C$6=3,SUM(+ENE!AA20+FEB!AA20+MAR!AA20),IF(Config!$C$6=4,SUM(+ENE!AA20+FEB!AA20+MAR!AA20+ABR!AA20),IF(Config!$C$6=5,SUM(ENE!AA20+FEB!AA20+MAR!AA20+ABR!AA20+MAY!AA20),IF(Config!$C$6=6,SUM(+ENE!AA20+FEB!AA20+MAR!AA20+ABR!AA20+MAY!AA20+JUN!AA20),IF(Config!$C$6=7,SUM(ENE!AA20+FEB!AA20+MAR!AA20+ABR!AA20+MAY!AA20+JUN!AA20+JUL!AA20),IF(Config!$C$6=8,SUM(+ENE!AA20+FEB!AA20+MAR!AA20+ABR!AA20+MAY!AA20+JUN!AA20+JUL!AA20+AGO!AA20),IF(Config!$C$6=9,SUM(+ENE!AA20+FEB!AA20+MAR!AA20+ABR!AA20+MAY!AA20+JUN!AA20+JUL!AA20+AGO!AA20+SET!AA20),IF(Config!$C$6=10,SUM(+ENE!AA20+FEB!AA20+MAR!AA20+ABR!AA20+MAY!AA20+JUN!AA20+JUL!AA20+AGO!AA20+SET!AA20+OCT!AA20),IF(Config!$C$6=11,SUM(+ENE!AA20+FEB!AA20+MAR!AA20+ABR!AA20+MAY!AA20+JUN!AA20+JUL!AA20+AGO!AA20+SET!AA20+OCT!AA20+NOV!AA20),IF(Config!$C$6=12,SUM(+ENE!AA20+FEB!AA20+MAR!AA20+ABR!AA20+MAY!AA20+JUN!AA20+JUL!AA20+AGO!AA20+SET!AA20+OCT!AA20+NOV!AA20+DIC!AA20)))))))))))))</f>
        <v>0</v>
      </c>
      <c r="AB20" s="214">
        <f>IF(Config!$C$6=1,SUM(+ENE!AB20),IF(Config!$C$6=2,SUM(+ENE!AB20+FEB!AB20),IF(Config!$C$6=3,SUM(+ENE!AB20+FEB!AB20+MAR!AB20),IF(Config!$C$6=4,SUM(+ENE!AB20+FEB!AB20+MAR!AB20+ABR!AB20),IF(Config!$C$6=5,SUM(ENE!AB20+FEB!AB20+MAR!AB20+ABR!AB20+MAY!AB20),IF(Config!$C$6=6,SUM(+ENE!AB20+FEB!AB20+MAR!AB20+ABR!AB20+MAY!AB20+JUN!AB20),IF(Config!$C$6=7,SUM(ENE!AB20+FEB!AB20+MAR!AB20+ABR!AB20+MAY!AB20+JUN!AB20+JUL!AB20),IF(Config!$C$6=8,SUM(+ENE!AB20+FEB!AB20+MAR!AB20+ABR!AB20+MAY!AB20+JUN!AB20+JUL!AB20+AGO!AB20),IF(Config!$C$6=9,SUM(+ENE!AB20+FEB!AB20+MAR!AB20+ABR!AB20+MAY!AB20+JUN!AB20+JUL!AB20+AGO!AB20+SET!AB20),IF(Config!$C$6=10,SUM(+ENE!AB20+FEB!AB20+MAR!AB20+ABR!AB20+MAY!AB20+JUN!AB20+JUL!AB20+AGO!AB20+SET!AB20+OCT!AB20),IF(Config!$C$6=11,SUM(+ENE!AB20+FEB!AB20+MAR!AB20+ABR!AB20+MAY!AB20+JUN!AB20+JUL!AB20+AGO!AB20+SET!AB20+OCT!AB20+NOV!AB20),IF(Config!$C$6=12,SUM(+ENE!AB20+FEB!AB20+MAR!AB20+ABR!AB20+MAY!AB20+JUN!AB20+JUL!AB20+AGO!AB20+SET!AB20+OCT!AB20+NOV!AB20+DIC!AB20)))))))))))))</f>
        <v>0</v>
      </c>
      <c r="AC20" s="214">
        <f>IF(Config!$C$6=1,SUM(+ENE!AC20),IF(Config!$C$6=2,SUM(+ENE!AC20+FEB!AC20),IF(Config!$C$6=3,SUM(+ENE!AC20+FEB!AC20+MAR!AC20),IF(Config!$C$6=4,SUM(+ENE!AC20+FEB!AC20+MAR!AC20+ABR!AC20),IF(Config!$C$6=5,SUM(ENE!AC20+FEB!AC20+MAR!AC20+ABR!AC20+MAY!AC20),IF(Config!$C$6=6,SUM(+ENE!AC20+FEB!AC20+MAR!AC20+ABR!AC20+MAY!AC20+JUN!AC20),IF(Config!$C$6=7,SUM(ENE!AC20+FEB!AC20+MAR!AC20+ABR!AC20+MAY!AC20+JUN!AC20+JUL!AC20),IF(Config!$C$6=8,SUM(+ENE!AC20+FEB!AC20+MAR!AC20+ABR!AC20+MAY!AC20+JUN!AC20+JUL!AC20+AGO!AC20),IF(Config!$C$6=9,SUM(+ENE!AC20+FEB!AC20+MAR!AC20+ABR!AC20+MAY!AC20+JUN!AC20+JUL!AC20+AGO!AC20+SET!AC20),IF(Config!$C$6=10,SUM(+ENE!AC20+FEB!AC20+MAR!AC20+ABR!AC20+MAY!AC20+JUN!AC20+JUL!AC20+AGO!AC20+SET!AC20+OCT!AC20),IF(Config!$C$6=11,SUM(+ENE!AC20+FEB!AC20+MAR!AC20+ABR!AC20+MAY!AC20+JUN!AC20+JUL!AC20+AGO!AC20+SET!AC20+OCT!AC20+NOV!AC20),IF(Config!$C$6=12,SUM(+ENE!AC20+FEB!AC20+MAR!AC20+ABR!AC20+MAY!AC20+JUN!AC20+JUL!AC20+AGO!AC20+SET!AC20+OCT!AC20+NOV!AC20+DIC!AC20)))))))))))))</f>
        <v>0</v>
      </c>
      <c r="AD20" s="214">
        <f>IF(Config!$C$6=1,SUM(+ENE!AD20),IF(Config!$C$6=2,SUM(+ENE!AD20+FEB!AD20),IF(Config!$C$6=3,SUM(+ENE!AD20+FEB!AD20+MAR!AD20),IF(Config!$C$6=4,SUM(+ENE!AD20+FEB!AD20+MAR!AD20+ABR!AD20),IF(Config!$C$6=5,SUM(ENE!AD20+FEB!AD20+MAR!AD20+ABR!AD20+MAY!AD20),IF(Config!$C$6=6,SUM(+ENE!AD20+FEB!AD20+MAR!AD20+ABR!AD20+MAY!AD20+JUN!AD20),IF(Config!$C$6=7,SUM(ENE!AD20+FEB!AD20+MAR!AD20+ABR!AD20+MAY!AD20+JUN!AD20+JUL!AD20),IF(Config!$C$6=8,SUM(+ENE!AD20+FEB!AD20+MAR!AD20+ABR!AD20+MAY!AD20+JUN!AD20+JUL!AD20+AGO!AD20),IF(Config!$C$6=9,SUM(+ENE!AD20+FEB!AD20+MAR!AD20+ABR!AD20+MAY!AD20+JUN!AD20+JUL!AD20+AGO!AD20+SET!AD20),IF(Config!$C$6=10,SUM(+ENE!AD20+FEB!AD20+MAR!AD20+ABR!AD20+MAY!AD20+JUN!AD20+JUL!AD20+AGO!AD20+SET!AD20+OCT!AD20),IF(Config!$C$6=11,SUM(+ENE!AD20+FEB!AD20+MAR!AD20+ABR!AD20+MAY!AD20+JUN!AD20+JUL!AD20+AGO!AD20+SET!AD20+OCT!AD20+NOV!AD20),IF(Config!$C$6=12,SUM(+ENE!AD20+FEB!AD20+MAR!AD20+ABR!AD20+MAY!AD20+JUN!AD20+JUL!AD20+AGO!AD20+SET!AD20+OCT!AD20+NOV!AD20+DIC!AD20)))))))))))))</f>
        <v>0</v>
      </c>
      <c r="AE20" s="214">
        <f>IF(Config!$C$6=1,SUM(+ENE!AE20),IF(Config!$C$6=2,SUM(+ENE!AE20+FEB!AE20),IF(Config!$C$6=3,SUM(+ENE!AE20+FEB!AE20+MAR!AE20),IF(Config!$C$6=4,SUM(+ENE!AE20+FEB!AE20+MAR!AE20+ABR!AE20),IF(Config!$C$6=5,SUM(ENE!AE20+FEB!AE20+MAR!AE20+ABR!AE20+MAY!AE20),IF(Config!$C$6=6,SUM(+ENE!AE20+FEB!AE20+MAR!AE20+ABR!AE20+MAY!AE20+JUN!AE20),IF(Config!$C$6=7,SUM(ENE!AE20+FEB!AE20+MAR!AE20+ABR!AE20+MAY!AE20+JUN!AE20+JUL!AE20),IF(Config!$C$6=8,SUM(+ENE!AE20+FEB!AE20+MAR!AE20+ABR!AE20+MAY!AE20+JUN!AE20+JUL!AE20+AGO!AE20),IF(Config!$C$6=9,SUM(+ENE!AE20+FEB!AE20+MAR!AE20+ABR!AE20+MAY!AE20+JUN!AE20+JUL!AE20+AGO!AE20+SET!AE20),IF(Config!$C$6=10,SUM(+ENE!AE20+FEB!AE20+MAR!AE20+ABR!AE20+MAY!AE20+JUN!AE20+JUL!AE20+AGO!AE20+SET!AE20+OCT!AE20),IF(Config!$C$6=11,SUM(+ENE!AE20+FEB!AE20+MAR!AE20+ABR!AE20+MAY!AE20+JUN!AE20+JUL!AE20+AGO!AE20+SET!AE20+OCT!AE20+NOV!AE20),IF(Config!$C$6=12,SUM(+ENE!AE20+FEB!AE20+MAR!AE20+ABR!AE20+MAY!AE20+JUN!AE20+JUL!AE20+AGO!AE20+SET!AE20+OCT!AE20+NOV!AE20+DIC!AE20)))))))))))))</f>
        <v>0</v>
      </c>
      <c r="AF20" s="214">
        <f>IF(Config!$C$6=1,SUM(+ENE!AF20),IF(Config!$C$6=2,SUM(+ENE!AF20+FEB!AF20),IF(Config!$C$6=3,SUM(+ENE!AF20+FEB!AF20+MAR!AF20),IF(Config!$C$6=4,SUM(+ENE!AF20+FEB!AF20+MAR!AF20+ABR!AF20),IF(Config!$C$6=5,SUM(ENE!AF20+FEB!AF20+MAR!AF20+ABR!AF20+MAY!AF20),IF(Config!$C$6=6,SUM(+ENE!AF20+FEB!AF20+MAR!AF20+ABR!AF20+MAY!AF20+JUN!AF20),IF(Config!$C$6=7,SUM(ENE!AF20+FEB!AF20+MAR!AF20+ABR!AF20+MAY!AF20+JUN!AF20+JUL!AF20),IF(Config!$C$6=8,SUM(+ENE!AF20+FEB!AF20+MAR!AF20+ABR!AF20+MAY!AF20+JUN!AF20+JUL!AF20+AGO!AF20),IF(Config!$C$6=9,SUM(+ENE!AF20+FEB!AF20+MAR!AF20+ABR!AF20+MAY!AF20+JUN!AF20+JUL!AF20+AGO!AF20+SET!AF20),IF(Config!$C$6=10,SUM(+ENE!AF20+FEB!AF20+MAR!AF20+ABR!AF20+MAY!AF20+JUN!AF20+JUL!AF20+AGO!AF20+SET!AF20+OCT!AF20),IF(Config!$C$6=11,SUM(+ENE!AF20+FEB!AF20+MAR!AF20+ABR!AF20+MAY!AF20+JUN!AF20+JUL!AF20+AGO!AF20+SET!AF20+OCT!AF20+NOV!AF20),IF(Config!$C$6=12,SUM(+ENE!AF20+FEB!AF20+MAR!AF20+ABR!AF20+MAY!AF20+JUN!AF20+JUL!AF20+AGO!AF20+SET!AF20+OCT!AF20+NOV!AF20+DIC!AF20)))))))))))))</f>
        <v>0</v>
      </c>
      <c r="AG20" s="214">
        <f>IF(Config!$C$6=1,SUM(+ENE!AG20),IF(Config!$C$6=2,SUM(+ENE!AG20+FEB!AG20),IF(Config!$C$6=3,SUM(+ENE!AG20+FEB!AG20+MAR!AG20),IF(Config!$C$6=4,SUM(+ENE!AG20+FEB!AG20+MAR!AG20+ABR!AG20),IF(Config!$C$6=5,SUM(ENE!AG20+FEB!AG20+MAR!AG20+ABR!AG20+MAY!AG20),IF(Config!$C$6=6,SUM(+ENE!AG20+FEB!AG20+MAR!AG20+ABR!AG20+MAY!AG20+JUN!AG20),IF(Config!$C$6=7,SUM(ENE!AG20+FEB!AG20+MAR!AG20+ABR!AG20+MAY!AG20+JUN!AG20+JUL!AG20),IF(Config!$C$6=8,SUM(+ENE!AG20+FEB!AG20+MAR!AG20+ABR!AG20+MAY!AG20+JUN!AG20+JUL!AG20+AGO!AG20),IF(Config!$C$6=9,SUM(+ENE!AG20+FEB!AG20+MAR!AG20+ABR!AG20+MAY!AG20+JUN!AG20+JUL!AG20+AGO!AG20+SET!AG20),IF(Config!$C$6=10,SUM(+ENE!AG20+FEB!AG20+MAR!AG20+ABR!AG20+MAY!AG20+JUN!AG20+JUL!AG20+AGO!AG20+SET!AG20+OCT!AG20),IF(Config!$C$6=11,SUM(+ENE!AG20+FEB!AG20+MAR!AG20+ABR!AG20+MAY!AG20+JUN!AG20+JUL!AG20+AGO!AG20+SET!AG20+OCT!AG20+NOV!AG20),IF(Config!$C$6=12,SUM(+ENE!AG20+FEB!AG20+MAR!AG20+ABR!AG20+MAY!AG20+JUN!AG20+JUL!AG20+AGO!AG20+SET!AG20+OCT!AG20+NOV!AG20+DIC!AG20)))))))))))))</f>
        <v>0</v>
      </c>
      <c r="AH20" s="214">
        <f>IF(Config!$C$6=1,SUM(+ENE!AH20),IF(Config!$C$6=2,SUM(+ENE!AH20+FEB!AH20),IF(Config!$C$6=3,SUM(+ENE!AH20+FEB!AH20+MAR!AH20),IF(Config!$C$6=4,SUM(+ENE!AH20+FEB!AH20+MAR!AH20+ABR!AH20),IF(Config!$C$6=5,SUM(ENE!AH20+FEB!AH20+MAR!AH20+ABR!AH20+MAY!AH20),IF(Config!$C$6=6,SUM(+ENE!AH20+FEB!AH20+MAR!AH20+ABR!AH20+MAY!AH20+JUN!AH20),IF(Config!$C$6=7,SUM(ENE!AH20+FEB!AH20+MAR!AH20+ABR!AH20+MAY!AH20+JUN!AH20+JUL!AH20),IF(Config!$C$6=8,SUM(+ENE!AH20+FEB!AH20+MAR!AH20+ABR!AH20+MAY!AH20+JUN!AH20+JUL!AH20+AGO!AH20),IF(Config!$C$6=9,SUM(+ENE!AH20+FEB!AH20+MAR!AH20+ABR!AH20+MAY!AH20+JUN!AH20+JUL!AH20+AGO!AH20+SET!AH20),IF(Config!$C$6=10,SUM(+ENE!AH20+FEB!AH20+MAR!AH20+ABR!AH20+MAY!AH20+JUN!AH20+JUL!AH20+AGO!AH20+SET!AH20+OCT!AH20),IF(Config!$C$6=11,SUM(+ENE!AH20+FEB!AH20+MAR!AH20+ABR!AH20+MAY!AH20+JUN!AH20+JUL!AH20+AGO!AH20+SET!AH20+OCT!AH20+NOV!AH20),IF(Config!$C$6=12,SUM(+ENE!AH20+FEB!AH20+MAR!AH20+ABR!AH20+MAY!AH20+JUN!AH20+JUL!AH20+AGO!AH20+SET!AH20+OCT!AH20+NOV!AH20+DIC!AH20)))))))))))))</f>
        <v>0</v>
      </c>
      <c r="AI20" s="214">
        <f>IF(Config!$C$6=1,SUM(+ENE!AI20),IF(Config!$C$6=2,SUM(+ENE!AI20+FEB!AI20),IF(Config!$C$6=3,SUM(+ENE!AI20+FEB!AI20+MAR!AI20),IF(Config!$C$6=4,SUM(+ENE!AI20+FEB!AI20+MAR!AI20+ABR!AI20),IF(Config!$C$6=5,SUM(ENE!AI20+FEB!AI20+MAR!AI20+ABR!AI20+MAY!AI20),IF(Config!$C$6=6,SUM(+ENE!AI20+FEB!AI20+MAR!AI20+ABR!AI20+MAY!AI20+JUN!AI20),IF(Config!$C$6=7,SUM(ENE!AI20+FEB!AI20+MAR!AI20+ABR!AI20+MAY!AI20+JUN!AI20+JUL!AI20),IF(Config!$C$6=8,SUM(+ENE!AI20+FEB!AI20+MAR!AI20+ABR!AI20+MAY!AI20+JUN!AI20+JUL!AI20+AGO!AI20),IF(Config!$C$6=9,SUM(+ENE!AI20+FEB!AI20+MAR!AI20+ABR!AI20+MAY!AI20+JUN!AI20+JUL!AI20+AGO!AI20+SET!AI20),IF(Config!$C$6=10,SUM(+ENE!AI20+FEB!AI20+MAR!AI20+ABR!AI20+MAY!AI20+JUN!AI20+JUL!AI20+AGO!AI20+SET!AI20+OCT!AI20),IF(Config!$C$6=11,SUM(+ENE!AI20+FEB!AI20+MAR!AI20+ABR!AI20+MAY!AI20+JUN!AI20+JUL!AI20+AGO!AI20+SET!AI20+OCT!AI20+NOV!AI20),IF(Config!$C$6=12,SUM(+ENE!AI20+FEB!AI20+MAR!AI20+ABR!AI20+MAY!AI20+JUN!AI20+JUL!AI20+AGO!AI20+SET!AI20+OCT!AI20+NOV!AI20+DIC!AI20)))))))))))))</f>
        <v>0</v>
      </c>
      <c r="AJ20" s="214">
        <f>IF(Config!$C$6=1,SUM(+ENE!AJ20),IF(Config!$C$6=2,SUM(+ENE!AJ20+FEB!AJ20),IF(Config!$C$6=3,SUM(+ENE!AJ20+FEB!AJ20+MAR!AJ20),IF(Config!$C$6=4,SUM(+ENE!AJ20+FEB!AJ20+MAR!AJ20+ABR!AJ20),IF(Config!$C$6=5,SUM(ENE!AJ20+FEB!AJ20+MAR!AJ20+ABR!AJ20+MAY!AJ20),IF(Config!$C$6=6,SUM(+ENE!AJ20+FEB!AJ20+MAR!AJ20+ABR!AJ20+MAY!AJ20+JUN!AJ20),IF(Config!$C$6=7,SUM(ENE!AJ20+FEB!AJ20+MAR!AJ20+ABR!AJ20+MAY!AJ20+JUN!AJ20+JUL!AJ20),IF(Config!$C$6=8,SUM(+ENE!AJ20+FEB!AJ20+MAR!AJ20+ABR!AJ20+MAY!AJ20+JUN!AJ20+JUL!AJ20+AGO!AJ20),IF(Config!$C$6=9,SUM(+ENE!AJ20+FEB!AJ20+MAR!AJ20+ABR!AJ20+MAY!AJ20+JUN!AJ20+JUL!AJ20+AGO!AJ20+SET!AJ20),IF(Config!$C$6=10,SUM(+ENE!AJ20+FEB!AJ20+MAR!AJ20+ABR!AJ20+MAY!AJ20+JUN!AJ20+JUL!AJ20+AGO!AJ20+SET!AJ20+OCT!AJ20),IF(Config!$C$6=11,SUM(+ENE!AJ20+FEB!AJ20+MAR!AJ20+ABR!AJ20+MAY!AJ20+JUN!AJ20+JUL!AJ20+AGO!AJ20+SET!AJ20+OCT!AJ20+NOV!AJ20),IF(Config!$C$6=12,SUM(+ENE!AJ20+FEB!AJ20+MAR!AJ20+ABR!AJ20+MAY!AJ20+JUN!AJ20+JUL!AJ20+AGO!AJ20+SET!AJ20+OCT!AJ20+NOV!AJ20+DIC!AJ20)))))))))))))</f>
        <v>0</v>
      </c>
      <c r="AK20" s="214">
        <f>IF(Config!$C$6=1,SUM(+ENE!AK20),IF(Config!$C$6=2,SUM(+ENE!AK20+FEB!AK20),IF(Config!$C$6=3,SUM(+ENE!AK20+FEB!AK20+MAR!AK20),IF(Config!$C$6=4,SUM(+ENE!AK20+FEB!AK20+MAR!AK20+ABR!AK20),IF(Config!$C$6=5,SUM(ENE!AK20+FEB!AK20+MAR!AK20+ABR!AK20+MAY!AK20),IF(Config!$C$6=6,SUM(+ENE!AK20+FEB!AK20+MAR!AK20+ABR!AK20+MAY!AK20+JUN!AK20),IF(Config!$C$6=7,SUM(ENE!AK20+FEB!AK20+MAR!AK20+ABR!AK20+MAY!AK20+JUN!AK20+JUL!AK20),IF(Config!$C$6=8,SUM(+ENE!AK20+FEB!AK20+MAR!AK20+ABR!AK20+MAY!AK20+JUN!AK20+JUL!AK20+AGO!AK20),IF(Config!$C$6=9,SUM(+ENE!AK20+FEB!AK20+MAR!AK20+ABR!AK20+MAY!AK20+JUN!AK20+JUL!AK20+AGO!AK20+SET!AK20),IF(Config!$C$6=10,SUM(+ENE!AK20+FEB!AK20+MAR!AK20+ABR!AK20+MAY!AK20+JUN!AK20+JUL!AK20+AGO!AK20+SET!AK20+OCT!AK20),IF(Config!$C$6=11,SUM(+ENE!AK20+FEB!AK20+MAR!AK20+ABR!AK20+MAY!AK20+JUN!AK20+JUL!AK20+AGO!AK20+SET!AK20+OCT!AK20+NOV!AK20),IF(Config!$C$6=12,SUM(+ENE!AK20+FEB!AK20+MAR!AK20+ABR!AK20+MAY!AK20+JUN!AK20+JUL!AK20+AGO!AK20+SET!AK20+OCT!AK20+NOV!AK20+DIC!AK20)))))))))))))</f>
        <v>0</v>
      </c>
      <c r="AL20" s="214">
        <f>IF(Config!$C$6=1,SUM(+ENE!AL20),IF(Config!$C$6=2,SUM(+ENE!AL20+FEB!AL20),IF(Config!$C$6=3,SUM(+ENE!AL20+FEB!AL20+MAR!AL20),IF(Config!$C$6=4,SUM(+ENE!AL20+FEB!AL20+MAR!AL20+ABR!AL20),IF(Config!$C$6=5,SUM(ENE!AL20+FEB!AL20+MAR!AL20+ABR!AL20+MAY!AL20),IF(Config!$C$6=6,SUM(+ENE!AL20+FEB!AL20+MAR!AL20+ABR!AL20+MAY!AL20+JUN!AL20),IF(Config!$C$6=7,SUM(ENE!AL20+FEB!AL20+MAR!AL20+ABR!AL20+MAY!AL20+JUN!AL20+JUL!AL20),IF(Config!$C$6=8,SUM(+ENE!AL20+FEB!AL20+MAR!AL20+ABR!AL20+MAY!AL20+JUN!AL20+JUL!AL20+AGO!AL20),IF(Config!$C$6=9,SUM(+ENE!AL20+FEB!AL20+MAR!AL20+ABR!AL20+MAY!AL20+JUN!AL20+JUL!AL20+AGO!AL20+SET!AL20),IF(Config!$C$6=10,SUM(+ENE!AL20+FEB!AL20+MAR!AL20+ABR!AL20+MAY!AL20+JUN!AL20+JUL!AL20+AGO!AL20+SET!AL20+OCT!AL20),IF(Config!$C$6=11,SUM(+ENE!AL20+FEB!AL20+MAR!AL20+ABR!AL20+MAY!AL20+JUN!AL20+JUL!AL20+AGO!AL20+SET!AL20+OCT!AL20+NOV!AL20),IF(Config!$C$6=12,SUM(+ENE!AL20+FEB!AL20+MAR!AL20+ABR!AL20+MAY!AL20+JUN!AL20+JUL!AL20+AGO!AL20+SET!AL20+OCT!AL20+NOV!AL20+DIC!AL20)))))))))))))</f>
        <v>0</v>
      </c>
      <c r="AM20" s="214">
        <f>IF(Config!$C$6=1,SUM(+ENE!AM20),IF(Config!$C$6=2,SUM(+ENE!AM20+FEB!AM20),IF(Config!$C$6=3,SUM(+ENE!AM20+FEB!AM20+MAR!AM20),IF(Config!$C$6=4,SUM(+ENE!AM20+FEB!AM20+MAR!AM20+ABR!AM20),IF(Config!$C$6=5,SUM(ENE!AM20+FEB!AM20+MAR!AM20+ABR!AM20+MAY!AM20),IF(Config!$C$6=6,SUM(+ENE!AM20+FEB!AM20+MAR!AM20+ABR!AM20+MAY!AM20+JUN!AM20),IF(Config!$C$6=7,SUM(ENE!AM20+FEB!AM20+MAR!AM20+ABR!AM20+MAY!AM20+JUN!AM20+JUL!AM20),IF(Config!$C$6=8,SUM(+ENE!AM20+FEB!AM20+MAR!AM20+ABR!AM20+MAY!AM20+JUN!AM20+JUL!AM20+AGO!AM20),IF(Config!$C$6=9,SUM(+ENE!AM20+FEB!AM20+MAR!AM20+ABR!AM20+MAY!AM20+JUN!AM20+JUL!AM20+AGO!AM20+SET!AM20),IF(Config!$C$6=10,SUM(+ENE!AM20+FEB!AM20+MAR!AM20+ABR!AM20+MAY!AM20+JUN!AM20+JUL!AM20+AGO!AM20+SET!AM20+OCT!AM20),IF(Config!$C$6=11,SUM(+ENE!AM20+FEB!AM20+MAR!AM20+ABR!AM20+MAY!AM20+JUN!AM20+JUL!AM20+AGO!AM20+SET!AM20+OCT!AM20+NOV!AM20),IF(Config!$C$6=12,SUM(+ENE!AM20+FEB!AM20+MAR!AM20+ABR!AM20+MAY!AM20+JUN!AM20+JUL!AM20+AGO!AM20+SET!AM20+OCT!AM20+NOV!AM20+DIC!AM20)))))))))))))</f>
        <v>0</v>
      </c>
      <c r="AN20" s="214">
        <f>IF(Config!$C$6=1,SUM(+ENE!AN20),IF(Config!$C$6=2,SUM(+ENE!AN20+FEB!AN20),IF(Config!$C$6=3,SUM(+ENE!AN20+FEB!AN20+MAR!AN20),IF(Config!$C$6=4,SUM(+ENE!AN20+FEB!AN20+MAR!AN20+ABR!AN20),IF(Config!$C$6=5,SUM(ENE!AN20+FEB!AN20+MAR!AN20+ABR!AN20+MAY!AN20),IF(Config!$C$6=6,SUM(+ENE!AN20+FEB!AN20+MAR!AN20+ABR!AN20+MAY!AN20+JUN!AN20),IF(Config!$C$6=7,SUM(ENE!AN20+FEB!AN20+MAR!AN20+ABR!AN20+MAY!AN20+JUN!AN20+JUL!AN20),IF(Config!$C$6=8,SUM(+ENE!AN20+FEB!AN20+MAR!AN20+ABR!AN20+MAY!AN20+JUN!AN20+JUL!AN20+AGO!AN20),IF(Config!$C$6=9,SUM(+ENE!AN20+FEB!AN20+MAR!AN20+ABR!AN20+MAY!AN20+JUN!AN20+JUL!AN20+AGO!AN20+SET!AN20),IF(Config!$C$6=10,SUM(+ENE!AN20+FEB!AN20+MAR!AN20+ABR!AN20+MAY!AN20+JUN!AN20+JUL!AN20+AGO!AN20+SET!AN20+OCT!AN20),IF(Config!$C$6=11,SUM(+ENE!AN20+FEB!AN20+MAR!AN20+ABR!AN20+MAY!AN20+JUN!AN20+JUL!AN20+AGO!AN20+SET!AN20+OCT!AN20+NOV!AN20),IF(Config!$C$6=12,SUM(+ENE!AN20+FEB!AN20+MAR!AN20+ABR!AN20+MAY!AN20+JUN!AN20+JUL!AN20+AGO!AN20+SET!AN20+OCT!AN20+NOV!AN20+DIC!AN20)))))))))))))</f>
        <v>0</v>
      </c>
      <c r="AO20" s="214">
        <f>IF(Config!$C$6=1,SUM(+ENE!AO20),IF(Config!$C$6=2,SUM(+ENE!AO20+FEB!AO20),IF(Config!$C$6=3,SUM(+ENE!AO20+FEB!AO20+MAR!AO20),IF(Config!$C$6=4,SUM(+ENE!AO20+FEB!AO20+MAR!AO20+ABR!AO20),IF(Config!$C$6=5,SUM(ENE!AO20+FEB!AO20+MAR!AO20+ABR!AO20+MAY!AO20),IF(Config!$C$6=6,SUM(+ENE!AO20+FEB!AO20+MAR!AO20+ABR!AO20+MAY!AO20+JUN!AO20),IF(Config!$C$6=7,SUM(ENE!AO20+FEB!AO20+MAR!AO20+ABR!AO20+MAY!AO20+JUN!AO20+JUL!AO20),IF(Config!$C$6=8,SUM(+ENE!AO20+FEB!AO20+MAR!AO20+ABR!AO20+MAY!AO20+JUN!AO20+JUL!AO20+AGO!AO20),IF(Config!$C$6=9,SUM(+ENE!AO20+FEB!AO20+MAR!AO20+ABR!AO20+MAY!AO20+JUN!AO20+JUL!AO20+AGO!AO20+SET!AO20),IF(Config!$C$6=10,SUM(+ENE!AO20+FEB!AO20+MAR!AO20+ABR!AO20+MAY!AO20+JUN!AO20+JUL!AO20+AGO!AO20+SET!AO20+OCT!AO20),IF(Config!$C$6=11,SUM(+ENE!AO20+FEB!AO20+MAR!AO20+ABR!AO20+MAY!AO20+JUN!AO20+JUL!AO20+AGO!AO20+SET!AO20+OCT!AO20+NOV!AO20),IF(Config!$C$6=12,SUM(+ENE!AO20+FEB!AO20+MAR!AO20+ABR!AO20+MAY!AO20+JUN!AO20+JUL!AO20+AGO!AO20+SET!AO20+OCT!AO20+NOV!AO20+DIC!AO20)))))))))))))</f>
        <v>0</v>
      </c>
      <c r="AP20" s="214">
        <f>IF(Config!$C$6=1,SUM(+ENE!AP20),IF(Config!$C$6=2,SUM(+ENE!AP20+FEB!AP20),IF(Config!$C$6=3,SUM(+ENE!AP20+FEB!AP20+MAR!AP20),IF(Config!$C$6=4,SUM(+ENE!AP20+FEB!AP20+MAR!AP20+ABR!AP20),IF(Config!$C$6=5,SUM(ENE!AP20+FEB!AP20+MAR!AP20+ABR!AP20+MAY!AP20),IF(Config!$C$6=6,SUM(+ENE!AP20+FEB!AP20+MAR!AP20+ABR!AP20+MAY!AP20+JUN!AP20),IF(Config!$C$6=7,SUM(ENE!AP20+FEB!AP20+MAR!AP20+ABR!AP20+MAY!AP20+JUN!AP20+JUL!AP20),IF(Config!$C$6=8,SUM(+ENE!AP20+FEB!AP20+MAR!AP20+ABR!AP20+MAY!AP20+JUN!AP20+JUL!AP20+AGO!AP20),IF(Config!$C$6=9,SUM(+ENE!AP20+FEB!AP20+MAR!AP20+ABR!AP20+MAY!AP20+JUN!AP20+JUL!AP20+AGO!AP20+SET!AP20),IF(Config!$C$6=10,SUM(+ENE!AP20+FEB!AP20+MAR!AP20+ABR!AP20+MAY!AP20+JUN!AP20+JUL!AP20+AGO!AP20+SET!AP20+OCT!AP20),IF(Config!$C$6=11,SUM(+ENE!AP20+FEB!AP20+MAR!AP20+ABR!AP20+MAY!AP20+JUN!AP20+JUL!AP20+AGO!AP20+SET!AP20+OCT!AP20+NOV!AP20),IF(Config!$C$6=12,SUM(+ENE!AP20+FEB!AP20+MAR!AP20+ABR!AP20+MAY!AP20+JUN!AP20+JUL!AP20+AGO!AP20+SET!AP20+OCT!AP20+NOV!AP20+DIC!AP20)))))))))))))</f>
        <v>0</v>
      </c>
      <c r="AQ20" s="214">
        <f>IF(Config!$C$6=1,SUM(+ENE!AQ20),IF(Config!$C$6=2,SUM(+ENE!AQ20+FEB!AQ20),IF(Config!$C$6=3,SUM(+ENE!AQ20+FEB!AQ20+MAR!AQ20),IF(Config!$C$6=4,SUM(+ENE!AQ20+FEB!AQ20+MAR!AQ20+ABR!AQ20),IF(Config!$C$6=5,SUM(ENE!AQ20+FEB!AQ20+MAR!AQ20+ABR!AQ20+MAY!AQ20),IF(Config!$C$6=6,SUM(+ENE!AQ20+FEB!AQ20+MAR!AQ20+ABR!AQ20+MAY!AQ20+JUN!AQ20),IF(Config!$C$6=7,SUM(ENE!AQ20+FEB!AQ20+MAR!AQ20+ABR!AQ20+MAY!AQ20+JUN!AQ20+JUL!AQ20),IF(Config!$C$6=8,SUM(+ENE!AQ20+FEB!AQ20+MAR!AQ20+ABR!AQ20+MAY!AQ20+JUN!AQ20+JUL!AQ20+AGO!AQ20),IF(Config!$C$6=9,SUM(+ENE!AQ20+FEB!AQ20+MAR!AQ20+ABR!AQ20+MAY!AQ20+JUN!AQ20+JUL!AQ20+AGO!AQ20+SET!AQ20),IF(Config!$C$6=10,SUM(+ENE!AQ20+FEB!AQ20+MAR!AQ20+ABR!AQ20+MAY!AQ20+JUN!AQ20+JUL!AQ20+AGO!AQ20+SET!AQ20+OCT!AQ20),IF(Config!$C$6=11,SUM(+ENE!AQ20+FEB!AQ20+MAR!AQ20+ABR!AQ20+MAY!AQ20+JUN!AQ20+JUL!AQ20+AGO!AQ20+SET!AQ20+OCT!AQ20+NOV!AQ20),IF(Config!$C$6=12,SUM(+ENE!AQ20+FEB!AQ20+MAR!AQ20+ABR!AQ20+MAY!AQ20+JUN!AQ20+JUL!AQ20+AGO!AQ20+SET!AQ20+OCT!AQ20+NOV!AQ20+DIC!AQ20)))))))))))))</f>
        <v>0</v>
      </c>
      <c r="AR20" s="214">
        <f>IF(Config!$C$6=1,SUM(+ENE!AR20),IF(Config!$C$6=2,SUM(+ENE!AR20+FEB!AR20),IF(Config!$C$6=3,SUM(+ENE!AR20+FEB!AR20+MAR!AR20),IF(Config!$C$6=4,SUM(+ENE!AR20+FEB!AR20+MAR!AR20+ABR!AR20),IF(Config!$C$6=5,SUM(ENE!AR20+FEB!AR20+MAR!AR20+ABR!AR20+MAY!AR20),IF(Config!$C$6=6,SUM(+ENE!AR20+FEB!AR20+MAR!AR20+ABR!AR20+MAY!AR20+JUN!AR20),IF(Config!$C$6=7,SUM(ENE!AR20+FEB!AR20+MAR!AR20+ABR!AR20+MAY!AR20+JUN!AR20+JUL!AR20),IF(Config!$C$6=8,SUM(+ENE!AR20+FEB!AR20+MAR!AR20+ABR!AR20+MAY!AR20+JUN!AR20+JUL!AR20+AGO!AR20),IF(Config!$C$6=9,SUM(+ENE!AR20+FEB!AR20+MAR!AR20+ABR!AR20+MAY!AR20+JUN!AR20+JUL!AR20+AGO!AR20+SET!AR20),IF(Config!$C$6=10,SUM(+ENE!AR20+FEB!AR20+MAR!AR20+ABR!AR20+MAY!AR20+JUN!AR20+JUL!AR20+AGO!AR20+SET!AR20+OCT!AR20),IF(Config!$C$6=11,SUM(+ENE!AR20+FEB!AR20+MAR!AR20+ABR!AR20+MAY!AR20+JUN!AR20+JUL!AR20+AGO!AR20+SET!AR20+OCT!AR20+NOV!AR20),IF(Config!$C$6=12,SUM(+ENE!AR20+FEB!AR20+MAR!AR20+ABR!AR20+MAY!AR20+JUN!AR20+JUL!AR20+AGO!AR20+SET!AR20+OCT!AR20+NOV!AR20+DIC!AR20)))))))))))))</f>
        <v>0</v>
      </c>
      <c r="AS20" s="220">
        <f t="shared" si="3"/>
        <v>1</v>
      </c>
      <c r="AT20" s="82">
        <f>IF(Config!$C$6=1,SUM(+ENE!AT20),IF(Config!$C$6=2,SUM(+ENE!AT20+FEB!AT20),IF(Config!$C$6=3,SUM(+ENE!AT20+FEB!AT20+MAR!AT20),IF(Config!$C$6=4,SUM(+ENE!AT20+FEB!AT20+MAR!AT20+ABR!AT20),IF(Config!$C$6=5,SUM(ENE!AT20+FEB!AT20+MAR!AT20+ABR!AT20+MAY!AT20),IF(Config!$C$6=6,SUM(+ENE!AT20+FEB!AT20+MAR!AT20+ABR!AT20+MAY!AT20+JUN!AT20),IF(Config!$C$6=7,SUM(ENE!AT20+FEB!AT20+MAR!AT20+ABR!AT20+MAY!AT20+JUN!AT20+JUL!AT20),IF(Config!$C$6=8,SUM(+ENE!AT20+FEB!AT20+MAR!AT20+ABR!AT20+MAY!AT20+JUN!AT20+JUL!AT20+AGO!AT20),IF(Config!$C$6=9,SUM(+ENE!AT20+FEB!AT20+MAR!AT20+ABR!AT20+MAY!AT20+JUN!AT20+JUL!AT20+AGO!AT20+SET!AT20),IF(Config!$C$6=10,SUM(+ENE!AT20+FEB!AT20+MAR!AT20+ABR!AT20+MAY!AT20+JUN!AT20+JUL!AT20+AGO!AT20+SET!AT20+OCT!AT20),IF(Config!$C$6=11,SUM(+ENE!AT20+FEB!AT20+MAR!AT20+ABR!AT20+MAY!AT20+JUN!AT20+JUL!AT20+AGO!AT20+SET!AT20+OCT!AT20+NOV!AT20),IF(Config!$C$6=12,SUM(+ENE!AT20+FEB!AT20+MAR!AT20+ABR!AT20+MAY!AT20+JUN!AT20+JUL!AT20+AGO!AT20+SET!AT20+OCT!AT20+NOV!AT20+DIC!AT20)))))))))))))</f>
        <v>0</v>
      </c>
      <c r="AU20" s="82">
        <f>IF(Config!$C$6=1,SUM(+ENE!AU20),IF(Config!$C$6=2,SUM(+ENE!AU20+FEB!AU20),IF(Config!$C$6=3,SUM(+ENE!AU20+FEB!AU20+MAR!AU20),IF(Config!$C$6=4,SUM(+ENE!AU20+FEB!AU20+MAR!AU20+ABR!AU20),IF(Config!$C$6=5,SUM(ENE!AU20+FEB!AU20+MAR!AU20+ABR!AU20+MAY!AU20),IF(Config!$C$6=6,SUM(+ENE!AU20+FEB!AU20+MAR!AU20+ABR!AU20+MAY!AU20+JUN!AU20),IF(Config!$C$6=7,SUM(ENE!AU20+FEB!AU20+MAR!AU20+ABR!AU20+MAY!AU20+JUN!AU20+JUL!AU20),IF(Config!$C$6=8,SUM(+ENE!AU20+FEB!AU20+MAR!AU20+ABR!AU20+MAY!AU20+JUN!AU20+JUL!AU20+AGO!AU20),IF(Config!$C$6=9,SUM(+ENE!AU20+FEB!AU20+MAR!AU20+ABR!AU20+MAY!AU20+JUN!AU20+JUL!AU20+AGO!AU20+SET!AU20),IF(Config!$C$6=10,SUM(+ENE!AU20+FEB!AU20+MAR!AU20+ABR!AU20+MAY!AU20+JUN!AU20+JUL!AU20+AGO!AU20+SET!AU20+OCT!AU20),IF(Config!$C$6=11,SUM(+ENE!AU20+FEB!AU20+MAR!AU20+ABR!AU20+MAY!AU20+JUN!AU20+JUL!AU20+AGO!AU20+SET!AU20+OCT!AU20+NOV!AU20),IF(Config!$C$6=12,SUM(+ENE!AU20+FEB!AU20+MAR!AU20+ABR!AU20+MAY!AU20+JUN!AU20+JUL!AU20+AGO!AU20+SET!AU20+OCT!AU20+NOV!AU20+DIC!AU20)))))))))))))</f>
        <v>1</v>
      </c>
      <c r="AV20" s="82">
        <f>IF(Config!$C$6=1,SUM(+ENE!AV20),IF(Config!$C$6=2,SUM(+ENE!AV20+FEB!AV20),IF(Config!$C$6=3,SUM(+ENE!AV20+FEB!AV20+MAR!AV20),IF(Config!$C$6=4,SUM(+ENE!AV20+FEB!AV20+MAR!AV20+ABR!AV20),IF(Config!$C$6=5,SUM(ENE!AV20+FEB!AV20+MAR!AV20+ABR!AV20+MAY!AV20),IF(Config!$C$6=6,SUM(+ENE!AV20+FEB!AV20+MAR!AV20+ABR!AV20+MAY!AV20+JUN!AV20),IF(Config!$C$6=7,SUM(ENE!AV20+FEB!AV20+MAR!AV20+ABR!AV20+MAY!AV20+JUN!AV20+JUL!AV20),IF(Config!$C$6=8,SUM(+ENE!AV20+FEB!AV20+MAR!AV20+ABR!AV20+MAY!AV20+JUN!AV20+JUL!AV20+AGO!AV20),IF(Config!$C$6=9,SUM(+ENE!AV20+FEB!AV20+MAR!AV20+ABR!AV20+MAY!AV20+JUN!AV20+JUL!AV20+AGO!AV20+SET!AV20),IF(Config!$C$6=10,SUM(+ENE!AV20+FEB!AV20+MAR!AV20+ABR!AV20+MAY!AV20+JUN!AV20+JUL!AV20+AGO!AV20+SET!AV20+OCT!AV20),IF(Config!$C$6=11,SUM(+ENE!AV20+FEB!AV20+MAR!AV20+ABR!AV20+MAY!AV20+JUN!AV20+JUL!AV20+AGO!AV20+SET!AV20+OCT!AV20+NOV!AV20),IF(Config!$C$6=12,SUM(+ENE!AV20+FEB!AV20+MAR!AV20+ABR!AV20+MAY!AV20+JUN!AV20+JUL!AV20+AGO!AV20+SET!AV20+OCT!AV20+NOV!AV20+DIC!AV20)))))))))))))</f>
        <v>0</v>
      </c>
      <c r="AW20" s="82">
        <f>IF(Config!$C$6=1,SUM(+ENE!AW20),IF(Config!$C$6=2,SUM(+ENE!AW20+FEB!AW20),IF(Config!$C$6=3,SUM(+ENE!AW20+FEB!AW20+MAR!AW20),IF(Config!$C$6=4,SUM(+ENE!AW20+FEB!AW20+MAR!AW20+ABR!AW20),IF(Config!$C$6=5,SUM(ENE!AW20+FEB!AW20+MAR!AW20+ABR!AW20+MAY!AW20),IF(Config!$C$6=6,SUM(+ENE!AW20+FEB!AW20+MAR!AW20+ABR!AW20+MAY!AW20+JUN!AW20),IF(Config!$C$6=7,SUM(ENE!AW20+FEB!AW20+MAR!AW20+ABR!AW20+MAY!AW20+JUN!AW20+JUL!AW20),IF(Config!$C$6=8,SUM(+ENE!AW20+FEB!AW20+MAR!AW20+ABR!AW20+MAY!AW20+JUN!AW20+JUL!AW20+AGO!AW20),IF(Config!$C$6=9,SUM(+ENE!AW20+FEB!AW20+MAR!AW20+ABR!AW20+MAY!AW20+JUN!AW20+JUL!AW20+AGO!AW20+SET!AW20),IF(Config!$C$6=10,SUM(+ENE!AW20+FEB!AW20+MAR!AW20+ABR!AW20+MAY!AW20+JUN!AW20+JUL!AW20+AGO!AW20+SET!AW20+OCT!AW20),IF(Config!$C$6=11,SUM(+ENE!AW20+FEB!AW20+MAR!AW20+ABR!AW20+MAY!AW20+JUN!AW20+JUL!AW20+AGO!AW20+SET!AW20+OCT!AW20+NOV!AW20),IF(Config!$C$6=12,SUM(+ENE!AW20+FEB!AW20+MAR!AW20+ABR!AW20+MAY!AW20+JUN!AW20+JUL!AW20+AGO!AW20+SET!AW20+OCT!AW20+NOV!AW20+DIC!AW20)))))))))))))</f>
        <v>0</v>
      </c>
      <c r="AX20" s="82">
        <f>IF(Config!$C$6=1,SUM(+ENE!AX20),IF(Config!$C$6=2,SUM(+ENE!AX20+FEB!AX20),IF(Config!$C$6=3,SUM(+ENE!AX20+FEB!AX20+MAR!AX20),IF(Config!$C$6=4,SUM(+ENE!AX20+FEB!AX20+MAR!AX20+ABR!AX20),IF(Config!$C$6=5,SUM(ENE!AX20+FEB!AX20+MAR!AX20+ABR!AX20+MAY!AX20),IF(Config!$C$6=6,SUM(+ENE!AX20+FEB!AX20+MAR!AX20+ABR!AX20+MAY!AX20+JUN!AX20),IF(Config!$C$6=7,SUM(ENE!AX20+FEB!AX20+MAR!AX20+ABR!AX20+MAY!AX20+JUN!AX20+JUL!AX20),IF(Config!$C$6=8,SUM(+ENE!AX20+FEB!AX20+MAR!AX20+ABR!AX20+MAY!AX20+JUN!AX20+JUL!AX20+AGO!AX20),IF(Config!$C$6=9,SUM(+ENE!AX20+FEB!AX20+MAR!AX20+ABR!AX20+MAY!AX20+JUN!AX20+JUL!AX20+AGO!AX20+SET!AX20),IF(Config!$C$6=10,SUM(+ENE!AX20+FEB!AX20+MAR!AX20+ABR!AX20+MAY!AX20+JUN!AX20+JUL!AX20+AGO!AX20+SET!AX20+OCT!AX20),IF(Config!$C$6=11,SUM(+ENE!AX20+FEB!AX20+MAR!AX20+ABR!AX20+MAY!AX20+JUN!AX20+JUL!AX20+AGO!AX20+SET!AX20+OCT!AX20+NOV!AX20),IF(Config!$C$6=12,SUM(+ENE!AX20+FEB!AX20+MAR!AX20+ABR!AX20+MAY!AX20+JUN!AX20+JUL!AX20+AGO!AX20+SET!AX20+OCT!AX20+NOV!AX20+DIC!AX20)))))))))))))</f>
        <v>0</v>
      </c>
      <c r="AY20" s="82">
        <f>IF(Config!$C$6=1,SUM(+ENE!AY20),IF(Config!$C$6=2,SUM(+ENE!AY20+FEB!AY20),IF(Config!$C$6=3,SUM(+ENE!AY20+FEB!AY20+MAR!AY20),IF(Config!$C$6=4,SUM(+ENE!AY20+FEB!AY20+MAR!AY20+ABR!AY20),IF(Config!$C$6=5,SUM(ENE!AY20+FEB!AY20+MAR!AY20+ABR!AY20+MAY!AY20),IF(Config!$C$6=6,SUM(+ENE!AY20+FEB!AY20+MAR!AY20+ABR!AY20+MAY!AY20+JUN!AY20),IF(Config!$C$6=7,SUM(ENE!AY20+FEB!AY20+MAR!AY20+ABR!AY20+MAY!AY20+JUN!AY20+JUL!AY20),IF(Config!$C$6=8,SUM(+ENE!AY20+FEB!AY20+MAR!AY20+ABR!AY20+MAY!AY20+JUN!AY20+JUL!AY20+AGO!AY20),IF(Config!$C$6=9,SUM(+ENE!AY20+FEB!AY20+MAR!AY20+ABR!AY20+MAY!AY20+JUN!AY20+JUL!AY20+AGO!AY20+SET!AY20),IF(Config!$C$6=10,SUM(+ENE!AY20+FEB!AY20+MAR!AY20+ABR!AY20+MAY!AY20+JUN!AY20+JUL!AY20+AGO!AY20+SET!AY20+OCT!AY20),IF(Config!$C$6=11,SUM(+ENE!AY20+FEB!AY20+MAR!AY20+ABR!AY20+MAY!AY20+JUN!AY20+JUL!AY20+AGO!AY20+SET!AY20+OCT!AY20+NOV!AY20),IF(Config!$C$6=12,SUM(+ENE!AY20+FEB!AY20+MAR!AY20+ABR!AY20+MAY!AY20+JUN!AY20+JUL!AY20+AGO!AY20+SET!AY20+OCT!AY20+NOV!AY20+DIC!AY20)))))))))))))</f>
        <v>0</v>
      </c>
      <c r="AZ20" s="82">
        <f>IF(Config!$C$6=1,SUM(+ENE!AZ20),IF(Config!$C$6=2,SUM(+ENE!AZ20+FEB!AZ20),IF(Config!$C$6=3,SUM(+ENE!AZ20+FEB!AZ20+MAR!AZ20),IF(Config!$C$6=4,SUM(+ENE!AZ20+FEB!AZ20+MAR!AZ20+ABR!AZ20),IF(Config!$C$6=5,SUM(ENE!AZ20+FEB!AZ20+MAR!AZ20+ABR!AZ20+MAY!AZ20),IF(Config!$C$6=6,SUM(+ENE!AZ20+FEB!AZ20+MAR!AZ20+ABR!AZ20+MAY!AZ20+JUN!AZ20),IF(Config!$C$6=7,SUM(ENE!AZ20+FEB!AZ20+MAR!AZ20+ABR!AZ20+MAY!AZ20+JUN!AZ20+JUL!AZ20),IF(Config!$C$6=8,SUM(+ENE!AZ20+FEB!AZ20+MAR!AZ20+ABR!AZ20+MAY!AZ20+JUN!AZ20+JUL!AZ20+AGO!AZ20),IF(Config!$C$6=9,SUM(+ENE!AZ20+FEB!AZ20+MAR!AZ20+ABR!AZ20+MAY!AZ20+JUN!AZ20+JUL!AZ20+AGO!AZ20+SET!AZ20),IF(Config!$C$6=10,SUM(+ENE!AZ20+FEB!AZ20+MAR!AZ20+ABR!AZ20+MAY!AZ20+JUN!AZ20+JUL!AZ20+AGO!AZ20+SET!AZ20+OCT!AZ20),IF(Config!$C$6=11,SUM(+ENE!AZ20+FEB!AZ20+MAR!AZ20+ABR!AZ20+MAY!AZ20+JUN!AZ20+JUL!AZ20+AGO!AZ20+SET!AZ20+OCT!AZ20+NOV!AZ20),IF(Config!$C$6=12,SUM(+ENE!AZ20+FEB!AZ20+MAR!AZ20+ABR!AZ20+MAY!AZ20+JUN!AZ20+JUL!AZ20+AGO!AZ20+SET!AZ20+OCT!AZ20+NOV!AZ20+DIC!AZ20)))))))))))))</f>
        <v>0</v>
      </c>
      <c r="BA20" s="82">
        <f>IF(Config!$C$6=1,SUM(+ENE!BA20),IF(Config!$C$6=2,SUM(+ENE!BA20+FEB!BA20),IF(Config!$C$6=3,SUM(+ENE!BA20+FEB!BA20+MAR!BA20),IF(Config!$C$6=4,SUM(+ENE!BA20+FEB!BA20+MAR!BA20+ABR!BA20),IF(Config!$C$6=5,SUM(ENE!BA20+FEB!BA20+MAR!BA20+ABR!BA20+MAY!BA20),IF(Config!$C$6=6,SUM(+ENE!BA20+FEB!BA20+MAR!BA20+ABR!BA20+MAY!BA20+JUN!BA20),IF(Config!$C$6=7,SUM(ENE!BA20+FEB!BA20+MAR!BA20+ABR!BA20+MAY!BA20+JUN!BA20+JUL!BA20),IF(Config!$C$6=8,SUM(+ENE!BA20+FEB!BA20+MAR!BA20+ABR!BA20+MAY!BA20+JUN!BA20+JUL!BA20+AGO!BA20),IF(Config!$C$6=9,SUM(+ENE!BA20+FEB!BA20+MAR!BA20+ABR!BA20+MAY!BA20+JUN!BA20+JUL!BA20+AGO!BA20+SET!BA20),IF(Config!$C$6=10,SUM(+ENE!BA20+FEB!BA20+MAR!BA20+ABR!BA20+MAY!BA20+JUN!BA20+JUL!BA20+AGO!BA20+SET!BA20+OCT!BA20),IF(Config!$C$6=11,SUM(+ENE!BA20+FEB!BA20+MAR!BA20+ABR!BA20+MAY!BA20+JUN!BA20+JUL!BA20+AGO!BA20+SET!BA20+OCT!BA20+NOV!BA20),IF(Config!$C$6=12,SUM(+ENE!BA20+FEB!BA20+MAR!BA20+ABR!BA20+MAY!BA20+JUN!BA20+JUL!BA20+AGO!BA20+SET!BA20+OCT!BA20+NOV!BA20+DIC!BA20)))))))))))))</f>
        <v>0</v>
      </c>
      <c r="BB20" s="82">
        <f>IF(Config!$C$6=1,SUM(+ENE!BB20),IF(Config!$C$6=2,SUM(+ENE!BB20+FEB!BB20),IF(Config!$C$6=3,SUM(+ENE!BB20+FEB!BB20+MAR!BB20),IF(Config!$C$6=4,SUM(+ENE!BB20+FEB!BB20+MAR!BB20+ABR!BB20),IF(Config!$C$6=5,SUM(ENE!BB20+FEB!BB20+MAR!BB20+ABR!BB20+MAY!BB20),IF(Config!$C$6=6,SUM(+ENE!BB20+FEB!BB20+MAR!BB20+ABR!BB20+MAY!BB20+JUN!BB20),IF(Config!$C$6=7,SUM(ENE!BB20+FEB!BB20+MAR!BB20+ABR!BB20+MAY!BB20+JUN!BB20+JUL!BB20),IF(Config!$C$6=8,SUM(+ENE!BB20+FEB!BB20+MAR!BB20+ABR!BB20+MAY!BB20+JUN!BB20+JUL!BB20+AGO!BB20),IF(Config!$C$6=9,SUM(+ENE!BB20+FEB!BB20+MAR!BB20+ABR!BB20+MAY!BB20+JUN!BB20+JUL!BB20+AGO!BB20+SET!BB20),IF(Config!$C$6=10,SUM(+ENE!BB20+FEB!BB20+MAR!BB20+ABR!BB20+MAY!BB20+JUN!BB20+JUL!BB20+AGO!BB20+SET!BB20+OCT!BB20),IF(Config!$C$6=11,SUM(+ENE!BB20+FEB!BB20+MAR!BB20+ABR!BB20+MAY!BB20+JUN!BB20+JUL!BB20+AGO!BB20+SET!BB20+OCT!BB20+NOV!BB20),IF(Config!$C$6=12,SUM(+ENE!BB20+FEB!BB20+MAR!BB20+ABR!BB20+MAY!BB20+JUN!BB20+JUL!BB20+AGO!BB20+SET!BB20+OCT!BB20+NOV!BB20+DIC!BB20)))))))))))))</f>
        <v>0</v>
      </c>
      <c r="BC20" s="82">
        <f>IF(Config!$C$6=1,SUM(+ENE!BC20),IF(Config!$C$6=2,SUM(+ENE!BC20+FEB!BC20),IF(Config!$C$6=3,SUM(+ENE!BC20+FEB!BC20+MAR!BC20),IF(Config!$C$6=4,SUM(+ENE!BC20+FEB!BC20+MAR!BC20+ABR!BC20),IF(Config!$C$6=5,SUM(ENE!BC20+FEB!BC20+MAR!BC20+ABR!BC20+MAY!BC20),IF(Config!$C$6=6,SUM(+ENE!BC20+FEB!BC20+MAR!BC20+ABR!BC20+MAY!BC20+JUN!BC20),IF(Config!$C$6=7,SUM(ENE!BC20+FEB!BC20+MAR!BC20+ABR!BC20+MAY!BC20+JUN!BC20+JUL!BC20),IF(Config!$C$6=8,SUM(+ENE!BC20+FEB!BC20+MAR!BC20+ABR!BC20+MAY!BC20+JUN!BC20+JUL!BC20+AGO!BC20),IF(Config!$C$6=9,SUM(+ENE!BC20+FEB!BC20+MAR!BC20+ABR!BC20+MAY!BC20+JUN!BC20+JUL!BC20+AGO!BC20+SET!BC20),IF(Config!$C$6=10,SUM(+ENE!BC20+FEB!BC20+MAR!BC20+ABR!BC20+MAY!BC20+JUN!BC20+JUL!BC20+AGO!BC20+SET!BC20+OCT!BC20),IF(Config!$C$6=11,SUM(+ENE!BC20+FEB!BC20+MAR!BC20+ABR!BC20+MAY!BC20+JUN!BC20+JUL!BC20+AGO!BC20+SET!BC20+OCT!BC20+NOV!BC20),IF(Config!$C$6=12,SUM(+ENE!BC20+FEB!BC20+MAR!BC20+ABR!BC20+MAY!BC20+JUN!BC20+JUL!BC20+AGO!BC20+SET!BC20+OCT!BC20+NOV!BC20+DIC!BC20)))))))))))))</f>
        <v>0</v>
      </c>
      <c r="BD20" s="109">
        <f t="shared" si="4"/>
        <v>1</v>
      </c>
      <c r="BE20" t="str">
        <f t="shared" si="2"/>
        <v>OK</v>
      </c>
    </row>
    <row r="21" spans="1:57" ht="20.25" customHeight="1" x14ac:dyDescent="0.25">
      <c r="A21" s="213">
        <f>+METAS!A21</f>
        <v>18</v>
      </c>
      <c r="B21" s="257" t="str">
        <f>+METAS!B21</f>
        <v xml:space="preserve">18-Tratamiento en violencia familiar en el primer nivel de atención no especializado. </v>
      </c>
      <c r="C21" s="258" t="str">
        <f>+METAS!D21</f>
        <v>SALUD MENTAL I-1 A I-4</v>
      </c>
      <c r="D21" s="259">
        <f>IF(Config!$C$6=1,SUM(+ENE!D21),IF(Config!$C$6=2,SUM(+ENE!D21+FEB!D21),IF(Config!$C$6=3,SUM(+ENE!D21+FEB!D21+MAR!D21),IF(Config!$C$6=4,SUM(+ENE!D21+FEB!D21+MAR!D21+ABR!D21),IF(Config!$C$6=5,SUM(ENE!D21+FEB!D21+MAR!D21+ABR!D21+MAY!D21),IF(Config!$C$6=6,SUM(+ENE!D21+FEB!D21+MAR!D21+ABR!D21+MAY!D21+JUN!D21),IF(Config!$C$6=7,SUM(ENE!D21+FEB!D21+MAR!D21+ABR!D21+MAY!D21+JUN!D21+JUL!D21),IF(Config!$C$6=8,SUM(+ENE!D21+FEB!D21+MAR!D21+ABR!D21+MAY!D21+JUN!D21+JUL!D21+AGO!D21),IF(Config!$C$6=9,SUM(+ENE!D21+FEB!D21+MAR!D21+ABR!D21+MAY!D21+JUN!D21+JUL!D21+AGO!D21+SET!D21),IF(Config!$C$6=10,SUM(+ENE!D21+FEB!D21+MAR!D21+ABR!D21+MAY!D21+JUN!D21+JUL!D21+AGO!D21+SET!D21+OCT!D21),IF(Config!$C$6=11,SUM(+ENE!D21+FEB!D21+MAR!D21+ABR!D21+MAY!D21+JUN!D21+JUL!D21+AGO!D21+SET!D21+OCT!D21+NOV!D21),IF(Config!$C$6=12,SUM(+ENE!D21+FEB!D21+MAR!D21+ABR!D21+MAY!D21+JUN!D21+JUL!D21+AGO!D21+SET!D21+OCT!D21+NOV!D21+DIC!D21)))))))))))))</f>
        <v>0</v>
      </c>
      <c r="E21" s="259">
        <f>IF(Config!$C$6=1,SUM(+ENE!E21),IF(Config!$C$6=2,SUM(+ENE!E21+FEB!E21),IF(Config!$C$6=3,SUM(+ENE!E21+FEB!E21+MAR!E21),IF(Config!$C$6=4,SUM(+ENE!E21+FEB!E21+MAR!E21+ABR!E21),IF(Config!$C$6=5,SUM(ENE!E21+FEB!E21+MAR!E21+ABR!E21+MAY!E21),IF(Config!$C$6=6,SUM(+ENE!E21+FEB!E21+MAR!E21+ABR!E21+MAY!E21+JUN!E21),IF(Config!$C$6=7,SUM(ENE!E21+FEB!E21+MAR!E21+ABR!E21+MAY!E21+JUN!E21+JUL!E21),IF(Config!$C$6=8,SUM(+ENE!E21+FEB!E21+MAR!E21+ABR!E21+MAY!E21+JUN!E21+JUL!E21+AGO!E21),IF(Config!$C$6=9,SUM(+ENE!E21+FEB!E21+MAR!E21+ABR!E21+MAY!E21+JUN!E21+JUL!E21+AGO!E21+SET!E21),IF(Config!$C$6=10,SUM(+ENE!E21+FEB!E21+MAR!E21+ABR!E21+MAY!E21+JUN!E21+JUL!E21+AGO!E21+SET!E21+OCT!E21),IF(Config!$C$6=11,SUM(+ENE!E21+FEB!E21+MAR!E21+ABR!E21+MAY!E21+JUN!E21+JUL!E21+AGO!E21+SET!E21+OCT!E21+NOV!E21),IF(Config!$C$6=12,SUM(+ENE!E21+FEB!E21+MAR!E21+ABR!E21+MAY!E21+JUN!E21+JUL!E21+AGO!E21+SET!E21+OCT!E21+NOV!E21+DIC!E21)))))))))))))</f>
        <v>0</v>
      </c>
      <c r="F21" s="259">
        <f>IF(Config!$C$6=1,SUM(+ENE!F21),IF(Config!$C$6=2,SUM(+ENE!F21+FEB!F21),IF(Config!$C$6=3,SUM(+ENE!F21+FEB!F21+MAR!F21),IF(Config!$C$6=4,SUM(+ENE!F21+FEB!F21+MAR!F21+ABR!F21),IF(Config!$C$6=5,SUM(ENE!F21+FEB!F21+MAR!F21+ABR!F21+MAY!F21),IF(Config!$C$6=6,SUM(+ENE!F21+FEB!F21+MAR!F21+ABR!F21+MAY!F21+JUN!F21),IF(Config!$C$6=7,SUM(ENE!F21+FEB!F21+MAR!F21+ABR!F21+MAY!F21+JUN!F21+JUL!F21),IF(Config!$C$6=8,SUM(+ENE!F21+FEB!F21+MAR!F21+ABR!F21+MAY!F21+JUN!F21+JUL!F21+AGO!F21),IF(Config!$C$6=9,SUM(+ENE!F21+FEB!F21+MAR!F21+ABR!F21+MAY!F21+JUN!F21+JUL!F21+AGO!F21+SET!F21),IF(Config!$C$6=10,SUM(+ENE!F21+FEB!F21+MAR!F21+ABR!F21+MAY!F21+JUN!F21+JUL!F21+AGO!F21+SET!F21+OCT!F21),IF(Config!$C$6=11,SUM(+ENE!F21+FEB!F21+MAR!F21+ABR!F21+MAY!F21+JUN!F21+JUL!F21+AGO!F21+SET!F21+OCT!F21+NOV!F21),IF(Config!$C$6=12,SUM(+ENE!F21+FEB!F21+MAR!F21+ABR!F21+MAY!F21+JUN!F21+JUL!F21+AGO!F21+SET!F21+OCT!F21+NOV!F21+DIC!F21)))))))))))))</f>
        <v>60</v>
      </c>
      <c r="G21" s="259">
        <f>IF(Config!$C$6=1,SUM(+ENE!G21),IF(Config!$C$6=2,SUM(+ENE!G21+FEB!G21),IF(Config!$C$6=3,SUM(+ENE!G21+FEB!G21+MAR!G21),IF(Config!$C$6=4,SUM(+ENE!G21+FEB!G21+MAR!G21+ABR!G21),IF(Config!$C$6=5,SUM(ENE!G21+FEB!G21+MAR!G21+ABR!G21+MAY!G21),IF(Config!$C$6=6,SUM(+ENE!G21+FEB!G21+MAR!G21+ABR!G21+MAY!G21+JUN!G21),IF(Config!$C$6=7,SUM(ENE!G21+FEB!G21+MAR!G21+ABR!G21+MAY!G21+JUN!G21+JUL!G21),IF(Config!$C$6=8,SUM(+ENE!G21+FEB!G21+MAR!G21+ABR!G21+MAY!G21+JUN!G21+JUL!G21+AGO!G21),IF(Config!$C$6=9,SUM(+ENE!G21+FEB!G21+MAR!G21+ABR!G21+MAY!G21+JUN!G21+JUL!G21+AGO!G21+SET!G21),IF(Config!$C$6=10,SUM(+ENE!G21+FEB!G21+MAR!G21+ABR!G21+MAY!G21+JUN!G21+JUL!G21+AGO!G21+SET!G21+OCT!G21),IF(Config!$C$6=11,SUM(+ENE!G21+FEB!G21+MAR!G21+ABR!G21+MAY!G21+JUN!G21+JUL!G21+AGO!G21+SET!G21+OCT!G21+NOV!G21),IF(Config!$C$6=12,SUM(+ENE!G21+FEB!G21+MAR!G21+ABR!G21+MAY!G21+JUN!G21+JUL!G21+AGO!G21+SET!G21+OCT!G21+NOV!G21+DIC!G21)))))))))))))</f>
        <v>0</v>
      </c>
      <c r="H21" s="259">
        <f>IF(Config!$C$6=1,SUM(+ENE!H21),IF(Config!$C$6=2,SUM(+ENE!H21+FEB!H21),IF(Config!$C$6=3,SUM(+ENE!H21+FEB!H21+MAR!H21),IF(Config!$C$6=4,SUM(+ENE!H21+FEB!H21+MAR!H21+ABR!H21),IF(Config!$C$6=5,SUM(ENE!H21+FEB!H21+MAR!H21+ABR!H21+MAY!H21),IF(Config!$C$6=6,SUM(+ENE!H21+FEB!H21+MAR!H21+ABR!H21+MAY!H21+JUN!H21),IF(Config!$C$6=7,SUM(ENE!H21+FEB!H21+MAR!H21+ABR!H21+MAY!H21+JUN!H21+JUL!H21),IF(Config!$C$6=8,SUM(+ENE!H21+FEB!H21+MAR!H21+ABR!H21+MAY!H21+JUN!H21+JUL!H21+AGO!H21),IF(Config!$C$6=9,SUM(+ENE!H21+FEB!H21+MAR!H21+ABR!H21+MAY!H21+JUN!H21+JUL!H21+AGO!H21+SET!H21),IF(Config!$C$6=10,SUM(+ENE!H21+FEB!H21+MAR!H21+ABR!H21+MAY!H21+JUN!H21+JUL!H21+AGO!H21+SET!H21+OCT!H21),IF(Config!$C$6=11,SUM(+ENE!H21+FEB!H21+MAR!H21+ABR!H21+MAY!H21+JUN!H21+JUL!H21+AGO!H21+SET!H21+OCT!H21+NOV!H21),IF(Config!$C$6=12,SUM(+ENE!H21+FEB!H21+MAR!H21+ABR!H21+MAY!H21+JUN!H21+JUL!H21+AGO!H21+SET!H21+OCT!H21+NOV!H21+DIC!H21)))))))))))))</f>
        <v>0</v>
      </c>
      <c r="I21" s="259">
        <f>IF(Config!$C$6=1,SUM(+ENE!I21),IF(Config!$C$6=2,SUM(+ENE!I21+FEB!I21),IF(Config!$C$6=3,SUM(+ENE!I21+FEB!I21+MAR!I21),IF(Config!$C$6=4,SUM(+ENE!I21+FEB!I21+MAR!I21+ABR!I21),IF(Config!$C$6=5,SUM(ENE!I21+FEB!I21+MAR!I21+ABR!I21+MAY!I21),IF(Config!$C$6=6,SUM(+ENE!I21+FEB!I21+MAR!I21+ABR!I21+MAY!I21+JUN!I21),IF(Config!$C$6=7,SUM(ENE!I21+FEB!I21+MAR!I21+ABR!I21+MAY!I21+JUN!I21+JUL!I21),IF(Config!$C$6=8,SUM(+ENE!I21+FEB!I21+MAR!I21+ABR!I21+MAY!I21+JUN!I21+JUL!I21+AGO!I21),IF(Config!$C$6=9,SUM(+ENE!I21+FEB!I21+MAR!I21+ABR!I21+MAY!I21+JUN!I21+JUL!I21+AGO!I21+SET!I21),IF(Config!$C$6=10,SUM(+ENE!I21+FEB!I21+MAR!I21+ABR!I21+MAY!I21+JUN!I21+JUL!I21+AGO!I21+SET!I21+OCT!I21),IF(Config!$C$6=11,SUM(+ENE!I21+FEB!I21+MAR!I21+ABR!I21+MAY!I21+JUN!I21+JUL!I21+AGO!I21+SET!I21+OCT!I21+NOV!I21),IF(Config!$C$6=12,SUM(+ENE!I21+FEB!I21+MAR!I21+ABR!I21+MAY!I21+JUN!I21+JUL!I21+AGO!I21+SET!I21+OCT!I21+NOV!I21+DIC!I21)))))))))))))</f>
        <v>0</v>
      </c>
      <c r="J21" s="259">
        <f>IF(Config!$C$6=1,SUM(+ENE!J21),IF(Config!$C$6=2,SUM(+ENE!J21+FEB!J21),IF(Config!$C$6=3,SUM(+ENE!J21+FEB!J21+MAR!J21),IF(Config!$C$6=4,SUM(+ENE!J21+FEB!J21+MAR!J21+ABR!J21),IF(Config!$C$6=5,SUM(ENE!J21+FEB!J21+MAR!J21+ABR!J21+MAY!J21),IF(Config!$C$6=6,SUM(+ENE!J21+FEB!J21+MAR!J21+ABR!J21+MAY!J21+JUN!J21),IF(Config!$C$6=7,SUM(ENE!J21+FEB!J21+MAR!J21+ABR!J21+MAY!J21+JUN!J21+JUL!J21),IF(Config!$C$6=8,SUM(+ENE!J21+FEB!J21+MAR!J21+ABR!J21+MAY!J21+JUN!J21+JUL!J21+AGO!J21),IF(Config!$C$6=9,SUM(+ENE!J21+FEB!J21+MAR!J21+ABR!J21+MAY!J21+JUN!J21+JUL!J21+AGO!J21+SET!J21),IF(Config!$C$6=10,SUM(+ENE!J21+FEB!J21+MAR!J21+ABR!J21+MAY!J21+JUN!J21+JUL!J21+AGO!J21+SET!J21+OCT!J21),IF(Config!$C$6=11,SUM(+ENE!J21+FEB!J21+MAR!J21+ABR!J21+MAY!J21+JUN!J21+JUL!J21+AGO!J21+SET!J21+OCT!J21+NOV!J21),IF(Config!$C$6=12,SUM(+ENE!J21+FEB!J21+MAR!J21+ABR!J21+MAY!J21+JUN!J21+JUL!J21+AGO!J21+SET!J21+OCT!J21+NOV!J21+DIC!J21)))))))))))))</f>
        <v>0</v>
      </c>
      <c r="K21" s="259">
        <f>IF(Config!$C$6=1,SUM(+ENE!K21),IF(Config!$C$6=2,SUM(+ENE!K21+FEB!K21),IF(Config!$C$6=3,SUM(+ENE!K21+FEB!K21+MAR!K21),IF(Config!$C$6=4,SUM(+ENE!K21+FEB!K21+MAR!K21+ABR!K21),IF(Config!$C$6=5,SUM(ENE!K21+FEB!K21+MAR!K21+ABR!K21+MAY!K21),IF(Config!$C$6=6,SUM(+ENE!K21+FEB!K21+MAR!K21+ABR!K21+MAY!K21+JUN!K21),IF(Config!$C$6=7,SUM(ENE!K21+FEB!K21+MAR!K21+ABR!K21+MAY!K21+JUN!K21+JUL!K21),IF(Config!$C$6=8,SUM(+ENE!K21+FEB!K21+MAR!K21+ABR!K21+MAY!K21+JUN!K21+JUL!K21+AGO!K21),IF(Config!$C$6=9,SUM(+ENE!K21+FEB!K21+MAR!K21+ABR!K21+MAY!K21+JUN!K21+JUL!K21+AGO!K21+SET!K21),IF(Config!$C$6=10,SUM(+ENE!K21+FEB!K21+MAR!K21+ABR!K21+MAY!K21+JUN!K21+JUL!K21+AGO!K21+SET!K21+OCT!K21),IF(Config!$C$6=11,SUM(+ENE!K21+FEB!K21+MAR!K21+ABR!K21+MAY!K21+JUN!K21+JUL!K21+AGO!K21+SET!K21+OCT!K21+NOV!K21),IF(Config!$C$6=12,SUM(+ENE!K21+FEB!K21+MAR!K21+ABR!K21+MAY!K21+JUN!K21+JUL!K21+AGO!K21+SET!K21+OCT!K21+NOV!K21+DIC!K21)))))))))))))</f>
        <v>0</v>
      </c>
      <c r="L21" s="259">
        <f>IF(Config!$C$6=1,SUM(+ENE!L21),IF(Config!$C$6=2,SUM(+ENE!L21+FEB!L21),IF(Config!$C$6=3,SUM(+ENE!L21+FEB!L21+MAR!L21),IF(Config!$C$6=4,SUM(+ENE!L21+FEB!L21+MAR!L21+ABR!L21),IF(Config!$C$6=5,SUM(ENE!L21+FEB!L21+MAR!L21+ABR!L21+MAY!L21),IF(Config!$C$6=6,SUM(+ENE!L21+FEB!L21+MAR!L21+ABR!L21+MAY!L21+JUN!L21),IF(Config!$C$6=7,SUM(ENE!L21+FEB!L21+MAR!L21+ABR!L21+MAY!L21+JUN!L21+JUL!L21),IF(Config!$C$6=8,SUM(+ENE!L21+FEB!L21+MAR!L21+ABR!L21+MAY!L21+JUN!L21+JUL!L21+AGO!L21),IF(Config!$C$6=9,SUM(+ENE!L21+FEB!L21+MAR!L21+ABR!L21+MAY!L21+JUN!L21+JUL!L21+AGO!L21+SET!L21),IF(Config!$C$6=10,SUM(+ENE!L21+FEB!L21+MAR!L21+ABR!L21+MAY!L21+JUN!L21+JUL!L21+AGO!L21+SET!L21+OCT!L21),IF(Config!$C$6=11,SUM(+ENE!L21+FEB!L21+MAR!L21+ABR!L21+MAY!L21+JUN!L21+JUL!L21+AGO!L21+SET!L21+OCT!L21+NOV!L21),IF(Config!$C$6=12,SUM(+ENE!L21+FEB!L21+MAR!L21+ABR!L21+MAY!L21+JUN!L21+JUL!L21+AGO!L21+SET!L21+OCT!L21+NOV!L21+DIC!L21)))))))))))))</f>
        <v>0</v>
      </c>
      <c r="M21" s="259">
        <f>IF(Config!$C$6=1,SUM(+ENE!M21),IF(Config!$C$6=2,SUM(+ENE!M21+FEB!M21),IF(Config!$C$6=3,SUM(+ENE!M21+FEB!M21+MAR!M21),IF(Config!$C$6=4,SUM(+ENE!M21+FEB!M21+MAR!M21+ABR!M21),IF(Config!$C$6=5,SUM(ENE!M21+FEB!M21+MAR!M21+ABR!M21+MAY!M21),IF(Config!$C$6=6,SUM(+ENE!M21+FEB!M21+MAR!M21+ABR!M21+MAY!M21+JUN!M21),IF(Config!$C$6=7,SUM(ENE!M21+FEB!M21+MAR!M21+ABR!M21+MAY!M21+JUN!M21+JUL!M21),IF(Config!$C$6=8,SUM(+ENE!M21+FEB!M21+MAR!M21+ABR!M21+MAY!M21+JUN!M21+JUL!M21+AGO!M21),IF(Config!$C$6=9,SUM(+ENE!M21+FEB!M21+MAR!M21+ABR!M21+MAY!M21+JUN!M21+JUL!M21+AGO!M21+SET!M21),IF(Config!$C$6=10,SUM(+ENE!M21+FEB!M21+MAR!M21+ABR!M21+MAY!M21+JUN!M21+JUL!M21+AGO!M21+SET!M21+OCT!M21),IF(Config!$C$6=11,SUM(+ENE!M21+FEB!M21+MAR!M21+ABR!M21+MAY!M21+JUN!M21+JUL!M21+AGO!M21+SET!M21+OCT!M21+NOV!M21),IF(Config!$C$6=12,SUM(+ENE!M21+FEB!M21+MAR!M21+ABR!M21+MAY!M21+JUN!M21+JUL!M21+AGO!M21+SET!M21+OCT!M21+NOV!M21+DIC!M21)))))))))))))</f>
        <v>0</v>
      </c>
      <c r="N21" s="259">
        <f>IF(Config!$C$6=1,SUM(+ENE!N21),IF(Config!$C$6=2,SUM(+ENE!N21+FEB!N21),IF(Config!$C$6=3,SUM(+ENE!N21+FEB!N21+MAR!N21),IF(Config!$C$6=4,SUM(+ENE!N21+FEB!N21+MAR!N21+ABR!N21),IF(Config!$C$6=5,SUM(ENE!N21+FEB!N21+MAR!N21+ABR!N21+MAY!N21),IF(Config!$C$6=6,SUM(+ENE!N21+FEB!N21+MAR!N21+ABR!N21+MAY!N21+JUN!N21),IF(Config!$C$6=7,SUM(ENE!N21+FEB!N21+MAR!N21+ABR!N21+MAY!N21+JUN!N21+JUL!N21),IF(Config!$C$6=8,SUM(+ENE!N21+FEB!N21+MAR!N21+ABR!N21+MAY!N21+JUN!N21+JUL!N21+AGO!N21),IF(Config!$C$6=9,SUM(+ENE!N21+FEB!N21+MAR!N21+ABR!N21+MAY!N21+JUN!N21+JUL!N21+AGO!N21+SET!N21),IF(Config!$C$6=10,SUM(+ENE!N21+FEB!N21+MAR!N21+ABR!N21+MAY!N21+JUN!N21+JUL!N21+AGO!N21+SET!N21+OCT!N21),IF(Config!$C$6=11,SUM(+ENE!N21+FEB!N21+MAR!N21+ABR!N21+MAY!N21+JUN!N21+JUL!N21+AGO!N21+SET!N21+OCT!N21+NOV!N21),IF(Config!$C$6=12,SUM(+ENE!N21+FEB!N21+MAR!N21+ABR!N21+MAY!N21+JUN!N21+JUL!N21+AGO!N21+SET!N21+OCT!N21+NOV!N21+DIC!N21)))))))))))))</f>
        <v>0</v>
      </c>
      <c r="O21" s="259">
        <f>IF(Config!$C$6=1,SUM(+ENE!O21),IF(Config!$C$6=2,SUM(+ENE!O21+FEB!O21),IF(Config!$C$6=3,SUM(+ENE!O21+FEB!O21+MAR!O21),IF(Config!$C$6=4,SUM(+ENE!O21+FEB!O21+MAR!O21+ABR!O21),IF(Config!$C$6=5,SUM(ENE!O21+FEB!O21+MAR!O21+ABR!O21+MAY!O21),IF(Config!$C$6=6,SUM(+ENE!O21+FEB!O21+MAR!O21+ABR!O21+MAY!O21+JUN!O21),IF(Config!$C$6=7,SUM(ENE!O21+FEB!O21+MAR!O21+ABR!O21+MAY!O21+JUN!O21+JUL!O21),IF(Config!$C$6=8,SUM(+ENE!O21+FEB!O21+MAR!O21+ABR!O21+MAY!O21+JUN!O21+JUL!O21+AGO!O21),IF(Config!$C$6=9,SUM(+ENE!O21+FEB!O21+MAR!O21+ABR!O21+MAY!O21+JUN!O21+JUL!O21+AGO!O21+SET!O21),IF(Config!$C$6=10,SUM(+ENE!O21+FEB!O21+MAR!O21+ABR!O21+MAY!O21+JUN!O21+JUL!O21+AGO!O21+SET!O21+OCT!O21),IF(Config!$C$6=11,SUM(+ENE!O21+FEB!O21+MAR!O21+ABR!O21+MAY!O21+JUN!O21+JUL!O21+AGO!O21+SET!O21+OCT!O21+NOV!O21),IF(Config!$C$6=12,SUM(+ENE!O21+FEB!O21+MAR!O21+ABR!O21+MAY!O21+JUN!O21+JUL!O21+AGO!O21+SET!O21+OCT!O21+NOV!O21+DIC!O21)))))))))))))</f>
        <v>16</v>
      </c>
      <c r="P21" s="259">
        <f>IF(Config!$C$6=1,SUM(+ENE!P21),IF(Config!$C$6=2,SUM(+ENE!P21+FEB!P21),IF(Config!$C$6=3,SUM(+ENE!P21+FEB!P21+MAR!P21),IF(Config!$C$6=4,SUM(+ENE!P21+FEB!P21+MAR!P21+ABR!P21),IF(Config!$C$6=5,SUM(ENE!P21+FEB!P21+MAR!P21+ABR!P21+MAY!P21),IF(Config!$C$6=6,SUM(+ENE!P21+FEB!P21+MAR!P21+ABR!P21+MAY!P21+JUN!P21),IF(Config!$C$6=7,SUM(ENE!P21+FEB!P21+MAR!P21+ABR!P21+MAY!P21+JUN!P21+JUL!P21),IF(Config!$C$6=8,SUM(+ENE!P21+FEB!P21+MAR!P21+ABR!P21+MAY!P21+JUN!P21+JUL!P21+AGO!P21),IF(Config!$C$6=9,SUM(+ENE!P21+FEB!P21+MAR!P21+ABR!P21+MAY!P21+JUN!P21+JUL!P21+AGO!P21+SET!P21),IF(Config!$C$6=10,SUM(+ENE!P21+FEB!P21+MAR!P21+ABR!P21+MAY!P21+JUN!P21+JUL!P21+AGO!P21+SET!P21+OCT!P21),IF(Config!$C$6=11,SUM(+ENE!P21+FEB!P21+MAR!P21+ABR!P21+MAY!P21+JUN!P21+JUL!P21+AGO!P21+SET!P21+OCT!P21+NOV!P21),IF(Config!$C$6=12,SUM(+ENE!P21+FEB!P21+MAR!P21+ABR!P21+MAY!P21+JUN!P21+JUL!P21+AGO!P21+SET!P21+OCT!P21+NOV!P21+DIC!P21)))))))))))))</f>
        <v>4</v>
      </c>
      <c r="Q21" s="259">
        <f>IF(Config!$C$6=1,SUM(+ENE!Q21),IF(Config!$C$6=2,SUM(+ENE!Q21+FEB!Q21),IF(Config!$C$6=3,SUM(+ENE!Q21+FEB!Q21+MAR!Q21),IF(Config!$C$6=4,SUM(+ENE!Q21+FEB!Q21+MAR!Q21+ABR!Q21),IF(Config!$C$6=5,SUM(ENE!Q21+FEB!Q21+MAR!Q21+ABR!Q21+MAY!Q21),IF(Config!$C$6=6,SUM(+ENE!Q21+FEB!Q21+MAR!Q21+ABR!Q21+MAY!Q21+JUN!Q21),IF(Config!$C$6=7,SUM(ENE!Q21+FEB!Q21+MAR!Q21+ABR!Q21+MAY!Q21+JUN!Q21+JUL!Q21),IF(Config!$C$6=8,SUM(+ENE!Q21+FEB!Q21+MAR!Q21+ABR!Q21+MAY!Q21+JUN!Q21+JUL!Q21+AGO!Q21),IF(Config!$C$6=9,SUM(+ENE!Q21+FEB!Q21+MAR!Q21+ABR!Q21+MAY!Q21+JUN!Q21+JUL!Q21+AGO!Q21+SET!Q21),IF(Config!$C$6=10,SUM(+ENE!Q21+FEB!Q21+MAR!Q21+ABR!Q21+MAY!Q21+JUN!Q21+JUL!Q21+AGO!Q21+SET!Q21+OCT!Q21),IF(Config!$C$6=11,SUM(+ENE!Q21+FEB!Q21+MAR!Q21+ABR!Q21+MAY!Q21+JUN!Q21+JUL!Q21+AGO!Q21+SET!Q21+OCT!Q21+NOV!Q21),IF(Config!$C$6=12,SUM(+ENE!Q21+FEB!Q21+MAR!Q21+ABR!Q21+MAY!Q21+JUN!Q21+JUL!Q21+AGO!Q21+SET!Q21+OCT!Q21+NOV!Q21+DIC!Q21)))))))))))))</f>
        <v>0</v>
      </c>
      <c r="R21" s="259">
        <f>IF(Config!$C$6=1,SUM(+ENE!R21),IF(Config!$C$6=2,SUM(+ENE!R21+FEB!R21),IF(Config!$C$6=3,SUM(+ENE!R21+FEB!R21+MAR!R21),IF(Config!$C$6=4,SUM(+ENE!R21+FEB!R21+MAR!R21+ABR!R21),IF(Config!$C$6=5,SUM(ENE!R21+FEB!R21+MAR!R21+ABR!R21+MAY!R21),IF(Config!$C$6=6,SUM(+ENE!R21+FEB!R21+MAR!R21+ABR!R21+MAY!R21+JUN!R21),IF(Config!$C$6=7,SUM(ENE!R21+FEB!R21+MAR!R21+ABR!R21+MAY!R21+JUN!R21+JUL!R21),IF(Config!$C$6=8,SUM(+ENE!R21+FEB!R21+MAR!R21+ABR!R21+MAY!R21+JUN!R21+JUL!R21+AGO!R21),IF(Config!$C$6=9,SUM(+ENE!R21+FEB!R21+MAR!R21+ABR!R21+MAY!R21+JUN!R21+JUL!R21+AGO!R21+SET!R21),IF(Config!$C$6=10,SUM(+ENE!R21+FEB!R21+MAR!R21+ABR!R21+MAY!R21+JUN!R21+JUL!R21+AGO!R21+SET!R21+OCT!R21),IF(Config!$C$6=11,SUM(+ENE!R21+FEB!R21+MAR!R21+ABR!R21+MAY!R21+JUN!R21+JUL!R21+AGO!R21+SET!R21+OCT!R21+NOV!R21),IF(Config!$C$6=12,SUM(+ENE!R21+FEB!R21+MAR!R21+ABR!R21+MAY!R21+JUN!R21+JUL!R21+AGO!R21+SET!R21+OCT!R21+NOV!R21+DIC!R21)))))))))))))</f>
        <v>0</v>
      </c>
      <c r="S21" s="259">
        <f>IF(Config!$C$6=1,SUM(+ENE!S21),IF(Config!$C$6=2,SUM(+ENE!S21+FEB!S21),IF(Config!$C$6=3,SUM(+ENE!S21+FEB!S21+MAR!S21),IF(Config!$C$6=4,SUM(+ENE!S21+FEB!S21+MAR!S21+ABR!S21),IF(Config!$C$6=5,SUM(ENE!S21+FEB!S21+MAR!S21+ABR!S21+MAY!S21),IF(Config!$C$6=6,SUM(+ENE!S21+FEB!S21+MAR!S21+ABR!S21+MAY!S21+JUN!S21),IF(Config!$C$6=7,SUM(ENE!S21+FEB!S21+MAR!S21+ABR!S21+MAY!S21+JUN!S21+JUL!S21),IF(Config!$C$6=8,SUM(+ENE!S21+FEB!S21+MAR!S21+ABR!S21+MAY!S21+JUN!S21+JUL!S21+AGO!S21),IF(Config!$C$6=9,SUM(+ENE!S21+FEB!S21+MAR!S21+ABR!S21+MAY!S21+JUN!S21+JUL!S21+AGO!S21+SET!S21),IF(Config!$C$6=10,SUM(+ENE!S21+FEB!S21+MAR!S21+ABR!S21+MAY!S21+JUN!S21+JUL!S21+AGO!S21+SET!S21+OCT!S21),IF(Config!$C$6=11,SUM(+ENE!S21+FEB!S21+MAR!S21+ABR!S21+MAY!S21+JUN!S21+JUL!S21+AGO!S21+SET!S21+OCT!S21+NOV!S21),IF(Config!$C$6=12,SUM(+ENE!S21+FEB!S21+MAR!S21+ABR!S21+MAY!S21+JUN!S21+JUL!S21+AGO!S21+SET!S21+OCT!S21+NOV!S21+DIC!S21)))))))))))))</f>
        <v>30</v>
      </c>
      <c r="T21" s="259">
        <f>IF(Config!$C$6=1,SUM(+ENE!T21),IF(Config!$C$6=2,SUM(+ENE!T21+FEB!T21),IF(Config!$C$6=3,SUM(+ENE!T21+FEB!T21+MAR!T21),IF(Config!$C$6=4,SUM(+ENE!T21+FEB!T21+MAR!T21+ABR!T21),IF(Config!$C$6=5,SUM(ENE!T21+FEB!T21+MAR!T21+ABR!T21+MAY!T21),IF(Config!$C$6=6,SUM(+ENE!T21+FEB!T21+MAR!T21+ABR!T21+MAY!T21+JUN!T21),IF(Config!$C$6=7,SUM(ENE!T21+FEB!T21+MAR!T21+ABR!T21+MAY!T21+JUN!T21+JUL!T21),IF(Config!$C$6=8,SUM(+ENE!T21+FEB!T21+MAR!T21+ABR!T21+MAY!T21+JUN!T21+JUL!T21+AGO!T21),IF(Config!$C$6=9,SUM(+ENE!T21+FEB!T21+MAR!T21+ABR!T21+MAY!T21+JUN!T21+JUL!T21+AGO!T21+SET!T21),IF(Config!$C$6=10,SUM(+ENE!T21+FEB!T21+MAR!T21+ABR!T21+MAY!T21+JUN!T21+JUL!T21+AGO!T21+SET!T21+OCT!T21),IF(Config!$C$6=11,SUM(+ENE!T21+FEB!T21+MAR!T21+ABR!T21+MAY!T21+JUN!T21+JUL!T21+AGO!T21+SET!T21+OCT!T21+NOV!T21),IF(Config!$C$6=12,SUM(+ENE!T21+FEB!T21+MAR!T21+ABR!T21+MAY!T21+JUN!T21+JUL!T21+AGO!T21+SET!T21+OCT!T21+NOV!T21+DIC!T21)))))))))))))</f>
        <v>0</v>
      </c>
      <c r="U21" s="259">
        <f>IF(Config!$C$6=1,SUM(+ENE!U21),IF(Config!$C$6=2,SUM(+ENE!U21+FEB!U21),IF(Config!$C$6=3,SUM(+ENE!U21+FEB!U21+MAR!U21),IF(Config!$C$6=4,SUM(+ENE!U21+FEB!U21+MAR!U21+ABR!U21),IF(Config!$C$6=5,SUM(ENE!U21+FEB!U21+MAR!U21+ABR!U21+MAY!U21),IF(Config!$C$6=6,SUM(+ENE!U21+FEB!U21+MAR!U21+ABR!U21+MAY!U21+JUN!U21),IF(Config!$C$6=7,SUM(ENE!U21+FEB!U21+MAR!U21+ABR!U21+MAY!U21+JUN!U21+JUL!U21),IF(Config!$C$6=8,SUM(+ENE!U21+FEB!U21+MAR!U21+ABR!U21+MAY!U21+JUN!U21+JUL!U21+AGO!U21),IF(Config!$C$6=9,SUM(+ENE!U21+FEB!U21+MAR!U21+ABR!U21+MAY!U21+JUN!U21+JUL!U21+AGO!U21+SET!U21),IF(Config!$C$6=10,SUM(+ENE!U21+FEB!U21+MAR!U21+ABR!U21+MAY!U21+JUN!U21+JUL!U21+AGO!U21+SET!U21+OCT!U21),IF(Config!$C$6=11,SUM(+ENE!U21+FEB!U21+MAR!U21+ABR!U21+MAY!U21+JUN!U21+JUL!U21+AGO!U21+SET!U21+OCT!U21+NOV!U21),IF(Config!$C$6=12,SUM(+ENE!U21+FEB!U21+MAR!U21+ABR!U21+MAY!U21+JUN!U21+JUL!U21+AGO!U21+SET!U21+OCT!U21+NOV!U21+DIC!U21)))))))))))))</f>
        <v>0</v>
      </c>
      <c r="V21" s="259">
        <f>IF(Config!$C$6=1,SUM(+ENE!V21),IF(Config!$C$6=2,SUM(+ENE!V21+FEB!V21),IF(Config!$C$6=3,SUM(+ENE!V21+FEB!V21+MAR!V21),IF(Config!$C$6=4,SUM(+ENE!V21+FEB!V21+MAR!V21+ABR!V21),IF(Config!$C$6=5,SUM(ENE!V21+FEB!V21+MAR!V21+ABR!V21+MAY!V21),IF(Config!$C$6=6,SUM(+ENE!V21+FEB!V21+MAR!V21+ABR!V21+MAY!V21+JUN!V21),IF(Config!$C$6=7,SUM(ENE!V21+FEB!V21+MAR!V21+ABR!V21+MAY!V21+JUN!V21+JUL!V21),IF(Config!$C$6=8,SUM(+ENE!V21+FEB!V21+MAR!V21+ABR!V21+MAY!V21+JUN!V21+JUL!V21+AGO!V21),IF(Config!$C$6=9,SUM(+ENE!V21+FEB!V21+MAR!V21+ABR!V21+MAY!V21+JUN!V21+JUL!V21+AGO!V21+SET!V21),IF(Config!$C$6=10,SUM(+ENE!V21+FEB!V21+MAR!V21+ABR!V21+MAY!V21+JUN!V21+JUL!V21+AGO!V21+SET!V21+OCT!V21),IF(Config!$C$6=11,SUM(+ENE!V21+FEB!V21+MAR!V21+ABR!V21+MAY!V21+JUN!V21+JUL!V21+AGO!V21+SET!V21+OCT!V21+NOV!V21),IF(Config!$C$6=12,SUM(+ENE!V21+FEB!V21+MAR!V21+ABR!V21+MAY!V21+JUN!V21+JUL!V21+AGO!V21+SET!V21+OCT!V21+NOV!V21+DIC!V21)))))))))))))</f>
        <v>0</v>
      </c>
      <c r="W21" s="259">
        <f>IF(Config!$C$6=1,SUM(+ENE!W21),IF(Config!$C$6=2,SUM(+ENE!W21+FEB!W21),IF(Config!$C$6=3,SUM(+ENE!W21+FEB!W21+MAR!W21),IF(Config!$C$6=4,SUM(+ENE!W21+FEB!W21+MAR!W21+ABR!W21),IF(Config!$C$6=5,SUM(ENE!W21+FEB!W21+MAR!W21+ABR!W21+MAY!W21),IF(Config!$C$6=6,SUM(+ENE!W21+FEB!W21+MAR!W21+ABR!W21+MAY!W21+JUN!W21),IF(Config!$C$6=7,SUM(ENE!W21+FEB!W21+MAR!W21+ABR!W21+MAY!W21+JUN!W21+JUL!W21),IF(Config!$C$6=8,SUM(+ENE!W21+FEB!W21+MAR!W21+ABR!W21+MAY!W21+JUN!W21+JUL!W21+AGO!W21),IF(Config!$C$6=9,SUM(+ENE!W21+FEB!W21+MAR!W21+ABR!W21+MAY!W21+JUN!W21+JUL!W21+AGO!W21+SET!W21),IF(Config!$C$6=10,SUM(+ENE!W21+FEB!W21+MAR!W21+ABR!W21+MAY!W21+JUN!W21+JUL!W21+AGO!W21+SET!W21+OCT!W21),IF(Config!$C$6=11,SUM(+ENE!W21+FEB!W21+MAR!W21+ABR!W21+MAY!W21+JUN!W21+JUL!W21+AGO!W21+SET!W21+OCT!W21+NOV!W21),IF(Config!$C$6=12,SUM(+ENE!W21+FEB!W21+MAR!W21+ABR!W21+MAY!W21+JUN!W21+JUL!W21+AGO!W21+SET!W21+OCT!W21+NOV!W21+DIC!W21)))))))))))))</f>
        <v>25</v>
      </c>
      <c r="X21" s="259">
        <f>IF(Config!$C$6=1,SUM(+ENE!X21),IF(Config!$C$6=2,SUM(+ENE!X21+FEB!X21),IF(Config!$C$6=3,SUM(+ENE!X21+FEB!X21+MAR!X21),IF(Config!$C$6=4,SUM(+ENE!X21+FEB!X21+MAR!X21+ABR!X21),IF(Config!$C$6=5,SUM(ENE!X21+FEB!X21+MAR!X21+ABR!X21+MAY!X21),IF(Config!$C$6=6,SUM(+ENE!X21+FEB!X21+MAR!X21+ABR!X21+MAY!X21+JUN!X21),IF(Config!$C$6=7,SUM(ENE!X21+FEB!X21+MAR!X21+ABR!X21+MAY!X21+JUN!X21+JUL!X21),IF(Config!$C$6=8,SUM(+ENE!X21+FEB!X21+MAR!X21+ABR!X21+MAY!X21+JUN!X21+JUL!X21+AGO!X21),IF(Config!$C$6=9,SUM(+ENE!X21+FEB!X21+MAR!X21+ABR!X21+MAY!X21+JUN!X21+JUL!X21+AGO!X21+SET!X21),IF(Config!$C$6=10,SUM(+ENE!X21+FEB!X21+MAR!X21+ABR!X21+MAY!X21+JUN!X21+JUL!X21+AGO!X21+SET!X21+OCT!X21),IF(Config!$C$6=11,SUM(+ENE!X21+FEB!X21+MAR!X21+ABR!X21+MAY!X21+JUN!X21+JUL!X21+AGO!X21+SET!X21+OCT!X21+NOV!X21),IF(Config!$C$6=12,SUM(+ENE!X21+FEB!X21+MAR!X21+ABR!X21+MAY!X21+JUN!X21+JUL!X21+AGO!X21+SET!X21+OCT!X21+NOV!X21+DIC!X21)))))))))))))</f>
        <v>60</v>
      </c>
      <c r="Y21" s="259">
        <f>IF(Config!$C$6=1,SUM(+ENE!Y21),IF(Config!$C$6=2,SUM(+ENE!Y21+FEB!Y21),IF(Config!$C$6=3,SUM(+ENE!Y21+FEB!Y21+MAR!Y21),IF(Config!$C$6=4,SUM(+ENE!Y21+FEB!Y21+MAR!Y21+ABR!Y21),IF(Config!$C$6=5,SUM(ENE!Y21+FEB!Y21+MAR!Y21+ABR!Y21+MAY!Y21),IF(Config!$C$6=6,SUM(+ENE!Y21+FEB!Y21+MAR!Y21+ABR!Y21+MAY!Y21+JUN!Y21),IF(Config!$C$6=7,SUM(ENE!Y21+FEB!Y21+MAR!Y21+ABR!Y21+MAY!Y21+JUN!Y21+JUL!Y21),IF(Config!$C$6=8,SUM(+ENE!Y21+FEB!Y21+MAR!Y21+ABR!Y21+MAY!Y21+JUN!Y21+JUL!Y21+AGO!Y21),IF(Config!$C$6=9,SUM(+ENE!Y21+FEB!Y21+MAR!Y21+ABR!Y21+MAY!Y21+JUN!Y21+JUL!Y21+AGO!Y21+SET!Y21),IF(Config!$C$6=10,SUM(+ENE!Y21+FEB!Y21+MAR!Y21+ABR!Y21+MAY!Y21+JUN!Y21+JUL!Y21+AGO!Y21+SET!Y21+OCT!Y21),IF(Config!$C$6=11,SUM(+ENE!Y21+FEB!Y21+MAR!Y21+ABR!Y21+MAY!Y21+JUN!Y21+JUL!Y21+AGO!Y21+SET!Y21+OCT!Y21+NOV!Y21),IF(Config!$C$6=12,SUM(+ENE!Y21+FEB!Y21+MAR!Y21+ABR!Y21+MAY!Y21+JUN!Y21+JUL!Y21+AGO!Y21+SET!Y21+OCT!Y21+NOV!Y21+DIC!Y21)))))))))))))</f>
        <v>0</v>
      </c>
      <c r="Z21" s="259">
        <f>IF(Config!$C$6=1,SUM(+ENE!Z21),IF(Config!$C$6=2,SUM(+ENE!Z21+FEB!Z21),IF(Config!$C$6=3,SUM(+ENE!Z21+FEB!Z21+MAR!Z21),IF(Config!$C$6=4,SUM(+ENE!Z21+FEB!Z21+MAR!Z21+ABR!Z21),IF(Config!$C$6=5,SUM(ENE!Z21+FEB!Z21+MAR!Z21+ABR!Z21+MAY!Z21),IF(Config!$C$6=6,SUM(+ENE!Z21+FEB!Z21+MAR!Z21+ABR!Z21+MAY!Z21+JUN!Z21),IF(Config!$C$6=7,SUM(ENE!Z21+FEB!Z21+MAR!Z21+ABR!Z21+MAY!Z21+JUN!Z21+JUL!Z21),IF(Config!$C$6=8,SUM(+ENE!Z21+FEB!Z21+MAR!Z21+ABR!Z21+MAY!Z21+JUN!Z21+JUL!Z21+AGO!Z21),IF(Config!$C$6=9,SUM(+ENE!Z21+FEB!Z21+MAR!Z21+ABR!Z21+MAY!Z21+JUN!Z21+JUL!Z21+AGO!Z21+SET!Z21),IF(Config!$C$6=10,SUM(+ENE!Z21+FEB!Z21+MAR!Z21+ABR!Z21+MAY!Z21+JUN!Z21+JUL!Z21+AGO!Z21+SET!Z21+OCT!Z21),IF(Config!$C$6=11,SUM(+ENE!Z21+FEB!Z21+MAR!Z21+ABR!Z21+MAY!Z21+JUN!Z21+JUL!Z21+AGO!Z21+SET!Z21+OCT!Z21+NOV!Z21),IF(Config!$C$6=12,SUM(+ENE!Z21+FEB!Z21+MAR!Z21+ABR!Z21+MAY!Z21+JUN!Z21+JUL!Z21+AGO!Z21+SET!Z21+OCT!Z21+NOV!Z21+DIC!Z21)))))))))))))</f>
        <v>0</v>
      </c>
      <c r="AA21" s="259">
        <f>IF(Config!$C$6=1,SUM(+ENE!AA21),IF(Config!$C$6=2,SUM(+ENE!AA21+FEB!AA21),IF(Config!$C$6=3,SUM(+ENE!AA21+FEB!AA21+MAR!AA21),IF(Config!$C$6=4,SUM(+ENE!AA21+FEB!AA21+MAR!AA21+ABR!AA21),IF(Config!$C$6=5,SUM(ENE!AA21+FEB!AA21+MAR!AA21+ABR!AA21+MAY!AA21),IF(Config!$C$6=6,SUM(+ENE!AA21+FEB!AA21+MAR!AA21+ABR!AA21+MAY!AA21+JUN!AA21),IF(Config!$C$6=7,SUM(ENE!AA21+FEB!AA21+MAR!AA21+ABR!AA21+MAY!AA21+JUN!AA21+JUL!AA21),IF(Config!$C$6=8,SUM(+ENE!AA21+FEB!AA21+MAR!AA21+ABR!AA21+MAY!AA21+JUN!AA21+JUL!AA21+AGO!AA21),IF(Config!$C$6=9,SUM(+ENE!AA21+FEB!AA21+MAR!AA21+ABR!AA21+MAY!AA21+JUN!AA21+JUL!AA21+AGO!AA21+SET!AA21),IF(Config!$C$6=10,SUM(+ENE!AA21+FEB!AA21+MAR!AA21+ABR!AA21+MAY!AA21+JUN!AA21+JUL!AA21+AGO!AA21+SET!AA21+OCT!AA21),IF(Config!$C$6=11,SUM(+ENE!AA21+FEB!AA21+MAR!AA21+ABR!AA21+MAY!AA21+JUN!AA21+JUL!AA21+AGO!AA21+SET!AA21+OCT!AA21+NOV!AA21),IF(Config!$C$6=12,SUM(+ENE!AA21+FEB!AA21+MAR!AA21+ABR!AA21+MAY!AA21+JUN!AA21+JUL!AA21+AGO!AA21+SET!AA21+OCT!AA21+NOV!AA21+DIC!AA21)))))))))))))</f>
        <v>0</v>
      </c>
      <c r="AB21" s="259">
        <f>IF(Config!$C$6=1,SUM(+ENE!AB21),IF(Config!$C$6=2,SUM(+ENE!AB21+FEB!AB21),IF(Config!$C$6=3,SUM(+ENE!AB21+FEB!AB21+MAR!AB21),IF(Config!$C$6=4,SUM(+ENE!AB21+FEB!AB21+MAR!AB21+ABR!AB21),IF(Config!$C$6=5,SUM(ENE!AB21+FEB!AB21+MAR!AB21+ABR!AB21+MAY!AB21),IF(Config!$C$6=6,SUM(+ENE!AB21+FEB!AB21+MAR!AB21+ABR!AB21+MAY!AB21+JUN!AB21),IF(Config!$C$6=7,SUM(ENE!AB21+FEB!AB21+MAR!AB21+ABR!AB21+MAY!AB21+JUN!AB21+JUL!AB21),IF(Config!$C$6=8,SUM(+ENE!AB21+FEB!AB21+MAR!AB21+ABR!AB21+MAY!AB21+JUN!AB21+JUL!AB21+AGO!AB21),IF(Config!$C$6=9,SUM(+ENE!AB21+FEB!AB21+MAR!AB21+ABR!AB21+MAY!AB21+JUN!AB21+JUL!AB21+AGO!AB21+SET!AB21),IF(Config!$C$6=10,SUM(+ENE!AB21+FEB!AB21+MAR!AB21+ABR!AB21+MAY!AB21+JUN!AB21+JUL!AB21+AGO!AB21+SET!AB21+OCT!AB21),IF(Config!$C$6=11,SUM(+ENE!AB21+FEB!AB21+MAR!AB21+ABR!AB21+MAY!AB21+JUN!AB21+JUL!AB21+AGO!AB21+SET!AB21+OCT!AB21+NOV!AB21),IF(Config!$C$6=12,SUM(+ENE!AB21+FEB!AB21+MAR!AB21+ABR!AB21+MAY!AB21+JUN!AB21+JUL!AB21+AGO!AB21+SET!AB21+OCT!AB21+NOV!AB21+DIC!AB21)))))))))))))</f>
        <v>0</v>
      </c>
      <c r="AC21" s="259">
        <f>IF(Config!$C$6=1,SUM(+ENE!AC21),IF(Config!$C$6=2,SUM(+ENE!AC21+FEB!AC21),IF(Config!$C$6=3,SUM(+ENE!AC21+FEB!AC21+MAR!AC21),IF(Config!$C$6=4,SUM(+ENE!AC21+FEB!AC21+MAR!AC21+ABR!AC21),IF(Config!$C$6=5,SUM(ENE!AC21+FEB!AC21+MAR!AC21+ABR!AC21+MAY!AC21),IF(Config!$C$6=6,SUM(+ENE!AC21+FEB!AC21+MAR!AC21+ABR!AC21+MAY!AC21+JUN!AC21),IF(Config!$C$6=7,SUM(ENE!AC21+FEB!AC21+MAR!AC21+ABR!AC21+MAY!AC21+JUN!AC21+JUL!AC21),IF(Config!$C$6=8,SUM(+ENE!AC21+FEB!AC21+MAR!AC21+ABR!AC21+MAY!AC21+JUN!AC21+JUL!AC21+AGO!AC21),IF(Config!$C$6=9,SUM(+ENE!AC21+FEB!AC21+MAR!AC21+ABR!AC21+MAY!AC21+JUN!AC21+JUL!AC21+AGO!AC21+SET!AC21),IF(Config!$C$6=10,SUM(+ENE!AC21+FEB!AC21+MAR!AC21+ABR!AC21+MAY!AC21+JUN!AC21+JUL!AC21+AGO!AC21+SET!AC21+OCT!AC21),IF(Config!$C$6=11,SUM(+ENE!AC21+FEB!AC21+MAR!AC21+ABR!AC21+MAY!AC21+JUN!AC21+JUL!AC21+AGO!AC21+SET!AC21+OCT!AC21+NOV!AC21),IF(Config!$C$6=12,SUM(+ENE!AC21+FEB!AC21+MAR!AC21+ABR!AC21+MAY!AC21+JUN!AC21+JUL!AC21+AGO!AC21+SET!AC21+OCT!AC21+NOV!AC21+DIC!AC21)))))))))))))</f>
        <v>7</v>
      </c>
      <c r="AD21" s="259">
        <f>IF(Config!$C$6=1,SUM(+ENE!AD21),IF(Config!$C$6=2,SUM(+ENE!AD21+FEB!AD21),IF(Config!$C$6=3,SUM(+ENE!AD21+FEB!AD21+MAR!AD21),IF(Config!$C$6=4,SUM(+ENE!AD21+FEB!AD21+MAR!AD21+ABR!AD21),IF(Config!$C$6=5,SUM(ENE!AD21+FEB!AD21+MAR!AD21+ABR!AD21+MAY!AD21),IF(Config!$C$6=6,SUM(+ENE!AD21+FEB!AD21+MAR!AD21+ABR!AD21+MAY!AD21+JUN!AD21),IF(Config!$C$6=7,SUM(ENE!AD21+FEB!AD21+MAR!AD21+ABR!AD21+MAY!AD21+JUN!AD21+JUL!AD21),IF(Config!$C$6=8,SUM(+ENE!AD21+FEB!AD21+MAR!AD21+ABR!AD21+MAY!AD21+JUN!AD21+JUL!AD21+AGO!AD21),IF(Config!$C$6=9,SUM(+ENE!AD21+FEB!AD21+MAR!AD21+ABR!AD21+MAY!AD21+JUN!AD21+JUL!AD21+AGO!AD21+SET!AD21),IF(Config!$C$6=10,SUM(+ENE!AD21+FEB!AD21+MAR!AD21+ABR!AD21+MAY!AD21+JUN!AD21+JUL!AD21+AGO!AD21+SET!AD21+OCT!AD21),IF(Config!$C$6=11,SUM(+ENE!AD21+FEB!AD21+MAR!AD21+ABR!AD21+MAY!AD21+JUN!AD21+JUL!AD21+AGO!AD21+SET!AD21+OCT!AD21+NOV!AD21),IF(Config!$C$6=12,SUM(+ENE!AD21+FEB!AD21+MAR!AD21+ABR!AD21+MAY!AD21+JUN!AD21+JUL!AD21+AGO!AD21+SET!AD21+OCT!AD21+NOV!AD21+DIC!AD21)))))))))))))</f>
        <v>0</v>
      </c>
      <c r="AE21" s="259">
        <f>IF(Config!$C$6=1,SUM(+ENE!AE21),IF(Config!$C$6=2,SUM(+ENE!AE21+FEB!AE21),IF(Config!$C$6=3,SUM(+ENE!AE21+FEB!AE21+MAR!AE21),IF(Config!$C$6=4,SUM(+ENE!AE21+FEB!AE21+MAR!AE21+ABR!AE21),IF(Config!$C$6=5,SUM(ENE!AE21+FEB!AE21+MAR!AE21+ABR!AE21+MAY!AE21),IF(Config!$C$6=6,SUM(+ENE!AE21+FEB!AE21+MAR!AE21+ABR!AE21+MAY!AE21+JUN!AE21),IF(Config!$C$6=7,SUM(ENE!AE21+FEB!AE21+MAR!AE21+ABR!AE21+MAY!AE21+JUN!AE21+JUL!AE21),IF(Config!$C$6=8,SUM(+ENE!AE21+FEB!AE21+MAR!AE21+ABR!AE21+MAY!AE21+JUN!AE21+JUL!AE21+AGO!AE21),IF(Config!$C$6=9,SUM(+ENE!AE21+FEB!AE21+MAR!AE21+ABR!AE21+MAY!AE21+JUN!AE21+JUL!AE21+AGO!AE21+SET!AE21),IF(Config!$C$6=10,SUM(+ENE!AE21+FEB!AE21+MAR!AE21+ABR!AE21+MAY!AE21+JUN!AE21+JUL!AE21+AGO!AE21+SET!AE21+OCT!AE21),IF(Config!$C$6=11,SUM(+ENE!AE21+FEB!AE21+MAR!AE21+ABR!AE21+MAY!AE21+JUN!AE21+JUL!AE21+AGO!AE21+SET!AE21+OCT!AE21+NOV!AE21),IF(Config!$C$6=12,SUM(+ENE!AE21+FEB!AE21+MAR!AE21+ABR!AE21+MAY!AE21+JUN!AE21+JUL!AE21+AGO!AE21+SET!AE21+OCT!AE21+NOV!AE21+DIC!AE21)))))))))))))</f>
        <v>0</v>
      </c>
      <c r="AF21" s="259">
        <f>IF(Config!$C$6=1,SUM(+ENE!AF21),IF(Config!$C$6=2,SUM(+ENE!AF21+FEB!AF21),IF(Config!$C$6=3,SUM(+ENE!AF21+FEB!AF21+MAR!AF21),IF(Config!$C$6=4,SUM(+ENE!AF21+FEB!AF21+MAR!AF21+ABR!AF21),IF(Config!$C$6=5,SUM(ENE!AF21+FEB!AF21+MAR!AF21+ABR!AF21+MAY!AF21),IF(Config!$C$6=6,SUM(+ENE!AF21+FEB!AF21+MAR!AF21+ABR!AF21+MAY!AF21+JUN!AF21),IF(Config!$C$6=7,SUM(ENE!AF21+FEB!AF21+MAR!AF21+ABR!AF21+MAY!AF21+JUN!AF21+JUL!AF21),IF(Config!$C$6=8,SUM(+ENE!AF21+FEB!AF21+MAR!AF21+ABR!AF21+MAY!AF21+JUN!AF21+JUL!AF21+AGO!AF21),IF(Config!$C$6=9,SUM(+ENE!AF21+FEB!AF21+MAR!AF21+ABR!AF21+MAY!AF21+JUN!AF21+JUL!AF21+AGO!AF21+SET!AF21),IF(Config!$C$6=10,SUM(+ENE!AF21+FEB!AF21+MAR!AF21+ABR!AF21+MAY!AF21+JUN!AF21+JUL!AF21+AGO!AF21+SET!AF21+OCT!AF21),IF(Config!$C$6=11,SUM(+ENE!AF21+FEB!AF21+MAR!AF21+ABR!AF21+MAY!AF21+JUN!AF21+JUL!AF21+AGO!AF21+SET!AF21+OCT!AF21+NOV!AF21),IF(Config!$C$6=12,SUM(+ENE!AF21+FEB!AF21+MAR!AF21+ABR!AF21+MAY!AF21+JUN!AF21+JUL!AF21+AGO!AF21+SET!AF21+OCT!AF21+NOV!AF21+DIC!AF21)))))))))))))</f>
        <v>0</v>
      </c>
      <c r="AG21" s="259">
        <f>IF(Config!$C$6=1,SUM(+ENE!AG21),IF(Config!$C$6=2,SUM(+ENE!AG21+FEB!AG21),IF(Config!$C$6=3,SUM(+ENE!AG21+FEB!AG21+MAR!AG21),IF(Config!$C$6=4,SUM(+ENE!AG21+FEB!AG21+MAR!AG21+ABR!AG21),IF(Config!$C$6=5,SUM(ENE!AG21+FEB!AG21+MAR!AG21+ABR!AG21+MAY!AG21),IF(Config!$C$6=6,SUM(+ENE!AG21+FEB!AG21+MAR!AG21+ABR!AG21+MAY!AG21+JUN!AG21),IF(Config!$C$6=7,SUM(ENE!AG21+FEB!AG21+MAR!AG21+ABR!AG21+MAY!AG21+JUN!AG21+JUL!AG21),IF(Config!$C$6=8,SUM(+ENE!AG21+FEB!AG21+MAR!AG21+ABR!AG21+MAY!AG21+JUN!AG21+JUL!AG21+AGO!AG21),IF(Config!$C$6=9,SUM(+ENE!AG21+FEB!AG21+MAR!AG21+ABR!AG21+MAY!AG21+JUN!AG21+JUL!AG21+AGO!AG21+SET!AG21),IF(Config!$C$6=10,SUM(+ENE!AG21+FEB!AG21+MAR!AG21+ABR!AG21+MAY!AG21+JUN!AG21+JUL!AG21+AGO!AG21+SET!AG21+OCT!AG21),IF(Config!$C$6=11,SUM(+ENE!AG21+FEB!AG21+MAR!AG21+ABR!AG21+MAY!AG21+JUN!AG21+JUL!AG21+AGO!AG21+SET!AG21+OCT!AG21+NOV!AG21),IF(Config!$C$6=12,SUM(+ENE!AG21+FEB!AG21+MAR!AG21+ABR!AG21+MAY!AG21+JUN!AG21+JUL!AG21+AGO!AG21+SET!AG21+OCT!AG21+NOV!AG21+DIC!AG21)))))))))))))</f>
        <v>0</v>
      </c>
      <c r="AH21" s="259">
        <f>IF(Config!$C$6=1,SUM(+ENE!AH21),IF(Config!$C$6=2,SUM(+ENE!AH21+FEB!AH21),IF(Config!$C$6=3,SUM(+ENE!AH21+FEB!AH21+MAR!AH21),IF(Config!$C$6=4,SUM(+ENE!AH21+FEB!AH21+MAR!AH21+ABR!AH21),IF(Config!$C$6=5,SUM(ENE!AH21+FEB!AH21+MAR!AH21+ABR!AH21+MAY!AH21),IF(Config!$C$6=6,SUM(+ENE!AH21+FEB!AH21+MAR!AH21+ABR!AH21+MAY!AH21+JUN!AH21),IF(Config!$C$6=7,SUM(ENE!AH21+FEB!AH21+MAR!AH21+ABR!AH21+MAY!AH21+JUN!AH21+JUL!AH21),IF(Config!$C$6=8,SUM(+ENE!AH21+FEB!AH21+MAR!AH21+ABR!AH21+MAY!AH21+JUN!AH21+JUL!AH21+AGO!AH21),IF(Config!$C$6=9,SUM(+ENE!AH21+FEB!AH21+MAR!AH21+ABR!AH21+MAY!AH21+JUN!AH21+JUL!AH21+AGO!AH21+SET!AH21),IF(Config!$C$6=10,SUM(+ENE!AH21+FEB!AH21+MAR!AH21+ABR!AH21+MAY!AH21+JUN!AH21+JUL!AH21+AGO!AH21+SET!AH21+OCT!AH21),IF(Config!$C$6=11,SUM(+ENE!AH21+FEB!AH21+MAR!AH21+ABR!AH21+MAY!AH21+JUN!AH21+JUL!AH21+AGO!AH21+SET!AH21+OCT!AH21+NOV!AH21),IF(Config!$C$6=12,SUM(+ENE!AH21+FEB!AH21+MAR!AH21+ABR!AH21+MAY!AH21+JUN!AH21+JUL!AH21+AGO!AH21+SET!AH21+OCT!AH21+NOV!AH21+DIC!AH21)))))))))))))</f>
        <v>2</v>
      </c>
      <c r="AI21" s="259">
        <f>IF(Config!$C$6=1,SUM(+ENE!AI21),IF(Config!$C$6=2,SUM(+ENE!AI21+FEB!AI21),IF(Config!$C$6=3,SUM(+ENE!AI21+FEB!AI21+MAR!AI21),IF(Config!$C$6=4,SUM(+ENE!AI21+FEB!AI21+MAR!AI21+ABR!AI21),IF(Config!$C$6=5,SUM(ENE!AI21+FEB!AI21+MAR!AI21+ABR!AI21+MAY!AI21),IF(Config!$C$6=6,SUM(+ENE!AI21+FEB!AI21+MAR!AI21+ABR!AI21+MAY!AI21+JUN!AI21),IF(Config!$C$6=7,SUM(ENE!AI21+FEB!AI21+MAR!AI21+ABR!AI21+MAY!AI21+JUN!AI21+JUL!AI21),IF(Config!$C$6=8,SUM(+ENE!AI21+FEB!AI21+MAR!AI21+ABR!AI21+MAY!AI21+JUN!AI21+JUL!AI21+AGO!AI21),IF(Config!$C$6=9,SUM(+ENE!AI21+FEB!AI21+MAR!AI21+ABR!AI21+MAY!AI21+JUN!AI21+JUL!AI21+AGO!AI21+SET!AI21),IF(Config!$C$6=10,SUM(+ENE!AI21+FEB!AI21+MAR!AI21+ABR!AI21+MAY!AI21+JUN!AI21+JUL!AI21+AGO!AI21+SET!AI21+OCT!AI21),IF(Config!$C$6=11,SUM(+ENE!AI21+FEB!AI21+MAR!AI21+ABR!AI21+MAY!AI21+JUN!AI21+JUL!AI21+AGO!AI21+SET!AI21+OCT!AI21+NOV!AI21),IF(Config!$C$6=12,SUM(+ENE!AI21+FEB!AI21+MAR!AI21+ABR!AI21+MAY!AI21+JUN!AI21+JUL!AI21+AGO!AI21+SET!AI21+OCT!AI21+NOV!AI21+DIC!AI21)))))))))))))</f>
        <v>0</v>
      </c>
      <c r="AJ21" s="259">
        <f>IF(Config!$C$6=1,SUM(+ENE!AJ21),IF(Config!$C$6=2,SUM(+ENE!AJ21+FEB!AJ21),IF(Config!$C$6=3,SUM(+ENE!AJ21+FEB!AJ21+MAR!AJ21),IF(Config!$C$6=4,SUM(+ENE!AJ21+FEB!AJ21+MAR!AJ21+ABR!AJ21),IF(Config!$C$6=5,SUM(ENE!AJ21+FEB!AJ21+MAR!AJ21+ABR!AJ21+MAY!AJ21),IF(Config!$C$6=6,SUM(+ENE!AJ21+FEB!AJ21+MAR!AJ21+ABR!AJ21+MAY!AJ21+JUN!AJ21),IF(Config!$C$6=7,SUM(ENE!AJ21+FEB!AJ21+MAR!AJ21+ABR!AJ21+MAY!AJ21+JUN!AJ21+JUL!AJ21),IF(Config!$C$6=8,SUM(+ENE!AJ21+FEB!AJ21+MAR!AJ21+ABR!AJ21+MAY!AJ21+JUN!AJ21+JUL!AJ21+AGO!AJ21),IF(Config!$C$6=9,SUM(+ENE!AJ21+FEB!AJ21+MAR!AJ21+ABR!AJ21+MAY!AJ21+JUN!AJ21+JUL!AJ21+AGO!AJ21+SET!AJ21),IF(Config!$C$6=10,SUM(+ENE!AJ21+FEB!AJ21+MAR!AJ21+ABR!AJ21+MAY!AJ21+JUN!AJ21+JUL!AJ21+AGO!AJ21+SET!AJ21+OCT!AJ21),IF(Config!$C$6=11,SUM(+ENE!AJ21+FEB!AJ21+MAR!AJ21+ABR!AJ21+MAY!AJ21+JUN!AJ21+JUL!AJ21+AGO!AJ21+SET!AJ21+OCT!AJ21+NOV!AJ21),IF(Config!$C$6=12,SUM(+ENE!AJ21+FEB!AJ21+MAR!AJ21+ABR!AJ21+MAY!AJ21+JUN!AJ21+JUL!AJ21+AGO!AJ21+SET!AJ21+OCT!AJ21+NOV!AJ21+DIC!AJ21)))))))))))))</f>
        <v>0</v>
      </c>
      <c r="AK21" s="259">
        <f>IF(Config!$C$6=1,SUM(+ENE!AK21),IF(Config!$C$6=2,SUM(+ENE!AK21+FEB!AK21),IF(Config!$C$6=3,SUM(+ENE!AK21+FEB!AK21+MAR!AK21),IF(Config!$C$6=4,SUM(+ENE!AK21+FEB!AK21+MAR!AK21+ABR!AK21),IF(Config!$C$6=5,SUM(ENE!AK21+FEB!AK21+MAR!AK21+ABR!AK21+MAY!AK21),IF(Config!$C$6=6,SUM(+ENE!AK21+FEB!AK21+MAR!AK21+ABR!AK21+MAY!AK21+JUN!AK21),IF(Config!$C$6=7,SUM(ENE!AK21+FEB!AK21+MAR!AK21+ABR!AK21+MAY!AK21+JUN!AK21+JUL!AK21),IF(Config!$C$6=8,SUM(+ENE!AK21+FEB!AK21+MAR!AK21+ABR!AK21+MAY!AK21+JUN!AK21+JUL!AK21+AGO!AK21),IF(Config!$C$6=9,SUM(+ENE!AK21+FEB!AK21+MAR!AK21+ABR!AK21+MAY!AK21+JUN!AK21+JUL!AK21+AGO!AK21+SET!AK21),IF(Config!$C$6=10,SUM(+ENE!AK21+FEB!AK21+MAR!AK21+ABR!AK21+MAY!AK21+JUN!AK21+JUL!AK21+AGO!AK21+SET!AK21+OCT!AK21),IF(Config!$C$6=11,SUM(+ENE!AK21+FEB!AK21+MAR!AK21+ABR!AK21+MAY!AK21+JUN!AK21+JUL!AK21+AGO!AK21+SET!AK21+OCT!AK21+NOV!AK21),IF(Config!$C$6=12,SUM(+ENE!AK21+FEB!AK21+MAR!AK21+ABR!AK21+MAY!AK21+JUN!AK21+JUL!AK21+AGO!AK21+SET!AK21+OCT!AK21+NOV!AK21+DIC!AK21)))))))))))))</f>
        <v>15</v>
      </c>
      <c r="AL21" s="259">
        <f>IF(Config!$C$6=1,SUM(+ENE!AL21),IF(Config!$C$6=2,SUM(+ENE!AL21+FEB!AL21),IF(Config!$C$6=3,SUM(+ENE!AL21+FEB!AL21+MAR!AL21),IF(Config!$C$6=4,SUM(+ENE!AL21+FEB!AL21+MAR!AL21+ABR!AL21),IF(Config!$C$6=5,SUM(ENE!AL21+FEB!AL21+MAR!AL21+ABR!AL21+MAY!AL21),IF(Config!$C$6=6,SUM(+ENE!AL21+FEB!AL21+MAR!AL21+ABR!AL21+MAY!AL21+JUN!AL21),IF(Config!$C$6=7,SUM(ENE!AL21+FEB!AL21+MAR!AL21+ABR!AL21+MAY!AL21+JUN!AL21+JUL!AL21),IF(Config!$C$6=8,SUM(+ENE!AL21+FEB!AL21+MAR!AL21+ABR!AL21+MAY!AL21+JUN!AL21+JUL!AL21+AGO!AL21),IF(Config!$C$6=9,SUM(+ENE!AL21+FEB!AL21+MAR!AL21+ABR!AL21+MAY!AL21+JUN!AL21+JUL!AL21+AGO!AL21+SET!AL21),IF(Config!$C$6=10,SUM(+ENE!AL21+FEB!AL21+MAR!AL21+ABR!AL21+MAY!AL21+JUN!AL21+JUL!AL21+AGO!AL21+SET!AL21+OCT!AL21),IF(Config!$C$6=11,SUM(+ENE!AL21+FEB!AL21+MAR!AL21+ABR!AL21+MAY!AL21+JUN!AL21+JUL!AL21+AGO!AL21+SET!AL21+OCT!AL21+NOV!AL21),IF(Config!$C$6=12,SUM(+ENE!AL21+FEB!AL21+MAR!AL21+ABR!AL21+MAY!AL21+JUN!AL21+JUL!AL21+AGO!AL21+SET!AL21+OCT!AL21+NOV!AL21+DIC!AL21)))))))))))))</f>
        <v>0</v>
      </c>
      <c r="AM21" s="259">
        <f>IF(Config!$C$6=1,SUM(+ENE!AM21),IF(Config!$C$6=2,SUM(+ENE!AM21+FEB!AM21),IF(Config!$C$6=3,SUM(+ENE!AM21+FEB!AM21+MAR!AM21),IF(Config!$C$6=4,SUM(+ENE!AM21+FEB!AM21+MAR!AM21+ABR!AM21),IF(Config!$C$6=5,SUM(ENE!AM21+FEB!AM21+MAR!AM21+ABR!AM21+MAY!AM21),IF(Config!$C$6=6,SUM(+ENE!AM21+FEB!AM21+MAR!AM21+ABR!AM21+MAY!AM21+JUN!AM21),IF(Config!$C$6=7,SUM(ENE!AM21+FEB!AM21+MAR!AM21+ABR!AM21+MAY!AM21+JUN!AM21+JUL!AM21),IF(Config!$C$6=8,SUM(+ENE!AM21+FEB!AM21+MAR!AM21+ABR!AM21+MAY!AM21+JUN!AM21+JUL!AM21+AGO!AM21),IF(Config!$C$6=9,SUM(+ENE!AM21+FEB!AM21+MAR!AM21+ABR!AM21+MAY!AM21+JUN!AM21+JUL!AM21+AGO!AM21+SET!AM21),IF(Config!$C$6=10,SUM(+ENE!AM21+FEB!AM21+MAR!AM21+ABR!AM21+MAY!AM21+JUN!AM21+JUL!AM21+AGO!AM21+SET!AM21+OCT!AM21),IF(Config!$C$6=11,SUM(+ENE!AM21+FEB!AM21+MAR!AM21+ABR!AM21+MAY!AM21+JUN!AM21+JUL!AM21+AGO!AM21+SET!AM21+OCT!AM21+NOV!AM21),IF(Config!$C$6=12,SUM(+ENE!AM21+FEB!AM21+MAR!AM21+ABR!AM21+MAY!AM21+JUN!AM21+JUL!AM21+AGO!AM21+SET!AM21+OCT!AM21+NOV!AM21+DIC!AM21)))))))))))))</f>
        <v>0</v>
      </c>
      <c r="AN21" s="259">
        <f>IF(Config!$C$6=1,SUM(+ENE!AN21),IF(Config!$C$6=2,SUM(+ENE!AN21+FEB!AN21),IF(Config!$C$6=3,SUM(+ENE!AN21+FEB!AN21+MAR!AN21),IF(Config!$C$6=4,SUM(+ENE!AN21+FEB!AN21+MAR!AN21+ABR!AN21),IF(Config!$C$6=5,SUM(ENE!AN21+FEB!AN21+MAR!AN21+ABR!AN21+MAY!AN21),IF(Config!$C$6=6,SUM(+ENE!AN21+FEB!AN21+MAR!AN21+ABR!AN21+MAY!AN21+JUN!AN21),IF(Config!$C$6=7,SUM(ENE!AN21+FEB!AN21+MAR!AN21+ABR!AN21+MAY!AN21+JUN!AN21+JUL!AN21),IF(Config!$C$6=8,SUM(+ENE!AN21+FEB!AN21+MAR!AN21+ABR!AN21+MAY!AN21+JUN!AN21+JUL!AN21+AGO!AN21),IF(Config!$C$6=9,SUM(+ENE!AN21+FEB!AN21+MAR!AN21+ABR!AN21+MAY!AN21+JUN!AN21+JUL!AN21+AGO!AN21+SET!AN21),IF(Config!$C$6=10,SUM(+ENE!AN21+FEB!AN21+MAR!AN21+ABR!AN21+MAY!AN21+JUN!AN21+JUL!AN21+AGO!AN21+SET!AN21+OCT!AN21),IF(Config!$C$6=11,SUM(+ENE!AN21+FEB!AN21+MAR!AN21+ABR!AN21+MAY!AN21+JUN!AN21+JUL!AN21+AGO!AN21+SET!AN21+OCT!AN21+NOV!AN21),IF(Config!$C$6=12,SUM(+ENE!AN21+FEB!AN21+MAR!AN21+ABR!AN21+MAY!AN21+JUN!AN21+JUL!AN21+AGO!AN21+SET!AN21+OCT!AN21+NOV!AN21+DIC!AN21)))))))))))))</f>
        <v>0</v>
      </c>
      <c r="AO21" s="259">
        <f>IF(Config!$C$6=1,SUM(+ENE!AO21),IF(Config!$C$6=2,SUM(+ENE!AO21+FEB!AO21),IF(Config!$C$6=3,SUM(+ENE!AO21+FEB!AO21+MAR!AO21),IF(Config!$C$6=4,SUM(+ENE!AO21+FEB!AO21+MAR!AO21+ABR!AO21),IF(Config!$C$6=5,SUM(ENE!AO21+FEB!AO21+MAR!AO21+ABR!AO21+MAY!AO21),IF(Config!$C$6=6,SUM(+ENE!AO21+FEB!AO21+MAR!AO21+ABR!AO21+MAY!AO21+JUN!AO21),IF(Config!$C$6=7,SUM(ENE!AO21+FEB!AO21+MAR!AO21+ABR!AO21+MAY!AO21+JUN!AO21+JUL!AO21),IF(Config!$C$6=8,SUM(+ENE!AO21+FEB!AO21+MAR!AO21+ABR!AO21+MAY!AO21+JUN!AO21+JUL!AO21+AGO!AO21),IF(Config!$C$6=9,SUM(+ENE!AO21+FEB!AO21+MAR!AO21+ABR!AO21+MAY!AO21+JUN!AO21+JUL!AO21+AGO!AO21+SET!AO21),IF(Config!$C$6=10,SUM(+ENE!AO21+FEB!AO21+MAR!AO21+ABR!AO21+MAY!AO21+JUN!AO21+JUL!AO21+AGO!AO21+SET!AO21+OCT!AO21),IF(Config!$C$6=11,SUM(+ENE!AO21+FEB!AO21+MAR!AO21+ABR!AO21+MAY!AO21+JUN!AO21+JUL!AO21+AGO!AO21+SET!AO21+OCT!AO21+NOV!AO21),IF(Config!$C$6=12,SUM(+ENE!AO21+FEB!AO21+MAR!AO21+ABR!AO21+MAY!AO21+JUN!AO21+JUL!AO21+AGO!AO21+SET!AO21+OCT!AO21+NOV!AO21+DIC!AO21)))))))))))))</f>
        <v>5</v>
      </c>
      <c r="AP21" s="259">
        <f>IF(Config!$C$6=1,SUM(+ENE!AP21),IF(Config!$C$6=2,SUM(+ENE!AP21+FEB!AP21),IF(Config!$C$6=3,SUM(+ENE!AP21+FEB!AP21+MAR!AP21),IF(Config!$C$6=4,SUM(+ENE!AP21+FEB!AP21+MAR!AP21+ABR!AP21),IF(Config!$C$6=5,SUM(ENE!AP21+FEB!AP21+MAR!AP21+ABR!AP21+MAY!AP21),IF(Config!$C$6=6,SUM(+ENE!AP21+FEB!AP21+MAR!AP21+ABR!AP21+MAY!AP21+JUN!AP21),IF(Config!$C$6=7,SUM(ENE!AP21+FEB!AP21+MAR!AP21+ABR!AP21+MAY!AP21+JUN!AP21+JUL!AP21),IF(Config!$C$6=8,SUM(+ENE!AP21+FEB!AP21+MAR!AP21+ABR!AP21+MAY!AP21+JUN!AP21+JUL!AP21+AGO!AP21),IF(Config!$C$6=9,SUM(+ENE!AP21+FEB!AP21+MAR!AP21+ABR!AP21+MAY!AP21+JUN!AP21+JUL!AP21+AGO!AP21+SET!AP21),IF(Config!$C$6=10,SUM(+ENE!AP21+FEB!AP21+MAR!AP21+ABR!AP21+MAY!AP21+JUN!AP21+JUL!AP21+AGO!AP21+SET!AP21+OCT!AP21),IF(Config!$C$6=11,SUM(+ENE!AP21+FEB!AP21+MAR!AP21+ABR!AP21+MAY!AP21+JUN!AP21+JUL!AP21+AGO!AP21+SET!AP21+OCT!AP21+NOV!AP21),IF(Config!$C$6=12,SUM(+ENE!AP21+FEB!AP21+MAR!AP21+ABR!AP21+MAY!AP21+JUN!AP21+JUL!AP21+AGO!AP21+SET!AP21+OCT!AP21+NOV!AP21+DIC!AP21)))))))))))))</f>
        <v>0</v>
      </c>
      <c r="AQ21" s="259">
        <f>IF(Config!$C$6=1,SUM(+ENE!AQ21),IF(Config!$C$6=2,SUM(+ENE!AQ21+FEB!AQ21),IF(Config!$C$6=3,SUM(+ENE!AQ21+FEB!AQ21+MAR!AQ21),IF(Config!$C$6=4,SUM(+ENE!AQ21+FEB!AQ21+MAR!AQ21+ABR!AQ21),IF(Config!$C$6=5,SUM(ENE!AQ21+FEB!AQ21+MAR!AQ21+ABR!AQ21+MAY!AQ21),IF(Config!$C$6=6,SUM(+ENE!AQ21+FEB!AQ21+MAR!AQ21+ABR!AQ21+MAY!AQ21+JUN!AQ21),IF(Config!$C$6=7,SUM(ENE!AQ21+FEB!AQ21+MAR!AQ21+ABR!AQ21+MAY!AQ21+JUN!AQ21+JUL!AQ21),IF(Config!$C$6=8,SUM(+ENE!AQ21+FEB!AQ21+MAR!AQ21+ABR!AQ21+MAY!AQ21+JUN!AQ21+JUL!AQ21+AGO!AQ21),IF(Config!$C$6=9,SUM(+ENE!AQ21+FEB!AQ21+MAR!AQ21+ABR!AQ21+MAY!AQ21+JUN!AQ21+JUL!AQ21+AGO!AQ21+SET!AQ21),IF(Config!$C$6=10,SUM(+ENE!AQ21+FEB!AQ21+MAR!AQ21+ABR!AQ21+MAY!AQ21+JUN!AQ21+JUL!AQ21+AGO!AQ21+SET!AQ21+OCT!AQ21),IF(Config!$C$6=11,SUM(+ENE!AQ21+FEB!AQ21+MAR!AQ21+ABR!AQ21+MAY!AQ21+JUN!AQ21+JUL!AQ21+AGO!AQ21+SET!AQ21+OCT!AQ21+NOV!AQ21),IF(Config!$C$6=12,SUM(+ENE!AQ21+FEB!AQ21+MAR!AQ21+ABR!AQ21+MAY!AQ21+JUN!AQ21+JUL!AQ21+AGO!AQ21+SET!AQ21+OCT!AQ21+NOV!AQ21+DIC!AQ21)))))))))))))</f>
        <v>0</v>
      </c>
      <c r="AR21" s="259">
        <f>IF(Config!$C$6=1,SUM(+ENE!AR21),IF(Config!$C$6=2,SUM(+ENE!AR21+FEB!AR21),IF(Config!$C$6=3,SUM(+ENE!AR21+FEB!AR21+MAR!AR21),IF(Config!$C$6=4,SUM(+ENE!AR21+FEB!AR21+MAR!AR21+ABR!AR21),IF(Config!$C$6=5,SUM(ENE!AR21+FEB!AR21+MAR!AR21+ABR!AR21+MAY!AR21),IF(Config!$C$6=6,SUM(+ENE!AR21+FEB!AR21+MAR!AR21+ABR!AR21+MAY!AR21+JUN!AR21),IF(Config!$C$6=7,SUM(ENE!AR21+FEB!AR21+MAR!AR21+ABR!AR21+MAY!AR21+JUN!AR21+JUL!AR21),IF(Config!$C$6=8,SUM(+ENE!AR21+FEB!AR21+MAR!AR21+ABR!AR21+MAY!AR21+JUN!AR21+JUL!AR21+AGO!AR21),IF(Config!$C$6=9,SUM(+ENE!AR21+FEB!AR21+MAR!AR21+ABR!AR21+MAY!AR21+JUN!AR21+JUL!AR21+AGO!AR21+SET!AR21),IF(Config!$C$6=10,SUM(+ENE!AR21+FEB!AR21+MAR!AR21+ABR!AR21+MAY!AR21+JUN!AR21+JUL!AR21+AGO!AR21+SET!AR21+OCT!AR21),IF(Config!$C$6=11,SUM(+ENE!AR21+FEB!AR21+MAR!AR21+ABR!AR21+MAY!AR21+JUN!AR21+JUL!AR21+AGO!AR21+SET!AR21+OCT!AR21+NOV!AR21),IF(Config!$C$6=12,SUM(+ENE!AR21+FEB!AR21+MAR!AR21+ABR!AR21+MAY!AR21+JUN!AR21+JUL!AR21+AGO!AR21+SET!AR21+OCT!AR21+NOV!AR21+DIC!AR21)))))))))))))</f>
        <v>0</v>
      </c>
      <c r="AS21" s="220">
        <f t="shared" si="3"/>
        <v>224</v>
      </c>
      <c r="AT21" s="260">
        <f>IF(Config!$C$6=1,SUM(+ENE!AT21),IF(Config!$C$6=2,SUM(+ENE!AT21+FEB!AT21),IF(Config!$C$6=3,SUM(+ENE!AT21+FEB!AT21+MAR!AT21),IF(Config!$C$6=4,SUM(+ENE!AT21+FEB!AT21+MAR!AT21+ABR!AT21),IF(Config!$C$6=5,SUM(ENE!AT21+FEB!AT21+MAR!AT21+ABR!AT21+MAY!AT21),IF(Config!$C$6=6,SUM(+ENE!AT21+FEB!AT21+MAR!AT21+ABR!AT21+MAY!AT21+JUN!AT21),IF(Config!$C$6=7,SUM(ENE!AT21+FEB!AT21+MAR!AT21+ABR!AT21+MAY!AT21+JUN!AT21+JUL!AT21),IF(Config!$C$6=8,SUM(+ENE!AT21+FEB!AT21+MAR!AT21+ABR!AT21+MAY!AT21+JUN!AT21+JUL!AT21+AGO!AT21),IF(Config!$C$6=9,SUM(+ENE!AT21+FEB!AT21+MAR!AT21+ABR!AT21+MAY!AT21+JUN!AT21+JUL!AT21+AGO!AT21+SET!AT21),IF(Config!$C$6=10,SUM(+ENE!AT21+FEB!AT21+MAR!AT21+ABR!AT21+MAY!AT21+JUN!AT21+JUL!AT21+AGO!AT21+SET!AT21+OCT!AT21),IF(Config!$C$6=11,SUM(+ENE!AT21+FEB!AT21+MAR!AT21+ABR!AT21+MAY!AT21+JUN!AT21+JUL!AT21+AGO!AT21+SET!AT21+OCT!AT21+NOV!AT21),IF(Config!$C$6=12,SUM(+ENE!AT21+FEB!AT21+MAR!AT21+ABR!AT21+MAY!AT21+JUN!AT21+JUL!AT21+AGO!AT21+SET!AT21+OCT!AT21+NOV!AT21+DIC!AT21)))))))))))))</f>
        <v>0</v>
      </c>
      <c r="AU21" s="260">
        <f>IF(Config!$C$6=1,SUM(+ENE!AU21),IF(Config!$C$6=2,SUM(+ENE!AU21+FEB!AU21),IF(Config!$C$6=3,SUM(+ENE!AU21+FEB!AU21+MAR!AU21),IF(Config!$C$6=4,SUM(+ENE!AU21+FEB!AU21+MAR!AU21+ABR!AU21),IF(Config!$C$6=5,SUM(ENE!AU21+FEB!AU21+MAR!AU21+ABR!AU21+MAY!AU21),IF(Config!$C$6=6,SUM(+ENE!AU21+FEB!AU21+MAR!AU21+ABR!AU21+MAY!AU21+JUN!AU21),IF(Config!$C$6=7,SUM(ENE!AU21+FEB!AU21+MAR!AU21+ABR!AU21+MAY!AU21+JUN!AU21+JUL!AU21),IF(Config!$C$6=8,SUM(+ENE!AU21+FEB!AU21+MAR!AU21+ABR!AU21+MAY!AU21+JUN!AU21+JUL!AU21+AGO!AU21),IF(Config!$C$6=9,SUM(+ENE!AU21+FEB!AU21+MAR!AU21+ABR!AU21+MAY!AU21+JUN!AU21+JUL!AU21+AGO!AU21+SET!AU21),IF(Config!$C$6=10,SUM(+ENE!AU21+FEB!AU21+MAR!AU21+ABR!AU21+MAY!AU21+JUN!AU21+JUL!AU21+AGO!AU21+SET!AU21+OCT!AU21),IF(Config!$C$6=11,SUM(+ENE!AU21+FEB!AU21+MAR!AU21+ABR!AU21+MAY!AU21+JUN!AU21+JUL!AU21+AGO!AU21+SET!AU21+OCT!AU21+NOV!AU21),IF(Config!$C$6=12,SUM(+ENE!AU21+FEB!AU21+MAR!AU21+ABR!AU21+MAY!AU21+JUN!AU21+JUL!AU21+AGO!AU21+SET!AU21+OCT!AU21+NOV!AU21+DIC!AU21)))))))))))))</f>
        <v>0</v>
      </c>
      <c r="AV21" s="260">
        <f>IF(Config!$C$6=1,SUM(+ENE!AV21),IF(Config!$C$6=2,SUM(+ENE!AV21+FEB!AV21),IF(Config!$C$6=3,SUM(+ENE!AV21+FEB!AV21+MAR!AV21),IF(Config!$C$6=4,SUM(+ENE!AV21+FEB!AV21+MAR!AV21+ABR!AV21),IF(Config!$C$6=5,SUM(ENE!AV21+FEB!AV21+MAR!AV21+ABR!AV21+MAY!AV21),IF(Config!$C$6=6,SUM(+ENE!AV21+FEB!AV21+MAR!AV21+ABR!AV21+MAY!AV21+JUN!AV21),IF(Config!$C$6=7,SUM(ENE!AV21+FEB!AV21+MAR!AV21+ABR!AV21+MAY!AV21+JUN!AV21+JUL!AV21),IF(Config!$C$6=8,SUM(+ENE!AV21+FEB!AV21+MAR!AV21+ABR!AV21+MAY!AV21+JUN!AV21+JUL!AV21+AGO!AV21),IF(Config!$C$6=9,SUM(+ENE!AV21+FEB!AV21+MAR!AV21+ABR!AV21+MAY!AV21+JUN!AV21+JUL!AV21+AGO!AV21+SET!AV21),IF(Config!$C$6=10,SUM(+ENE!AV21+FEB!AV21+MAR!AV21+ABR!AV21+MAY!AV21+JUN!AV21+JUL!AV21+AGO!AV21+SET!AV21+OCT!AV21),IF(Config!$C$6=11,SUM(+ENE!AV21+FEB!AV21+MAR!AV21+ABR!AV21+MAY!AV21+JUN!AV21+JUL!AV21+AGO!AV21+SET!AV21+OCT!AV21+NOV!AV21),IF(Config!$C$6=12,SUM(+ENE!AV21+FEB!AV21+MAR!AV21+ABR!AV21+MAY!AV21+JUN!AV21+JUL!AV21+AGO!AV21+SET!AV21+OCT!AV21+NOV!AV21+DIC!AV21)))))))))))))</f>
        <v>76</v>
      </c>
      <c r="AW21" s="260">
        <f>IF(Config!$C$6=1,SUM(+ENE!AW21),IF(Config!$C$6=2,SUM(+ENE!AW21+FEB!AW21),IF(Config!$C$6=3,SUM(+ENE!AW21+FEB!AW21+MAR!AW21),IF(Config!$C$6=4,SUM(+ENE!AW21+FEB!AW21+MAR!AW21+ABR!AW21),IF(Config!$C$6=5,SUM(ENE!AW21+FEB!AW21+MAR!AW21+ABR!AW21+MAY!AW21),IF(Config!$C$6=6,SUM(+ENE!AW21+FEB!AW21+MAR!AW21+ABR!AW21+MAY!AW21+JUN!AW21),IF(Config!$C$6=7,SUM(ENE!AW21+FEB!AW21+MAR!AW21+ABR!AW21+MAY!AW21+JUN!AW21+JUL!AW21),IF(Config!$C$6=8,SUM(+ENE!AW21+FEB!AW21+MAR!AW21+ABR!AW21+MAY!AW21+JUN!AW21+JUL!AW21+AGO!AW21),IF(Config!$C$6=9,SUM(+ENE!AW21+FEB!AW21+MAR!AW21+ABR!AW21+MAY!AW21+JUN!AW21+JUL!AW21+AGO!AW21+SET!AW21),IF(Config!$C$6=10,SUM(+ENE!AW21+FEB!AW21+MAR!AW21+ABR!AW21+MAY!AW21+JUN!AW21+JUL!AW21+AGO!AW21+SET!AW21+OCT!AW21),IF(Config!$C$6=11,SUM(+ENE!AW21+FEB!AW21+MAR!AW21+ABR!AW21+MAY!AW21+JUN!AW21+JUL!AW21+AGO!AW21+SET!AW21+OCT!AW21+NOV!AW21),IF(Config!$C$6=12,SUM(+ENE!AW21+FEB!AW21+MAR!AW21+ABR!AW21+MAY!AW21+JUN!AW21+JUL!AW21+AGO!AW21+SET!AW21+OCT!AW21+NOV!AW21+DIC!AW21)))))))))))))</f>
        <v>4</v>
      </c>
      <c r="AX21" s="260">
        <f>IF(Config!$C$6=1,SUM(+ENE!AX21),IF(Config!$C$6=2,SUM(+ENE!AX21+FEB!AX21),IF(Config!$C$6=3,SUM(+ENE!AX21+FEB!AX21+MAR!AX21),IF(Config!$C$6=4,SUM(+ENE!AX21+FEB!AX21+MAR!AX21+ABR!AX21),IF(Config!$C$6=5,SUM(ENE!AX21+FEB!AX21+MAR!AX21+ABR!AX21+MAY!AX21),IF(Config!$C$6=6,SUM(+ENE!AX21+FEB!AX21+MAR!AX21+ABR!AX21+MAY!AX21+JUN!AX21),IF(Config!$C$6=7,SUM(ENE!AX21+FEB!AX21+MAR!AX21+ABR!AX21+MAY!AX21+JUN!AX21+JUL!AX21),IF(Config!$C$6=8,SUM(+ENE!AX21+FEB!AX21+MAR!AX21+ABR!AX21+MAY!AX21+JUN!AX21+JUL!AX21+AGO!AX21),IF(Config!$C$6=9,SUM(+ENE!AX21+FEB!AX21+MAR!AX21+ABR!AX21+MAY!AX21+JUN!AX21+JUL!AX21+AGO!AX21+SET!AX21),IF(Config!$C$6=10,SUM(+ENE!AX21+FEB!AX21+MAR!AX21+ABR!AX21+MAY!AX21+JUN!AX21+JUL!AX21+AGO!AX21+SET!AX21+OCT!AX21),IF(Config!$C$6=11,SUM(+ENE!AX21+FEB!AX21+MAR!AX21+ABR!AX21+MAY!AX21+JUN!AX21+JUL!AX21+AGO!AX21+SET!AX21+OCT!AX21+NOV!AX21),IF(Config!$C$6=12,SUM(+ENE!AX21+FEB!AX21+MAR!AX21+ABR!AX21+MAY!AX21+JUN!AX21+JUL!AX21+AGO!AX21+SET!AX21+OCT!AX21+NOV!AX21+DIC!AX21)))))))))))))</f>
        <v>30</v>
      </c>
      <c r="AY21" s="260">
        <f>IF(Config!$C$6=1,SUM(+ENE!AY21),IF(Config!$C$6=2,SUM(+ENE!AY21+FEB!AY21),IF(Config!$C$6=3,SUM(+ENE!AY21+FEB!AY21+MAR!AY21),IF(Config!$C$6=4,SUM(+ENE!AY21+FEB!AY21+MAR!AY21+ABR!AY21),IF(Config!$C$6=5,SUM(ENE!AY21+FEB!AY21+MAR!AY21+ABR!AY21+MAY!AY21),IF(Config!$C$6=6,SUM(+ENE!AY21+FEB!AY21+MAR!AY21+ABR!AY21+MAY!AY21+JUN!AY21),IF(Config!$C$6=7,SUM(ENE!AY21+FEB!AY21+MAR!AY21+ABR!AY21+MAY!AY21+JUN!AY21+JUL!AY21),IF(Config!$C$6=8,SUM(+ENE!AY21+FEB!AY21+MAR!AY21+ABR!AY21+MAY!AY21+JUN!AY21+JUL!AY21+AGO!AY21),IF(Config!$C$6=9,SUM(+ENE!AY21+FEB!AY21+MAR!AY21+ABR!AY21+MAY!AY21+JUN!AY21+JUL!AY21+AGO!AY21+SET!AY21),IF(Config!$C$6=10,SUM(+ENE!AY21+FEB!AY21+MAR!AY21+ABR!AY21+MAY!AY21+JUN!AY21+JUL!AY21+AGO!AY21+SET!AY21+OCT!AY21),IF(Config!$C$6=11,SUM(+ENE!AY21+FEB!AY21+MAR!AY21+ABR!AY21+MAY!AY21+JUN!AY21+JUL!AY21+AGO!AY21+SET!AY21+OCT!AY21+NOV!AY21),IF(Config!$C$6=12,SUM(+ENE!AY21+FEB!AY21+MAR!AY21+ABR!AY21+MAY!AY21+JUN!AY21+JUL!AY21+AGO!AY21+SET!AY21+OCT!AY21+NOV!AY21+DIC!AY21)))))))))))))</f>
        <v>85</v>
      </c>
      <c r="AZ21" s="260">
        <f>IF(Config!$C$6=1,SUM(+ENE!AZ21),IF(Config!$C$6=2,SUM(+ENE!AZ21+FEB!AZ21),IF(Config!$C$6=3,SUM(+ENE!AZ21+FEB!AZ21+MAR!AZ21),IF(Config!$C$6=4,SUM(+ENE!AZ21+FEB!AZ21+MAR!AZ21+ABR!AZ21),IF(Config!$C$6=5,SUM(ENE!AZ21+FEB!AZ21+MAR!AZ21+ABR!AZ21+MAY!AZ21),IF(Config!$C$6=6,SUM(+ENE!AZ21+FEB!AZ21+MAR!AZ21+ABR!AZ21+MAY!AZ21+JUN!AZ21),IF(Config!$C$6=7,SUM(ENE!AZ21+FEB!AZ21+MAR!AZ21+ABR!AZ21+MAY!AZ21+JUN!AZ21+JUL!AZ21),IF(Config!$C$6=8,SUM(+ENE!AZ21+FEB!AZ21+MAR!AZ21+ABR!AZ21+MAY!AZ21+JUN!AZ21+JUL!AZ21+AGO!AZ21),IF(Config!$C$6=9,SUM(+ENE!AZ21+FEB!AZ21+MAR!AZ21+ABR!AZ21+MAY!AZ21+JUN!AZ21+JUL!AZ21+AGO!AZ21+SET!AZ21),IF(Config!$C$6=10,SUM(+ENE!AZ21+FEB!AZ21+MAR!AZ21+ABR!AZ21+MAY!AZ21+JUN!AZ21+JUL!AZ21+AGO!AZ21+SET!AZ21+OCT!AZ21),IF(Config!$C$6=11,SUM(+ENE!AZ21+FEB!AZ21+MAR!AZ21+ABR!AZ21+MAY!AZ21+JUN!AZ21+JUL!AZ21+AGO!AZ21+SET!AZ21+OCT!AZ21+NOV!AZ21),IF(Config!$C$6=12,SUM(+ENE!AZ21+FEB!AZ21+MAR!AZ21+ABR!AZ21+MAY!AZ21+JUN!AZ21+JUL!AZ21+AGO!AZ21+SET!AZ21+OCT!AZ21+NOV!AZ21+DIC!AZ21)))))))))))))</f>
        <v>7</v>
      </c>
      <c r="BA21" s="260">
        <f>IF(Config!$C$6=1,SUM(+ENE!BA21),IF(Config!$C$6=2,SUM(+ENE!BA21+FEB!BA21),IF(Config!$C$6=3,SUM(+ENE!BA21+FEB!BA21+MAR!BA21),IF(Config!$C$6=4,SUM(+ENE!BA21+FEB!BA21+MAR!BA21+ABR!BA21),IF(Config!$C$6=5,SUM(ENE!BA21+FEB!BA21+MAR!BA21+ABR!BA21+MAY!BA21),IF(Config!$C$6=6,SUM(+ENE!BA21+FEB!BA21+MAR!BA21+ABR!BA21+MAY!BA21+JUN!BA21),IF(Config!$C$6=7,SUM(ENE!BA21+FEB!BA21+MAR!BA21+ABR!BA21+MAY!BA21+JUN!BA21+JUL!BA21),IF(Config!$C$6=8,SUM(+ENE!BA21+FEB!BA21+MAR!BA21+ABR!BA21+MAY!BA21+JUN!BA21+JUL!BA21+AGO!BA21),IF(Config!$C$6=9,SUM(+ENE!BA21+FEB!BA21+MAR!BA21+ABR!BA21+MAY!BA21+JUN!BA21+JUL!BA21+AGO!BA21+SET!BA21),IF(Config!$C$6=10,SUM(+ENE!BA21+FEB!BA21+MAR!BA21+ABR!BA21+MAY!BA21+JUN!BA21+JUL!BA21+AGO!BA21+SET!BA21+OCT!BA21),IF(Config!$C$6=11,SUM(+ENE!BA21+FEB!BA21+MAR!BA21+ABR!BA21+MAY!BA21+JUN!BA21+JUL!BA21+AGO!BA21+SET!BA21+OCT!BA21+NOV!BA21),IF(Config!$C$6=12,SUM(+ENE!BA21+FEB!BA21+MAR!BA21+ABR!BA21+MAY!BA21+JUN!BA21+JUL!BA21+AGO!BA21+SET!BA21+OCT!BA21+NOV!BA21+DIC!BA21)))))))))))))</f>
        <v>2</v>
      </c>
      <c r="BB21" s="260">
        <f>IF(Config!$C$6=1,SUM(+ENE!BB21),IF(Config!$C$6=2,SUM(+ENE!BB21+FEB!BB21),IF(Config!$C$6=3,SUM(+ENE!BB21+FEB!BB21+MAR!BB21),IF(Config!$C$6=4,SUM(+ENE!BB21+FEB!BB21+MAR!BB21+ABR!BB21),IF(Config!$C$6=5,SUM(ENE!BB21+FEB!BB21+MAR!BB21+ABR!BB21+MAY!BB21),IF(Config!$C$6=6,SUM(+ENE!BB21+FEB!BB21+MAR!BB21+ABR!BB21+MAY!BB21+JUN!BB21),IF(Config!$C$6=7,SUM(ENE!BB21+FEB!BB21+MAR!BB21+ABR!BB21+MAY!BB21+JUN!BB21+JUL!BB21),IF(Config!$C$6=8,SUM(+ENE!BB21+FEB!BB21+MAR!BB21+ABR!BB21+MAY!BB21+JUN!BB21+JUL!BB21+AGO!BB21),IF(Config!$C$6=9,SUM(+ENE!BB21+FEB!BB21+MAR!BB21+ABR!BB21+MAY!BB21+JUN!BB21+JUL!BB21+AGO!BB21+SET!BB21),IF(Config!$C$6=10,SUM(+ENE!BB21+FEB!BB21+MAR!BB21+ABR!BB21+MAY!BB21+JUN!BB21+JUL!BB21+AGO!BB21+SET!BB21+OCT!BB21),IF(Config!$C$6=11,SUM(+ENE!BB21+FEB!BB21+MAR!BB21+ABR!BB21+MAY!BB21+JUN!BB21+JUL!BB21+AGO!BB21+SET!BB21+OCT!BB21+NOV!BB21),IF(Config!$C$6=12,SUM(+ENE!BB21+FEB!BB21+MAR!BB21+ABR!BB21+MAY!BB21+JUN!BB21+JUL!BB21+AGO!BB21+SET!BB21+OCT!BB21+NOV!BB21+DIC!BB21)))))))))))))</f>
        <v>15</v>
      </c>
      <c r="BC21" s="260">
        <f>IF(Config!$C$6=1,SUM(+ENE!BC21),IF(Config!$C$6=2,SUM(+ENE!BC21+FEB!BC21),IF(Config!$C$6=3,SUM(+ENE!BC21+FEB!BC21+MAR!BC21),IF(Config!$C$6=4,SUM(+ENE!BC21+FEB!BC21+MAR!BC21+ABR!BC21),IF(Config!$C$6=5,SUM(ENE!BC21+FEB!BC21+MAR!BC21+ABR!BC21+MAY!BC21),IF(Config!$C$6=6,SUM(+ENE!BC21+FEB!BC21+MAR!BC21+ABR!BC21+MAY!BC21+JUN!BC21),IF(Config!$C$6=7,SUM(ENE!BC21+FEB!BC21+MAR!BC21+ABR!BC21+MAY!BC21+JUN!BC21+JUL!BC21),IF(Config!$C$6=8,SUM(+ENE!BC21+FEB!BC21+MAR!BC21+ABR!BC21+MAY!BC21+JUN!BC21+JUL!BC21+AGO!BC21),IF(Config!$C$6=9,SUM(+ENE!BC21+FEB!BC21+MAR!BC21+ABR!BC21+MAY!BC21+JUN!BC21+JUL!BC21+AGO!BC21+SET!BC21),IF(Config!$C$6=10,SUM(+ENE!BC21+FEB!BC21+MAR!BC21+ABR!BC21+MAY!BC21+JUN!BC21+JUL!BC21+AGO!BC21+SET!BC21+OCT!BC21),IF(Config!$C$6=11,SUM(+ENE!BC21+FEB!BC21+MAR!BC21+ABR!BC21+MAY!BC21+JUN!BC21+JUL!BC21+AGO!BC21+SET!BC21+OCT!BC21+NOV!BC21),IF(Config!$C$6=12,SUM(+ENE!BC21+FEB!BC21+MAR!BC21+ABR!BC21+MAY!BC21+JUN!BC21+JUL!BC21+AGO!BC21+SET!BC21+OCT!BC21+NOV!BC21+DIC!BC21)))))))))))))</f>
        <v>5</v>
      </c>
      <c r="BD21" s="109">
        <f t="shared" si="4"/>
        <v>224</v>
      </c>
      <c r="BE21" t="str">
        <f t="shared" si="2"/>
        <v>OK</v>
      </c>
    </row>
    <row r="22" spans="1:57" ht="20.25" customHeight="1" x14ac:dyDescent="0.25">
      <c r="A22" s="213">
        <f>+METAS!A22</f>
        <v>19</v>
      </c>
      <c r="B22" s="257" t="str">
        <f>+METAS!B22</f>
        <v>19-Tratamiento a Niños, Niñas y Adolescentes Afectados por Violencia Infantil</v>
      </c>
      <c r="C22" s="258" t="str">
        <f>+METAS!D22</f>
        <v>SALUD MENTAL I-1 A I-4</v>
      </c>
      <c r="D22" s="259">
        <f>IF(Config!$C$6=1,SUM(+ENE!D22),IF(Config!$C$6=2,SUM(+ENE!D22+FEB!D22),IF(Config!$C$6=3,SUM(+ENE!D22+FEB!D22+MAR!D22),IF(Config!$C$6=4,SUM(+ENE!D22+FEB!D22+MAR!D22+ABR!D22),IF(Config!$C$6=5,SUM(ENE!D22+FEB!D22+MAR!D22+ABR!D22+MAY!D22),IF(Config!$C$6=6,SUM(+ENE!D22+FEB!D22+MAR!D22+ABR!D22+MAY!D22+JUN!D22),IF(Config!$C$6=7,SUM(ENE!D22+FEB!D22+MAR!D22+ABR!D22+MAY!D22+JUN!D22+JUL!D22),IF(Config!$C$6=8,SUM(+ENE!D22+FEB!D22+MAR!D22+ABR!D22+MAY!D22+JUN!D22+JUL!D22+AGO!D22),IF(Config!$C$6=9,SUM(+ENE!D22+FEB!D22+MAR!D22+ABR!D22+MAY!D22+JUN!D22+JUL!D22+AGO!D22+SET!D22),IF(Config!$C$6=10,SUM(+ENE!D22+FEB!D22+MAR!D22+ABR!D22+MAY!D22+JUN!D22+JUL!D22+AGO!D22+SET!D22+OCT!D22),IF(Config!$C$6=11,SUM(+ENE!D22+FEB!D22+MAR!D22+ABR!D22+MAY!D22+JUN!D22+JUL!D22+AGO!D22+SET!D22+OCT!D22+NOV!D22),IF(Config!$C$6=12,SUM(+ENE!D22+FEB!D22+MAR!D22+ABR!D22+MAY!D22+JUN!D22+JUL!D22+AGO!D22+SET!D22+OCT!D22+NOV!D22+DIC!D22)))))))))))))</f>
        <v>0</v>
      </c>
      <c r="E22" s="259">
        <f>IF(Config!$C$6=1,SUM(+ENE!E22),IF(Config!$C$6=2,SUM(+ENE!E22+FEB!E22),IF(Config!$C$6=3,SUM(+ENE!E22+FEB!E22+MAR!E22),IF(Config!$C$6=4,SUM(+ENE!E22+FEB!E22+MAR!E22+ABR!E22),IF(Config!$C$6=5,SUM(ENE!E22+FEB!E22+MAR!E22+ABR!E22+MAY!E22),IF(Config!$C$6=6,SUM(+ENE!E22+FEB!E22+MAR!E22+ABR!E22+MAY!E22+JUN!E22),IF(Config!$C$6=7,SUM(ENE!E22+FEB!E22+MAR!E22+ABR!E22+MAY!E22+JUN!E22+JUL!E22),IF(Config!$C$6=8,SUM(+ENE!E22+FEB!E22+MAR!E22+ABR!E22+MAY!E22+JUN!E22+JUL!E22+AGO!E22),IF(Config!$C$6=9,SUM(+ENE!E22+FEB!E22+MAR!E22+ABR!E22+MAY!E22+JUN!E22+JUL!E22+AGO!E22+SET!E22),IF(Config!$C$6=10,SUM(+ENE!E22+FEB!E22+MAR!E22+ABR!E22+MAY!E22+JUN!E22+JUL!E22+AGO!E22+SET!E22+OCT!E22),IF(Config!$C$6=11,SUM(+ENE!E22+FEB!E22+MAR!E22+ABR!E22+MAY!E22+JUN!E22+JUL!E22+AGO!E22+SET!E22+OCT!E22+NOV!E22),IF(Config!$C$6=12,SUM(+ENE!E22+FEB!E22+MAR!E22+ABR!E22+MAY!E22+JUN!E22+JUL!E22+AGO!E22+SET!E22+OCT!E22+NOV!E22+DIC!E22)))))))))))))</f>
        <v>0</v>
      </c>
      <c r="F22" s="259">
        <f>IF(Config!$C$6=1,SUM(+ENE!F22),IF(Config!$C$6=2,SUM(+ENE!F22+FEB!F22),IF(Config!$C$6=3,SUM(+ENE!F22+FEB!F22+MAR!F22),IF(Config!$C$6=4,SUM(+ENE!F22+FEB!F22+MAR!F22+ABR!F22),IF(Config!$C$6=5,SUM(ENE!F22+FEB!F22+MAR!F22+ABR!F22+MAY!F22),IF(Config!$C$6=6,SUM(+ENE!F22+FEB!F22+MAR!F22+ABR!F22+MAY!F22+JUN!F22),IF(Config!$C$6=7,SUM(ENE!F22+FEB!F22+MAR!F22+ABR!F22+MAY!F22+JUN!F22+JUL!F22),IF(Config!$C$6=8,SUM(+ENE!F22+FEB!F22+MAR!F22+ABR!F22+MAY!F22+JUN!F22+JUL!F22+AGO!F22),IF(Config!$C$6=9,SUM(+ENE!F22+FEB!F22+MAR!F22+ABR!F22+MAY!F22+JUN!F22+JUL!F22+AGO!F22+SET!F22),IF(Config!$C$6=10,SUM(+ENE!F22+FEB!F22+MAR!F22+ABR!F22+MAY!F22+JUN!F22+JUL!F22+AGO!F22+SET!F22+OCT!F22),IF(Config!$C$6=11,SUM(+ENE!F22+FEB!F22+MAR!F22+ABR!F22+MAY!F22+JUN!F22+JUL!F22+AGO!F22+SET!F22+OCT!F22+NOV!F22),IF(Config!$C$6=12,SUM(+ENE!F22+FEB!F22+MAR!F22+ABR!F22+MAY!F22+JUN!F22+JUL!F22+AGO!F22+SET!F22+OCT!F22+NOV!F22+DIC!F22)))))))))))))</f>
        <v>114</v>
      </c>
      <c r="G22" s="259">
        <f>IF(Config!$C$6=1,SUM(+ENE!G22),IF(Config!$C$6=2,SUM(+ENE!G22+FEB!G22),IF(Config!$C$6=3,SUM(+ENE!G22+FEB!G22+MAR!G22),IF(Config!$C$6=4,SUM(+ENE!G22+FEB!G22+MAR!G22+ABR!G22),IF(Config!$C$6=5,SUM(ENE!G22+FEB!G22+MAR!G22+ABR!G22+MAY!G22),IF(Config!$C$6=6,SUM(+ENE!G22+FEB!G22+MAR!G22+ABR!G22+MAY!G22+JUN!G22),IF(Config!$C$6=7,SUM(ENE!G22+FEB!G22+MAR!G22+ABR!G22+MAY!G22+JUN!G22+JUL!G22),IF(Config!$C$6=8,SUM(+ENE!G22+FEB!G22+MAR!G22+ABR!G22+MAY!G22+JUN!G22+JUL!G22+AGO!G22),IF(Config!$C$6=9,SUM(+ENE!G22+FEB!G22+MAR!G22+ABR!G22+MAY!G22+JUN!G22+JUL!G22+AGO!G22+SET!G22),IF(Config!$C$6=10,SUM(+ENE!G22+FEB!G22+MAR!G22+ABR!G22+MAY!G22+JUN!G22+JUL!G22+AGO!G22+SET!G22+OCT!G22),IF(Config!$C$6=11,SUM(+ENE!G22+FEB!G22+MAR!G22+ABR!G22+MAY!G22+JUN!G22+JUL!G22+AGO!G22+SET!G22+OCT!G22+NOV!G22),IF(Config!$C$6=12,SUM(+ENE!G22+FEB!G22+MAR!G22+ABR!G22+MAY!G22+JUN!G22+JUL!G22+AGO!G22+SET!G22+OCT!G22+NOV!G22+DIC!G22)))))))))))))</f>
        <v>0</v>
      </c>
      <c r="H22" s="259">
        <f>IF(Config!$C$6=1,SUM(+ENE!H22),IF(Config!$C$6=2,SUM(+ENE!H22+FEB!H22),IF(Config!$C$6=3,SUM(+ENE!H22+FEB!H22+MAR!H22),IF(Config!$C$6=4,SUM(+ENE!H22+FEB!H22+MAR!H22+ABR!H22),IF(Config!$C$6=5,SUM(ENE!H22+FEB!H22+MAR!H22+ABR!H22+MAY!H22),IF(Config!$C$6=6,SUM(+ENE!H22+FEB!H22+MAR!H22+ABR!H22+MAY!H22+JUN!H22),IF(Config!$C$6=7,SUM(ENE!H22+FEB!H22+MAR!H22+ABR!H22+MAY!H22+JUN!H22+JUL!H22),IF(Config!$C$6=8,SUM(+ENE!H22+FEB!H22+MAR!H22+ABR!H22+MAY!H22+JUN!H22+JUL!H22+AGO!H22),IF(Config!$C$6=9,SUM(+ENE!H22+FEB!H22+MAR!H22+ABR!H22+MAY!H22+JUN!H22+JUL!H22+AGO!H22+SET!H22),IF(Config!$C$6=10,SUM(+ENE!H22+FEB!H22+MAR!H22+ABR!H22+MAY!H22+JUN!H22+JUL!H22+AGO!H22+SET!H22+OCT!H22),IF(Config!$C$6=11,SUM(+ENE!H22+FEB!H22+MAR!H22+ABR!H22+MAY!H22+JUN!H22+JUL!H22+AGO!H22+SET!H22+OCT!H22+NOV!H22),IF(Config!$C$6=12,SUM(+ENE!H22+FEB!H22+MAR!H22+ABR!H22+MAY!H22+JUN!H22+JUL!H22+AGO!H22+SET!H22+OCT!H22+NOV!H22+DIC!H22)))))))))))))</f>
        <v>0</v>
      </c>
      <c r="I22" s="259">
        <f>IF(Config!$C$6=1,SUM(+ENE!I22),IF(Config!$C$6=2,SUM(+ENE!I22+FEB!I22),IF(Config!$C$6=3,SUM(+ENE!I22+FEB!I22+MAR!I22),IF(Config!$C$6=4,SUM(+ENE!I22+FEB!I22+MAR!I22+ABR!I22),IF(Config!$C$6=5,SUM(ENE!I22+FEB!I22+MAR!I22+ABR!I22+MAY!I22),IF(Config!$C$6=6,SUM(+ENE!I22+FEB!I22+MAR!I22+ABR!I22+MAY!I22+JUN!I22),IF(Config!$C$6=7,SUM(ENE!I22+FEB!I22+MAR!I22+ABR!I22+MAY!I22+JUN!I22+JUL!I22),IF(Config!$C$6=8,SUM(+ENE!I22+FEB!I22+MAR!I22+ABR!I22+MAY!I22+JUN!I22+JUL!I22+AGO!I22),IF(Config!$C$6=9,SUM(+ENE!I22+FEB!I22+MAR!I22+ABR!I22+MAY!I22+JUN!I22+JUL!I22+AGO!I22+SET!I22),IF(Config!$C$6=10,SUM(+ENE!I22+FEB!I22+MAR!I22+ABR!I22+MAY!I22+JUN!I22+JUL!I22+AGO!I22+SET!I22+OCT!I22),IF(Config!$C$6=11,SUM(+ENE!I22+FEB!I22+MAR!I22+ABR!I22+MAY!I22+JUN!I22+JUL!I22+AGO!I22+SET!I22+OCT!I22+NOV!I22),IF(Config!$C$6=12,SUM(+ENE!I22+FEB!I22+MAR!I22+ABR!I22+MAY!I22+JUN!I22+JUL!I22+AGO!I22+SET!I22+OCT!I22+NOV!I22+DIC!I22)))))))))))))</f>
        <v>0</v>
      </c>
      <c r="J22" s="259">
        <f>IF(Config!$C$6=1,SUM(+ENE!J22),IF(Config!$C$6=2,SUM(+ENE!J22+FEB!J22),IF(Config!$C$6=3,SUM(+ENE!J22+FEB!J22+MAR!J22),IF(Config!$C$6=4,SUM(+ENE!J22+FEB!J22+MAR!J22+ABR!J22),IF(Config!$C$6=5,SUM(ENE!J22+FEB!J22+MAR!J22+ABR!J22+MAY!J22),IF(Config!$C$6=6,SUM(+ENE!J22+FEB!J22+MAR!J22+ABR!J22+MAY!J22+JUN!J22),IF(Config!$C$6=7,SUM(ENE!J22+FEB!J22+MAR!J22+ABR!J22+MAY!J22+JUN!J22+JUL!J22),IF(Config!$C$6=8,SUM(+ENE!J22+FEB!J22+MAR!J22+ABR!J22+MAY!J22+JUN!J22+JUL!J22+AGO!J22),IF(Config!$C$6=9,SUM(+ENE!J22+FEB!J22+MAR!J22+ABR!J22+MAY!J22+JUN!J22+JUL!J22+AGO!J22+SET!J22),IF(Config!$C$6=10,SUM(+ENE!J22+FEB!J22+MAR!J22+ABR!J22+MAY!J22+JUN!J22+JUL!J22+AGO!J22+SET!J22+OCT!J22),IF(Config!$C$6=11,SUM(+ENE!J22+FEB!J22+MAR!J22+ABR!J22+MAY!J22+JUN!J22+JUL!J22+AGO!J22+SET!J22+OCT!J22+NOV!J22),IF(Config!$C$6=12,SUM(+ENE!J22+FEB!J22+MAR!J22+ABR!J22+MAY!J22+JUN!J22+JUL!J22+AGO!J22+SET!J22+OCT!J22+NOV!J22+DIC!J22)))))))))))))</f>
        <v>1</v>
      </c>
      <c r="K22" s="259">
        <f>IF(Config!$C$6=1,SUM(+ENE!K22),IF(Config!$C$6=2,SUM(+ENE!K22+FEB!K22),IF(Config!$C$6=3,SUM(+ENE!K22+FEB!K22+MAR!K22),IF(Config!$C$6=4,SUM(+ENE!K22+FEB!K22+MAR!K22+ABR!K22),IF(Config!$C$6=5,SUM(ENE!K22+FEB!K22+MAR!K22+ABR!K22+MAY!K22),IF(Config!$C$6=6,SUM(+ENE!K22+FEB!K22+MAR!K22+ABR!K22+MAY!K22+JUN!K22),IF(Config!$C$6=7,SUM(ENE!K22+FEB!K22+MAR!K22+ABR!K22+MAY!K22+JUN!K22+JUL!K22),IF(Config!$C$6=8,SUM(+ENE!K22+FEB!K22+MAR!K22+ABR!K22+MAY!K22+JUN!K22+JUL!K22+AGO!K22),IF(Config!$C$6=9,SUM(+ENE!K22+FEB!K22+MAR!K22+ABR!K22+MAY!K22+JUN!K22+JUL!K22+AGO!K22+SET!K22),IF(Config!$C$6=10,SUM(+ENE!K22+FEB!K22+MAR!K22+ABR!K22+MAY!K22+JUN!K22+JUL!K22+AGO!K22+SET!K22+OCT!K22),IF(Config!$C$6=11,SUM(+ENE!K22+FEB!K22+MAR!K22+ABR!K22+MAY!K22+JUN!K22+JUL!K22+AGO!K22+SET!K22+OCT!K22+NOV!K22),IF(Config!$C$6=12,SUM(+ENE!K22+FEB!K22+MAR!K22+ABR!K22+MAY!K22+JUN!K22+JUL!K22+AGO!K22+SET!K22+OCT!K22+NOV!K22+DIC!K22)))))))))))))</f>
        <v>0</v>
      </c>
      <c r="L22" s="259">
        <f>IF(Config!$C$6=1,SUM(+ENE!L22),IF(Config!$C$6=2,SUM(+ENE!L22+FEB!L22),IF(Config!$C$6=3,SUM(+ENE!L22+FEB!L22+MAR!L22),IF(Config!$C$6=4,SUM(+ENE!L22+FEB!L22+MAR!L22+ABR!L22),IF(Config!$C$6=5,SUM(ENE!L22+FEB!L22+MAR!L22+ABR!L22+MAY!L22),IF(Config!$C$6=6,SUM(+ENE!L22+FEB!L22+MAR!L22+ABR!L22+MAY!L22+JUN!L22),IF(Config!$C$6=7,SUM(ENE!L22+FEB!L22+MAR!L22+ABR!L22+MAY!L22+JUN!L22+JUL!L22),IF(Config!$C$6=8,SUM(+ENE!L22+FEB!L22+MAR!L22+ABR!L22+MAY!L22+JUN!L22+JUL!L22+AGO!L22),IF(Config!$C$6=9,SUM(+ENE!L22+FEB!L22+MAR!L22+ABR!L22+MAY!L22+JUN!L22+JUL!L22+AGO!L22+SET!L22),IF(Config!$C$6=10,SUM(+ENE!L22+FEB!L22+MAR!L22+ABR!L22+MAY!L22+JUN!L22+JUL!L22+AGO!L22+SET!L22+OCT!L22),IF(Config!$C$6=11,SUM(+ENE!L22+FEB!L22+MAR!L22+ABR!L22+MAY!L22+JUN!L22+JUL!L22+AGO!L22+SET!L22+OCT!L22+NOV!L22),IF(Config!$C$6=12,SUM(+ENE!L22+FEB!L22+MAR!L22+ABR!L22+MAY!L22+JUN!L22+JUL!L22+AGO!L22+SET!L22+OCT!L22+NOV!L22+DIC!L22)))))))))))))</f>
        <v>0</v>
      </c>
      <c r="M22" s="259">
        <f>IF(Config!$C$6=1,SUM(+ENE!M22),IF(Config!$C$6=2,SUM(+ENE!M22+FEB!M22),IF(Config!$C$6=3,SUM(+ENE!M22+FEB!M22+MAR!M22),IF(Config!$C$6=4,SUM(+ENE!M22+FEB!M22+MAR!M22+ABR!M22),IF(Config!$C$6=5,SUM(ENE!M22+FEB!M22+MAR!M22+ABR!M22+MAY!M22),IF(Config!$C$6=6,SUM(+ENE!M22+FEB!M22+MAR!M22+ABR!M22+MAY!M22+JUN!M22),IF(Config!$C$6=7,SUM(ENE!M22+FEB!M22+MAR!M22+ABR!M22+MAY!M22+JUN!M22+JUL!M22),IF(Config!$C$6=8,SUM(+ENE!M22+FEB!M22+MAR!M22+ABR!M22+MAY!M22+JUN!M22+JUL!M22+AGO!M22),IF(Config!$C$6=9,SUM(+ENE!M22+FEB!M22+MAR!M22+ABR!M22+MAY!M22+JUN!M22+JUL!M22+AGO!M22+SET!M22),IF(Config!$C$6=10,SUM(+ENE!M22+FEB!M22+MAR!M22+ABR!M22+MAY!M22+JUN!M22+JUL!M22+AGO!M22+SET!M22+OCT!M22),IF(Config!$C$6=11,SUM(+ENE!M22+FEB!M22+MAR!M22+ABR!M22+MAY!M22+JUN!M22+JUL!M22+AGO!M22+SET!M22+OCT!M22+NOV!M22),IF(Config!$C$6=12,SUM(+ENE!M22+FEB!M22+MAR!M22+ABR!M22+MAY!M22+JUN!M22+JUL!M22+AGO!M22+SET!M22+OCT!M22+NOV!M22+DIC!M22)))))))))))))</f>
        <v>0</v>
      </c>
      <c r="N22" s="259">
        <f>IF(Config!$C$6=1,SUM(+ENE!N22),IF(Config!$C$6=2,SUM(+ENE!N22+FEB!N22),IF(Config!$C$6=3,SUM(+ENE!N22+FEB!N22+MAR!N22),IF(Config!$C$6=4,SUM(+ENE!N22+FEB!N22+MAR!N22+ABR!N22),IF(Config!$C$6=5,SUM(ENE!N22+FEB!N22+MAR!N22+ABR!N22+MAY!N22),IF(Config!$C$6=6,SUM(+ENE!N22+FEB!N22+MAR!N22+ABR!N22+MAY!N22+JUN!N22),IF(Config!$C$6=7,SUM(ENE!N22+FEB!N22+MAR!N22+ABR!N22+MAY!N22+JUN!N22+JUL!N22),IF(Config!$C$6=8,SUM(+ENE!N22+FEB!N22+MAR!N22+ABR!N22+MAY!N22+JUN!N22+JUL!N22+AGO!N22),IF(Config!$C$6=9,SUM(+ENE!N22+FEB!N22+MAR!N22+ABR!N22+MAY!N22+JUN!N22+JUL!N22+AGO!N22+SET!N22),IF(Config!$C$6=10,SUM(+ENE!N22+FEB!N22+MAR!N22+ABR!N22+MAY!N22+JUN!N22+JUL!N22+AGO!N22+SET!N22+OCT!N22),IF(Config!$C$6=11,SUM(+ENE!N22+FEB!N22+MAR!N22+ABR!N22+MAY!N22+JUN!N22+JUL!N22+AGO!N22+SET!N22+OCT!N22+NOV!N22),IF(Config!$C$6=12,SUM(+ENE!N22+FEB!N22+MAR!N22+ABR!N22+MAY!N22+JUN!N22+JUL!N22+AGO!N22+SET!N22+OCT!N22+NOV!N22+DIC!N22)))))))))))))</f>
        <v>0</v>
      </c>
      <c r="O22" s="259">
        <f>IF(Config!$C$6=1,SUM(+ENE!O22),IF(Config!$C$6=2,SUM(+ENE!O22+FEB!O22),IF(Config!$C$6=3,SUM(+ENE!O22+FEB!O22+MAR!O22),IF(Config!$C$6=4,SUM(+ENE!O22+FEB!O22+MAR!O22+ABR!O22),IF(Config!$C$6=5,SUM(ENE!O22+FEB!O22+MAR!O22+ABR!O22+MAY!O22),IF(Config!$C$6=6,SUM(+ENE!O22+FEB!O22+MAR!O22+ABR!O22+MAY!O22+JUN!O22),IF(Config!$C$6=7,SUM(ENE!O22+FEB!O22+MAR!O22+ABR!O22+MAY!O22+JUN!O22+JUL!O22),IF(Config!$C$6=8,SUM(+ENE!O22+FEB!O22+MAR!O22+ABR!O22+MAY!O22+JUN!O22+JUL!O22+AGO!O22),IF(Config!$C$6=9,SUM(+ENE!O22+FEB!O22+MAR!O22+ABR!O22+MAY!O22+JUN!O22+JUL!O22+AGO!O22+SET!O22),IF(Config!$C$6=10,SUM(+ENE!O22+FEB!O22+MAR!O22+ABR!O22+MAY!O22+JUN!O22+JUL!O22+AGO!O22+SET!O22+OCT!O22),IF(Config!$C$6=11,SUM(+ENE!O22+FEB!O22+MAR!O22+ABR!O22+MAY!O22+JUN!O22+JUL!O22+AGO!O22+SET!O22+OCT!O22+NOV!O22),IF(Config!$C$6=12,SUM(+ENE!O22+FEB!O22+MAR!O22+ABR!O22+MAY!O22+JUN!O22+JUL!O22+AGO!O22+SET!O22+OCT!O22+NOV!O22+DIC!O22)))))))))))))</f>
        <v>25</v>
      </c>
      <c r="P22" s="259">
        <f>IF(Config!$C$6=1,SUM(+ENE!P22),IF(Config!$C$6=2,SUM(+ENE!P22+FEB!P22),IF(Config!$C$6=3,SUM(+ENE!P22+FEB!P22+MAR!P22),IF(Config!$C$6=4,SUM(+ENE!P22+FEB!P22+MAR!P22+ABR!P22),IF(Config!$C$6=5,SUM(ENE!P22+FEB!P22+MAR!P22+ABR!P22+MAY!P22),IF(Config!$C$6=6,SUM(+ENE!P22+FEB!P22+MAR!P22+ABR!P22+MAY!P22+JUN!P22),IF(Config!$C$6=7,SUM(ENE!P22+FEB!P22+MAR!P22+ABR!P22+MAY!P22+JUN!P22+JUL!P22),IF(Config!$C$6=8,SUM(+ENE!P22+FEB!P22+MAR!P22+ABR!P22+MAY!P22+JUN!P22+JUL!P22+AGO!P22),IF(Config!$C$6=9,SUM(+ENE!P22+FEB!P22+MAR!P22+ABR!P22+MAY!P22+JUN!P22+JUL!P22+AGO!P22+SET!P22),IF(Config!$C$6=10,SUM(+ENE!P22+FEB!P22+MAR!P22+ABR!P22+MAY!P22+JUN!P22+JUL!P22+AGO!P22+SET!P22+OCT!P22),IF(Config!$C$6=11,SUM(+ENE!P22+FEB!P22+MAR!P22+ABR!P22+MAY!P22+JUN!P22+JUL!P22+AGO!P22+SET!P22+OCT!P22+NOV!P22),IF(Config!$C$6=12,SUM(+ENE!P22+FEB!P22+MAR!P22+ABR!P22+MAY!P22+JUN!P22+JUL!P22+AGO!P22+SET!P22+OCT!P22+NOV!P22+DIC!P22)))))))))))))</f>
        <v>7</v>
      </c>
      <c r="Q22" s="259">
        <f>IF(Config!$C$6=1,SUM(+ENE!Q22),IF(Config!$C$6=2,SUM(+ENE!Q22+FEB!Q22),IF(Config!$C$6=3,SUM(+ENE!Q22+FEB!Q22+MAR!Q22),IF(Config!$C$6=4,SUM(+ENE!Q22+FEB!Q22+MAR!Q22+ABR!Q22),IF(Config!$C$6=5,SUM(ENE!Q22+FEB!Q22+MAR!Q22+ABR!Q22+MAY!Q22),IF(Config!$C$6=6,SUM(+ENE!Q22+FEB!Q22+MAR!Q22+ABR!Q22+MAY!Q22+JUN!Q22),IF(Config!$C$6=7,SUM(ENE!Q22+FEB!Q22+MAR!Q22+ABR!Q22+MAY!Q22+JUN!Q22+JUL!Q22),IF(Config!$C$6=8,SUM(+ENE!Q22+FEB!Q22+MAR!Q22+ABR!Q22+MAY!Q22+JUN!Q22+JUL!Q22+AGO!Q22),IF(Config!$C$6=9,SUM(+ENE!Q22+FEB!Q22+MAR!Q22+ABR!Q22+MAY!Q22+JUN!Q22+JUL!Q22+AGO!Q22+SET!Q22),IF(Config!$C$6=10,SUM(+ENE!Q22+FEB!Q22+MAR!Q22+ABR!Q22+MAY!Q22+JUN!Q22+JUL!Q22+AGO!Q22+SET!Q22+OCT!Q22),IF(Config!$C$6=11,SUM(+ENE!Q22+FEB!Q22+MAR!Q22+ABR!Q22+MAY!Q22+JUN!Q22+JUL!Q22+AGO!Q22+SET!Q22+OCT!Q22+NOV!Q22),IF(Config!$C$6=12,SUM(+ENE!Q22+FEB!Q22+MAR!Q22+ABR!Q22+MAY!Q22+JUN!Q22+JUL!Q22+AGO!Q22+SET!Q22+OCT!Q22+NOV!Q22+DIC!Q22)))))))))))))</f>
        <v>0</v>
      </c>
      <c r="R22" s="259">
        <f>IF(Config!$C$6=1,SUM(+ENE!R22),IF(Config!$C$6=2,SUM(+ENE!R22+FEB!R22),IF(Config!$C$6=3,SUM(+ENE!R22+FEB!R22+MAR!R22),IF(Config!$C$6=4,SUM(+ENE!R22+FEB!R22+MAR!R22+ABR!R22),IF(Config!$C$6=5,SUM(ENE!R22+FEB!R22+MAR!R22+ABR!R22+MAY!R22),IF(Config!$C$6=6,SUM(+ENE!R22+FEB!R22+MAR!R22+ABR!R22+MAY!R22+JUN!R22),IF(Config!$C$6=7,SUM(ENE!R22+FEB!R22+MAR!R22+ABR!R22+MAY!R22+JUN!R22+JUL!R22),IF(Config!$C$6=8,SUM(+ENE!R22+FEB!R22+MAR!R22+ABR!R22+MAY!R22+JUN!R22+JUL!R22+AGO!R22),IF(Config!$C$6=9,SUM(+ENE!R22+FEB!R22+MAR!R22+ABR!R22+MAY!R22+JUN!R22+JUL!R22+AGO!R22+SET!R22),IF(Config!$C$6=10,SUM(+ENE!R22+FEB!R22+MAR!R22+ABR!R22+MAY!R22+JUN!R22+JUL!R22+AGO!R22+SET!R22+OCT!R22),IF(Config!$C$6=11,SUM(+ENE!R22+FEB!R22+MAR!R22+ABR!R22+MAY!R22+JUN!R22+JUL!R22+AGO!R22+SET!R22+OCT!R22+NOV!R22),IF(Config!$C$6=12,SUM(+ENE!R22+FEB!R22+MAR!R22+ABR!R22+MAY!R22+JUN!R22+JUL!R22+AGO!R22+SET!R22+OCT!R22+NOV!R22+DIC!R22)))))))))))))</f>
        <v>0</v>
      </c>
      <c r="S22" s="259">
        <f>IF(Config!$C$6=1,SUM(+ENE!S22),IF(Config!$C$6=2,SUM(+ENE!S22+FEB!S22),IF(Config!$C$6=3,SUM(+ENE!S22+FEB!S22+MAR!S22),IF(Config!$C$6=4,SUM(+ENE!S22+FEB!S22+MAR!S22+ABR!S22),IF(Config!$C$6=5,SUM(ENE!S22+FEB!S22+MAR!S22+ABR!S22+MAY!S22),IF(Config!$C$6=6,SUM(+ENE!S22+FEB!S22+MAR!S22+ABR!S22+MAY!S22+JUN!S22),IF(Config!$C$6=7,SUM(ENE!S22+FEB!S22+MAR!S22+ABR!S22+MAY!S22+JUN!S22+JUL!S22),IF(Config!$C$6=8,SUM(+ENE!S22+FEB!S22+MAR!S22+ABR!S22+MAY!S22+JUN!S22+JUL!S22+AGO!S22),IF(Config!$C$6=9,SUM(+ENE!S22+FEB!S22+MAR!S22+ABR!S22+MAY!S22+JUN!S22+JUL!S22+AGO!S22+SET!S22),IF(Config!$C$6=10,SUM(+ENE!S22+FEB!S22+MAR!S22+ABR!S22+MAY!S22+JUN!S22+JUL!S22+AGO!S22+SET!S22+OCT!S22),IF(Config!$C$6=11,SUM(+ENE!S22+FEB!S22+MAR!S22+ABR!S22+MAY!S22+JUN!S22+JUL!S22+AGO!S22+SET!S22+OCT!S22+NOV!S22),IF(Config!$C$6=12,SUM(+ENE!S22+FEB!S22+MAR!S22+ABR!S22+MAY!S22+JUN!S22+JUL!S22+AGO!S22+SET!S22+OCT!S22+NOV!S22+DIC!S22)))))))))))))</f>
        <v>9</v>
      </c>
      <c r="T22" s="259">
        <f>IF(Config!$C$6=1,SUM(+ENE!T22),IF(Config!$C$6=2,SUM(+ENE!T22+FEB!T22),IF(Config!$C$6=3,SUM(+ENE!T22+FEB!T22+MAR!T22),IF(Config!$C$6=4,SUM(+ENE!T22+FEB!T22+MAR!T22+ABR!T22),IF(Config!$C$6=5,SUM(ENE!T22+FEB!T22+MAR!T22+ABR!T22+MAY!T22),IF(Config!$C$6=6,SUM(+ENE!T22+FEB!T22+MAR!T22+ABR!T22+MAY!T22+JUN!T22),IF(Config!$C$6=7,SUM(ENE!T22+FEB!T22+MAR!T22+ABR!T22+MAY!T22+JUN!T22+JUL!T22),IF(Config!$C$6=8,SUM(+ENE!T22+FEB!T22+MAR!T22+ABR!T22+MAY!T22+JUN!T22+JUL!T22+AGO!T22),IF(Config!$C$6=9,SUM(+ENE!T22+FEB!T22+MAR!T22+ABR!T22+MAY!T22+JUN!T22+JUL!T22+AGO!T22+SET!T22),IF(Config!$C$6=10,SUM(+ENE!T22+FEB!T22+MAR!T22+ABR!T22+MAY!T22+JUN!T22+JUL!T22+AGO!T22+SET!T22+OCT!T22),IF(Config!$C$6=11,SUM(+ENE!T22+FEB!T22+MAR!T22+ABR!T22+MAY!T22+JUN!T22+JUL!T22+AGO!T22+SET!T22+OCT!T22+NOV!T22),IF(Config!$C$6=12,SUM(+ENE!T22+FEB!T22+MAR!T22+ABR!T22+MAY!T22+JUN!T22+JUL!T22+AGO!T22+SET!T22+OCT!T22+NOV!T22+DIC!T22)))))))))))))</f>
        <v>0</v>
      </c>
      <c r="U22" s="259">
        <f>IF(Config!$C$6=1,SUM(+ENE!U22),IF(Config!$C$6=2,SUM(+ENE!U22+FEB!U22),IF(Config!$C$6=3,SUM(+ENE!U22+FEB!U22+MAR!U22),IF(Config!$C$6=4,SUM(+ENE!U22+FEB!U22+MAR!U22+ABR!U22),IF(Config!$C$6=5,SUM(ENE!U22+FEB!U22+MAR!U22+ABR!U22+MAY!U22),IF(Config!$C$6=6,SUM(+ENE!U22+FEB!U22+MAR!U22+ABR!U22+MAY!U22+JUN!U22),IF(Config!$C$6=7,SUM(ENE!U22+FEB!U22+MAR!U22+ABR!U22+MAY!U22+JUN!U22+JUL!U22),IF(Config!$C$6=8,SUM(+ENE!U22+FEB!U22+MAR!U22+ABR!U22+MAY!U22+JUN!U22+JUL!U22+AGO!U22),IF(Config!$C$6=9,SUM(+ENE!U22+FEB!U22+MAR!U22+ABR!U22+MAY!U22+JUN!U22+JUL!U22+AGO!U22+SET!U22),IF(Config!$C$6=10,SUM(+ENE!U22+FEB!U22+MAR!U22+ABR!U22+MAY!U22+JUN!U22+JUL!U22+AGO!U22+SET!U22+OCT!U22),IF(Config!$C$6=11,SUM(+ENE!U22+FEB!U22+MAR!U22+ABR!U22+MAY!U22+JUN!U22+JUL!U22+AGO!U22+SET!U22+OCT!U22+NOV!U22),IF(Config!$C$6=12,SUM(+ENE!U22+FEB!U22+MAR!U22+ABR!U22+MAY!U22+JUN!U22+JUL!U22+AGO!U22+SET!U22+OCT!U22+NOV!U22+DIC!U22)))))))))))))</f>
        <v>0</v>
      </c>
      <c r="V22" s="259">
        <f>IF(Config!$C$6=1,SUM(+ENE!V22),IF(Config!$C$6=2,SUM(+ENE!V22+FEB!V22),IF(Config!$C$6=3,SUM(+ENE!V22+FEB!V22+MAR!V22),IF(Config!$C$6=4,SUM(+ENE!V22+FEB!V22+MAR!V22+ABR!V22),IF(Config!$C$6=5,SUM(ENE!V22+FEB!V22+MAR!V22+ABR!V22+MAY!V22),IF(Config!$C$6=6,SUM(+ENE!V22+FEB!V22+MAR!V22+ABR!V22+MAY!V22+JUN!V22),IF(Config!$C$6=7,SUM(ENE!V22+FEB!V22+MAR!V22+ABR!V22+MAY!V22+JUN!V22+JUL!V22),IF(Config!$C$6=8,SUM(+ENE!V22+FEB!V22+MAR!V22+ABR!V22+MAY!V22+JUN!V22+JUL!V22+AGO!V22),IF(Config!$C$6=9,SUM(+ENE!V22+FEB!V22+MAR!V22+ABR!V22+MAY!V22+JUN!V22+JUL!V22+AGO!V22+SET!V22),IF(Config!$C$6=10,SUM(+ENE!V22+FEB!V22+MAR!V22+ABR!V22+MAY!V22+JUN!V22+JUL!V22+AGO!V22+SET!V22+OCT!V22),IF(Config!$C$6=11,SUM(+ENE!V22+FEB!V22+MAR!V22+ABR!V22+MAY!V22+JUN!V22+JUL!V22+AGO!V22+SET!V22+OCT!V22+NOV!V22),IF(Config!$C$6=12,SUM(+ENE!V22+FEB!V22+MAR!V22+ABR!V22+MAY!V22+JUN!V22+JUL!V22+AGO!V22+SET!V22+OCT!V22+NOV!V22+DIC!V22)))))))))))))</f>
        <v>0</v>
      </c>
      <c r="W22" s="259">
        <f>IF(Config!$C$6=1,SUM(+ENE!W22),IF(Config!$C$6=2,SUM(+ENE!W22+FEB!W22),IF(Config!$C$6=3,SUM(+ENE!W22+FEB!W22+MAR!W22),IF(Config!$C$6=4,SUM(+ENE!W22+FEB!W22+MAR!W22+ABR!W22),IF(Config!$C$6=5,SUM(ENE!W22+FEB!W22+MAR!W22+ABR!W22+MAY!W22),IF(Config!$C$6=6,SUM(+ENE!W22+FEB!W22+MAR!W22+ABR!W22+MAY!W22+JUN!W22),IF(Config!$C$6=7,SUM(ENE!W22+FEB!W22+MAR!W22+ABR!W22+MAY!W22+JUN!W22+JUL!W22),IF(Config!$C$6=8,SUM(+ENE!W22+FEB!W22+MAR!W22+ABR!W22+MAY!W22+JUN!W22+JUL!W22+AGO!W22),IF(Config!$C$6=9,SUM(+ENE!W22+FEB!W22+MAR!W22+ABR!W22+MAY!W22+JUN!W22+JUL!W22+AGO!W22+SET!W22),IF(Config!$C$6=10,SUM(+ENE!W22+FEB!W22+MAR!W22+ABR!W22+MAY!W22+JUN!W22+JUL!W22+AGO!W22+SET!W22+OCT!W22),IF(Config!$C$6=11,SUM(+ENE!W22+FEB!W22+MAR!W22+ABR!W22+MAY!W22+JUN!W22+JUL!W22+AGO!W22+SET!W22+OCT!W22+NOV!W22),IF(Config!$C$6=12,SUM(+ENE!W22+FEB!W22+MAR!W22+ABR!W22+MAY!W22+JUN!W22+JUL!W22+AGO!W22+SET!W22+OCT!W22+NOV!W22+DIC!W22)))))))))))))</f>
        <v>41</v>
      </c>
      <c r="X22" s="259">
        <f>IF(Config!$C$6=1,SUM(+ENE!X22),IF(Config!$C$6=2,SUM(+ENE!X22+FEB!X22),IF(Config!$C$6=3,SUM(+ENE!X22+FEB!X22+MAR!X22),IF(Config!$C$6=4,SUM(+ENE!X22+FEB!X22+MAR!X22+ABR!X22),IF(Config!$C$6=5,SUM(ENE!X22+FEB!X22+MAR!X22+ABR!X22+MAY!X22),IF(Config!$C$6=6,SUM(+ENE!X22+FEB!X22+MAR!X22+ABR!X22+MAY!X22+JUN!X22),IF(Config!$C$6=7,SUM(ENE!X22+FEB!X22+MAR!X22+ABR!X22+MAY!X22+JUN!X22+JUL!X22),IF(Config!$C$6=8,SUM(+ENE!X22+FEB!X22+MAR!X22+ABR!X22+MAY!X22+JUN!X22+JUL!X22+AGO!X22),IF(Config!$C$6=9,SUM(+ENE!X22+FEB!X22+MAR!X22+ABR!X22+MAY!X22+JUN!X22+JUL!X22+AGO!X22+SET!X22),IF(Config!$C$6=10,SUM(+ENE!X22+FEB!X22+MAR!X22+ABR!X22+MAY!X22+JUN!X22+JUL!X22+AGO!X22+SET!X22+OCT!X22),IF(Config!$C$6=11,SUM(+ENE!X22+FEB!X22+MAR!X22+ABR!X22+MAY!X22+JUN!X22+JUL!X22+AGO!X22+SET!X22+OCT!X22+NOV!X22),IF(Config!$C$6=12,SUM(+ENE!X22+FEB!X22+MAR!X22+ABR!X22+MAY!X22+JUN!X22+JUL!X22+AGO!X22+SET!X22+OCT!X22+NOV!X22+DIC!X22)))))))))))))</f>
        <v>70</v>
      </c>
      <c r="Y22" s="259">
        <f>IF(Config!$C$6=1,SUM(+ENE!Y22),IF(Config!$C$6=2,SUM(+ENE!Y22+FEB!Y22),IF(Config!$C$6=3,SUM(+ENE!Y22+FEB!Y22+MAR!Y22),IF(Config!$C$6=4,SUM(+ENE!Y22+FEB!Y22+MAR!Y22+ABR!Y22),IF(Config!$C$6=5,SUM(ENE!Y22+FEB!Y22+MAR!Y22+ABR!Y22+MAY!Y22),IF(Config!$C$6=6,SUM(+ENE!Y22+FEB!Y22+MAR!Y22+ABR!Y22+MAY!Y22+JUN!Y22),IF(Config!$C$6=7,SUM(ENE!Y22+FEB!Y22+MAR!Y22+ABR!Y22+MAY!Y22+JUN!Y22+JUL!Y22),IF(Config!$C$6=8,SUM(+ENE!Y22+FEB!Y22+MAR!Y22+ABR!Y22+MAY!Y22+JUN!Y22+JUL!Y22+AGO!Y22),IF(Config!$C$6=9,SUM(+ENE!Y22+FEB!Y22+MAR!Y22+ABR!Y22+MAY!Y22+JUN!Y22+JUL!Y22+AGO!Y22+SET!Y22),IF(Config!$C$6=10,SUM(+ENE!Y22+FEB!Y22+MAR!Y22+ABR!Y22+MAY!Y22+JUN!Y22+JUL!Y22+AGO!Y22+SET!Y22+OCT!Y22),IF(Config!$C$6=11,SUM(+ENE!Y22+FEB!Y22+MAR!Y22+ABR!Y22+MAY!Y22+JUN!Y22+JUL!Y22+AGO!Y22+SET!Y22+OCT!Y22+NOV!Y22),IF(Config!$C$6=12,SUM(+ENE!Y22+FEB!Y22+MAR!Y22+ABR!Y22+MAY!Y22+JUN!Y22+JUL!Y22+AGO!Y22+SET!Y22+OCT!Y22+NOV!Y22+DIC!Y22)))))))))))))</f>
        <v>0</v>
      </c>
      <c r="Z22" s="259">
        <f>IF(Config!$C$6=1,SUM(+ENE!Z22),IF(Config!$C$6=2,SUM(+ENE!Z22+FEB!Z22),IF(Config!$C$6=3,SUM(+ENE!Z22+FEB!Z22+MAR!Z22),IF(Config!$C$6=4,SUM(+ENE!Z22+FEB!Z22+MAR!Z22+ABR!Z22),IF(Config!$C$6=5,SUM(ENE!Z22+FEB!Z22+MAR!Z22+ABR!Z22+MAY!Z22),IF(Config!$C$6=6,SUM(+ENE!Z22+FEB!Z22+MAR!Z22+ABR!Z22+MAY!Z22+JUN!Z22),IF(Config!$C$6=7,SUM(ENE!Z22+FEB!Z22+MAR!Z22+ABR!Z22+MAY!Z22+JUN!Z22+JUL!Z22),IF(Config!$C$6=8,SUM(+ENE!Z22+FEB!Z22+MAR!Z22+ABR!Z22+MAY!Z22+JUN!Z22+JUL!Z22+AGO!Z22),IF(Config!$C$6=9,SUM(+ENE!Z22+FEB!Z22+MAR!Z22+ABR!Z22+MAY!Z22+JUN!Z22+JUL!Z22+AGO!Z22+SET!Z22),IF(Config!$C$6=10,SUM(+ENE!Z22+FEB!Z22+MAR!Z22+ABR!Z22+MAY!Z22+JUN!Z22+JUL!Z22+AGO!Z22+SET!Z22+OCT!Z22),IF(Config!$C$6=11,SUM(+ENE!Z22+FEB!Z22+MAR!Z22+ABR!Z22+MAY!Z22+JUN!Z22+JUL!Z22+AGO!Z22+SET!Z22+OCT!Z22+NOV!Z22),IF(Config!$C$6=12,SUM(+ENE!Z22+FEB!Z22+MAR!Z22+ABR!Z22+MAY!Z22+JUN!Z22+JUL!Z22+AGO!Z22+SET!Z22+OCT!Z22+NOV!Z22+DIC!Z22)))))))))))))</f>
        <v>0</v>
      </c>
      <c r="AA22" s="259">
        <f>IF(Config!$C$6=1,SUM(+ENE!AA22),IF(Config!$C$6=2,SUM(+ENE!AA22+FEB!AA22),IF(Config!$C$6=3,SUM(+ENE!AA22+FEB!AA22+MAR!AA22),IF(Config!$C$6=4,SUM(+ENE!AA22+FEB!AA22+MAR!AA22+ABR!AA22),IF(Config!$C$6=5,SUM(ENE!AA22+FEB!AA22+MAR!AA22+ABR!AA22+MAY!AA22),IF(Config!$C$6=6,SUM(+ENE!AA22+FEB!AA22+MAR!AA22+ABR!AA22+MAY!AA22+JUN!AA22),IF(Config!$C$6=7,SUM(ENE!AA22+FEB!AA22+MAR!AA22+ABR!AA22+MAY!AA22+JUN!AA22+JUL!AA22),IF(Config!$C$6=8,SUM(+ENE!AA22+FEB!AA22+MAR!AA22+ABR!AA22+MAY!AA22+JUN!AA22+JUL!AA22+AGO!AA22),IF(Config!$C$6=9,SUM(+ENE!AA22+FEB!AA22+MAR!AA22+ABR!AA22+MAY!AA22+JUN!AA22+JUL!AA22+AGO!AA22+SET!AA22),IF(Config!$C$6=10,SUM(+ENE!AA22+FEB!AA22+MAR!AA22+ABR!AA22+MAY!AA22+JUN!AA22+JUL!AA22+AGO!AA22+SET!AA22+OCT!AA22),IF(Config!$C$6=11,SUM(+ENE!AA22+FEB!AA22+MAR!AA22+ABR!AA22+MAY!AA22+JUN!AA22+JUL!AA22+AGO!AA22+SET!AA22+OCT!AA22+NOV!AA22),IF(Config!$C$6=12,SUM(+ENE!AA22+FEB!AA22+MAR!AA22+ABR!AA22+MAY!AA22+JUN!AA22+JUL!AA22+AGO!AA22+SET!AA22+OCT!AA22+NOV!AA22+DIC!AA22)))))))))))))</f>
        <v>0</v>
      </c>
      <c r="AB22" s="259">
        <f>IF(Config!$C$6=1,SUM(+ENE!AB22),IF(Config!$C$6=2,SUM(+ENE!AB22+FEB!AB22),IF(Config!$C$6=3,SUM(+ENE!AB22+FEB!AB22+MAR!AB22),IF(Config!$C$6=4,SUM(+ENE!AB22+FEB!AB22+MAR!AB22+ABR!AB22),IF(Config!$C$6=5,SUM(ENE!AB22+FEB!AB22+MAR!AB22+ABR!AB22+MAY!AB22),IF(Config!$C$6=6,SUM(+ENE!AB22+FEB!AB22+MAR!AB22+ABR!AB22+MAY!AB22+JUN!AB22),IF(Config!$C$6=7,SUM(ENE!AB22+FEB!AB22+MAR!AB22+ABR!AB22+MAY!AB22+JUN!AB22+JUL!AB22),IF(Config!$C$6=8,SUM(+ENE!AB22+FEB!AB22+MAR!AB22+ABR!AB22+MAY!AB22+JUN!AB22+JUL!AB22+AGO!AB22),IF(Config!$C$6=9,SUM(+ENE!AB22+FEB!AB22+MAR!AB22+ABR!AB22+MAY!AB22+JUN!AB22+JUL!AB22+AGO!AB22+SET!AB22),IF(Config!$C$6=10,SUM(+ENE!AB22+FEB!AB22+MAR!AB22+ABR!AB22+MAY!AB22+JUN!AB22+JUL!AB22+AGO!AB22+SET!AB22+OCT!AB22),IF(Config!$C$6=11,SUM(+ENE!AB22+FEB!AB22+MAR!AB22+ABR!AB22+MAY!AB22+JUN!AB22+JUL!AB22+AGO!AB22+SET!AB22+OCT!AB22+NOV!AB22),IF(Config!$C$6=12,SUM(+ENE!AB22+FEB!AB22+MAR!AB22+ABR!AB22+MAY!AB22+JUN!AB22+JUL!AB22+AGO!AB22+SET!AB22+OCT!AB22+NOV!AB22+DIC!AB22)))))))))))))</f>
        <v>0</v>
      </c>
      <c r="AC22" s="259">
        <f>IF(Config!$C$6=1,SUM(+ENE!AC22),IF(Config!$C$6=2,SUM(+ENE!AC22+FEB!AC22),IF(Config!$C$6=3,SUM(+ENE!AC22+FEB!AC22+MAR!AC22),IF(Config!$C$6=4,SUM(+ENE!AC22+FEB!AC22+MAR!AC22+ABR!AC22),IF(Config!$C$6=5,SUM(ENE!AC22+FEB!AC22+MAR!AC22+ABR!AC22+MAY!AC22),IF(Config!$C$6=6,SUM(+ENE!AC22+FEB!AC22+MAR!AC22+ABR!AC22+MAY!AC22+JUN!AC22),IF(Config!$C$6=7,SUM(ENE!AC22+FEB!AC22+MAR!AC22+ABR!AC22+MAY!AC22+JUN!AC22+JUL!AC22),IF(Config!$C$6=8,SUM(+ENE!AC22+FEB!AC22+MAR!AC22+ABR!AC22+MAY!AC22+JUN!AC22+JUL!AC22+AGO!AC22),IF(Config!$C$6=9,SUM(+ENE!AC22+FEB!AC22+MAR!AC22+ABR!AC22+MAY!AC22+JUN!AC22+JUL!AC22+AGO!AC22+SET!AC22),IF(Config!$C$6=10,SUM(+ENE!AC22+FEB!AC22+MAR!AC22+ABR!AC22+MAY!AC22+JUN!AC22+JUL!AC22+AGO!AC22+SET!AC22+OCT!AC22),IF(Config!$C$6=11,SUM(+ENE!AC22+FEB!AC22+MAR!AC22+ABR!AC22+MAY!AC22+JUN!AC22+JUL!AC22+AGO!AC22+SET!AC22+OCT!AC22+NOV!AC22),IF(Config!$C$6=12,SUM(+ENE!AC22+FEB!AC22+MAR!AC22+ABR!AC22+MAY!AC22+JUN!AC22+JUL!AC22+AGO!AC22+SET!AC22+OCT!AC22+NOV!AC22+DIC!AC22)))))))))))))</f>
        <v>6</v>
      </c>
      <c r="AD22" s="259">
        <f>IF(Config!$C$6=1,SUM(+ENE!AD22),IF(Config!$C$6=2,SUM(+ENE!AD22+FEB!AD22),IF(Config!$C$6=3,SUM(+ENE!AD22+FEB!AD22+MAR!AD22),IF(Config!$C$6=4,SUM(+ENE!AD22+FEB!AD22+MAR!AD22+ABR!AD22),IF(Config!$C$6=5,SUM(ENE!AD22+FEB!AD22+MAR!AD22+ABR!AD22+MAY!AD22),IF(Config!$C$6=6,SUM(+ENE!AD22+FEB!AD22+MAR!AD22+ABR!AD22+MAY!AD22+JUN!AD22),IF(Config!$C$6=7,SUM(ENE!AD22+FEB!AD22+MAR!AD22+ABR!AD22+MAY!AD22+JUN!AD22+JUL!AD22),IF(Config!$C$6=8,SUM(+ENE!AD22+FEB!AD22+MAR!AD22+ABR!AD22+MAY!AD22+JUN!AD22+JUL!AD22+AGO!AD22),IF(Config!$C$6=9,SUM(+ENE!AD22+FEB!AD22+MAR!AD22+ABR!AD22+MAY!AD22+JUN!AD22+JUL!AD22+AGO!AD22+SET!AD22),IF(Config!$C$6=10,SUM(+ENE!AD22+FEB!AD22+MAR!AD22+ABR!AD22+MAY!AD22+JUN!AD22+JUL!AD22+AGO!AD22+SET!AD22+OCT!AD22),IF(Config!$C$6=11,SUM(+ENE!AD22+FEB!AD22+MAR!AD22+ABR!AD22+MAY!AD22+JUN!AD22+JUL!AD22+AGO!AD22+SET!AD22+OCT!AD22+NOV!AD22),IF(Config!$C$6=12,SUM(+ENE!AD22+FEB!AD22+MAR!AD22+ABR!AD22+MAY!AD22+JUN!AD22+JUL!AD22+AGO!AD22+SET!AD22+OCT!AD22+NOV!AD22+DIC!AD22)))))))))))))</f>
        <v>0</v>
      </c>
      <c r="AE22" s="259">
        <f>IF(Config!$C$6=1,SUM(+ENE!AE22),IF(Config!$C$6=2,SUM(+ENE!AE22+FEB!AE22),IF(Config!$C$6=3,SUM(+ENE!AE22+FEB!AE22+MAR!AE22),IF(Config!$C$6=4,SUM(+ENE!AE22+FEB!AE22+MAR!AE22+ABR!AE22),IF(Config!$C$6=5,SUM(ENE!AE22+FEB!AE22+MAR!AE22+ABR!AE22+MAY!AE22),IF(Config!$C$6=6,SUM(+ENE!AE22+FEB!AE22+MAR!AE22+ABR!AE22+MAY!AE22+JUN!AE22),IF(Config!$C$6=7,SUM(ENE!AE22+FEB!AE22+MAR!AE22+ABR!AE22+MAY!AE22+JUN!AE22+JUL!AE22),IF(Config!$C$6=8,SUM(+ENE!AE22+FEB!AE22+MAR!AE22+ABR!AE22+MAY!AE22+JUN!AE22+JUL!AE22+AGO!AE22),IF(Config!$C$6=9,SUM(+ENE!AE22+FEB!AE22+MAR!AE22+ABR!AE22+MAY!AE22+JUN!AE22+JUL!AE22+AGO!AE22+SET!AE22),IF(Config!$C$6=10,SUM(+ENE!AE22+FEB!AE22+MAR!AE22+ABR!AE22+MAY!AE22+JUN!AE22+JUL!AE22+AGO!AE22+SET!AE22+OCT!AE22),IF(Config!$C$6=11,SUM(+ENE!AE22+FEB!AE22+MAR!AE22+ABR!AE22+MAY!AE22+JUN!AE22+JUL!AE22+AGO!AE22+SET!AE22+OCT!AE22+NOV!AE22),IF(Config!$C$6=12,SUM(+ENE!AE22+FEB!AE22+MAR!AE22+ABR!AE22+MAY!AE22+JUN!AE22+JUL!AE22+AGO!AE22+SET!AE22+OCT!AE22+NOV!AE22+DIC!AE22)))))))))))))</f>
        <v>0</v>
      </c>
      <c r="AF22" s="259">
        <f>IF(Config!$C$6=1,SUM(+ENE!AF22),IF(Config!$C$6=2,SUM(+ENE!AF22+FEB!AF22),IF(Config!$C$6=3,SUM(+ENE!AF22+FEB!AF22+MAR!AF22),IF(Config!$C$6=4,SUM(+ENE!AF22+FEB!AF22+MAR!AF22+ABR!AF22),IF(Config!$C$6=5,SUM(ENE!AF22+FEB!AF22+MAR!AF22+ABR!AF22+MAY!AF22),IF(Config!$C$6=6,SUM(+ENE!AF22+FEB!AF22+MAR!AF22+ABR!AF22+MAY!AF22+JUN!AF22),IF(Config!$C$6=7,SUM(ENE!AF22+FEB!AF22+MAR!AF22+ABR!AF22+MAY!AF22+JUN!AF22+JUL!AF22),IF(Config!$C$6=8,SUM(+ENE!AF22+FEB!AF22+MAR!AF22+ABR!AF22+MAY!AF22+JUN!AF22+JUL!AF22+AGO!AF22),IF(Config!$C$6=9,SUM(+ENE!AF22+FEB!AF22+MAR!AF22+ABR!AF22+MAY!AF22+JUN!AF22+JUL!AF22+AGO!AF22+SET!AF22),IF(Config!$C$6=10,SUM(+ENE!AF22+FEB!AF22+MAR!AF22+ABR!AF22+MAY!AF22+JUN!AF22+JUL!AF22+AGO!AF22+SET!AF22+OCT!AF22),IF(Config!$C$6=11,SUM(+ENE!AF22+FEB!AF22+MAR!AF22+ABR!AF22+MAY!AF22+JUN!AF22+JUL!AF22+AGO!AF22+SET!AF22+OCT!AF22+NOV!AF22),IF(Config!$C$6=12,SUM(+ENE!AF22+FEB!AF22+MAR!AF22+ABR!AF22+MAY!AF22+JUN!AF22+JUL!AF22+AGO!AF22+SET!AF22+OCT!AF22+NOV!AF22+DIC!AF22)))))))))))))</f>
        <v>0</v>
      </c>
      <c r="AG22" s="259">
        <f>IF(Config!$C$6=1,SUM(+ENE!AG22),IF(Config!$C$6=2,SUM(+ENE!AG22+FEB!AG22),IF(Config!$C$6=3,SUM(+ENE!AG22+FEB!AG22+MAR!AG22),IF(Config!$C$6=4,SUM(+ENE!AG22+FEB!AG22+MAR!AG22+ABR!AG22),IF(Config!$C$6=5,SUM(ENE!AG22+FEB!AG22+MAR!AG22+ABR!AG22+MAY!AG22),IF(Config!$C$6=6,SUM(+ENE!AG22+FEB!AG22+MAR!AG22+ABR!AG22+MAY!AG22+JUN!AG22),IF(Config!$C$6=7,SUM(ENE!AG22+FEB!AG22+MAR!AG22+ABR!AG22+MAY!AG22+JUN!AG22+JUL!AG22),IF(Config!$C$6=8,SUM(+ENE!AG22+FEB!AG22+MAR!AG22+ABR!AG22+MAY!AG22+JUN!AG22+JUL!AG22+AGO!AG22),IF(Config!$C$6=9,SUM(+ENE!AG22+FEB!AG22+MAR!AG22+ABR!AG22+MAY!AG22+JUN!AG22+JUL!AG22+AGO!AG22+SET!AG22),IF(Config!$C$6=10,SUM(+ENE!AG22+FEB!AG22+MAR!AG22+ABR!AG22+MAY!AG22+JUN!AG22+JUL!AG22+AGO!AG22+SET!AG22+OCT!AG22),IF(Config!$C$6=11,SUM(+ENE!AG22+FEB!AG22+MAR!AG22+ABR!AG22+MAY!AG22+JUN!AG22+JUL!AG22+AGO!AG22+SET!AG22+OCT!AG22+NOV!AG22),IF(Config!$C$6=12,SUM(+ENE!AG22+FEB!AG22+MAR!AG22+ABR!AG22+MAY!AG22+JUN!AG22+JUL!AG22+AGO!AG22+SET!AG22+OCT!AG22+NOV!AG22+DIC!AG22)))))))))))))</f>
        <v>0</v>
      </c>
      <c r="AH22" s="259">
        <f>IF(Config!$C$6=1,SUM(+ENE!AH22),IF(Config!$C$6=2,SUM(+ENE!AH22+FEB!AH22),IF(Config!$C$6=3,SUM(+ENE!AH22+FEB!AH22+MAR!AH22),IF(Config!$C$6=4,SUM(+ENE!AH22+FEB!AH22+MAR!AH22+ABR!AH22),IF(Config!$C$6=5,SUM(ENE!AH22+FEB!AH22+MAR!AH22+ABR!AH22+MAY!AH22),IF(Config!$C$6=6,SUM(+ENE!AH22+FEB!AH22+MAR!AH22+ABR!AH22+MAY!AH22+JUN!AH22),IF(Config!$C$6=7,SUM(ENE!AH22+FEB!AH22+MAR!AH22+ABR!AH22+MAY!AH22+JUN!AH22+JUL!AH22),IF(Config!$C$6=8,SUM(+ENE!AH22+FEB!AH22+MAR!AH22+ABR!AH22+MAY!AH22+JUN!AH22+JUL!AH22+AGO!AH22),IF(Config!$C$6=9,SUM(+ENE!AH22+FEB!AH22+MAR!AH22+ABR!AH22+MAY!AH22+JUN!AH22+JUL!AH22+AGO!AH22+SET!AH22),IF(Config!$C$6=10,SUM(+ENE!AH22+FEB!AH22+MAR!AH22+ABR!AH22+MAY!AH22+JUN!AH22+JUL!AH22+AGO!AH22+SET!AH22+OCT!AH22),IF(Config!$C$6=11,SUM(+ENE!AH22+FEB!AH22+MAR!AH22+ABR!AH22+MAY!AH22+JUN!AH22+JUL!AH22+AGO!AH22+SET!AH22+OCT!AH22+NOV!AH22),IF(Config!$C$6=12,SUM(+ENE!AH22+FEB!AH22+MAR!AH22+ABR!AH22+MAY!AH22+JUN!AH22+JUL!AH22+AGO!AH22+SET!AH22+OCT!AH22+NOV!AH22+DIC!AH22)))))))))))))</f>
        <v>4</v>
      </c>
      <c r="AI22" s="259">
        <f>IF(Config!$C$6=1,SUM(+ENE!AI22),IF(Config!$C$6=2,SUM(+ENE!AI22+FEB!AI22),IF(Config!$C$6=3,SUM(+ENE!AI22+FEB!AI22+MAR!AI22),IF(Config!$C$6=4,SUM(+ENE!AI22+FEB!AI22+MAR!AI22+ABR!AI22),IF(Config!$C$6=5,SUM(ENE!AI22+FEB!AI22+MAR!AI22+ABR!AI22+MAY!AI22),IF(Config!$C$6=6,SUM(+ENE!AI22+FEB!AI22+MAR!AI22+ABR!AI22+MAY!AI22+JUN!AI22),IF(Config!$C$6=7,SUM(ENE!AI22+FEB!AI22+MAR!AI22+ABR!AI22+MAY!AI22+JUN!AI22+JUL!AI22),IF(Config!$C$6=8,SUM(+ENE!AI22+FEB!AI22+MAR!AI22+ABR!AI22+MAY!AI22+JUN!AI22+JUL!AI22+AGO!AI22),IF(Config!$C$6=9,SUM(+ENE!AI22+FEB!AI22+MAR!AI22+ABR!AI22+MAY!AI22+JUN!AI22+JUL!AI22+AGO!AI22+SET!AI22),IF(Config!$C$6=10,SUM(+ENE!AI22+FEB!AI22+MAR!AI22+ABR!AI22+MAY!AI22+JUN!AI22+JUL!AI22+AGO!AI22+SET!AI22+OCT!AI22),IF(Config!$C$6=11,SUM(+ENE!AI22+FEB!AI22+MAR!AI22+ABR!AI22+MAY!AI22+JUN!AI22+JUL!AI22+AGO!AI22+SET!AI22+OCT!AI22+NOV!AI22),IF(Config!$C$6=12,SUM(+ENE!AI22+FEB!AI22+MAR!AI22+ABR!AI22+MAY!AI22+JUN!AI22+JUL!AI22+AGO!AI22+SET!AI22+OCT!AI22+NOV!AI22+DIC!AI22)))))))))))))</f>
        <v>0</v>
      </c>
      <c r="AJ22" s="259">
        <f>IF(Config!$C$6=1,SUM(+ENE!AJ22),IF(Config!$C$6=2,SUM(+ENE!AJ22+FEB!AJ22),IF(Config!$C$6=3,SUM(+ENE!AJ22+FEB!AJ22+MAR!AJ22),IF(Config!$C$6=4,SUM(+ENE!AJ22+FEB!AJ22+MAR!AJ22+ABR!AJ22),IF(Config!$C$6=5,SUM(ENE!AJ22+FEB!AJ22+MAR!AJ22+ABR!AJ22+MAY!AJ22),IF(Config!$C$6=6,SUM(+ENE!AJ22+FEB!AJ22+MAR!AJ22+ABR!AJ22+MAY!AJ22+JUN!AJ22),IF(Config!$C$6=7,SUM(ENE!AJ22+FEB!AJ22+MAR!AJ22+ABR!AJ22+MAY!AJ22+JUN!AJ22+JUL!AJ22),IF(Config!$C$6=8,SUM(+ENE!AJ22+FEB!AJ22+MAR!AJ22+ABR!AJ22+MAY!AJ22+JUN!AJ22+JUL!AJ22+AGO!AJ22),IF(Config!$C$6=9,SUM(+ENE!AJ22+FEB!AJ22+MAR!AJ22+ABR!AJ22+MAY!AJ22+JUN!AJ22+JUL!AJ22+AGO!AJ22+SET!AJ22),IF(Config!$C$6=10,SUM(+ENE!AJ22+FEB!AJ22+MAR!AJ22+ABR!AJ22+MAY!AJ22+JUN!AJ22+JUL!AJ22+AGO!AJ22+SET!AJ22+OCT!AJ22),IF(Config!$C$6=11,SUM(+ENE!AJ22+FEB!AJ22+MAR!AJ22+ABR!AJ22+MAY!AJ22+JUN!AJ22+JUL!AJ22+AGO!AJ22+SET!AJ22+OCT!AJ22+NOV!AJ22),IF(Config!$C$6=12,SUM(+ENE!AJ22+FEB!AJ22+MAR!AJ22+ABR!AJ22+MAY!AJ22+JUN!AJ22+JUL!AJ22+AGO!AJ22+SET!AJ22+OCT!AJ22+NOV!AJ22+DIC!AJ22)))))))))))))</f>
        <v>0</v>
      </c>
      <c r="AK22" s="259">
        <f>IF(Config!$C$6=1,SUM(+ENE!AK22),IF(Config!$C$6=2,SUM(+ENE!AK22+FEB!AK22),IF(Config!$C$6=3,SUM(+ENE!AK22+FEB!AK22+MAR!AK22),IF(Config!$C$6=4,SUM(+ENE!AK22+FEB!AK22+MAR!AK22+ABR!AK22),IF(Config!$C$6=5,SUM(ENE!AK22+FEB!AK22+MAR!AK22+ABR!AK22+MAY!AK22),IF(Config!$C$6=6,SUM(+ENE!AK22+FEB!AK22+MAR!AK22+ABR!AK22+MAY!AK22+JUN!AK22),IF(Config!$C$6=7,SUM(ENE!AK22+FEB!AK22+MAR!AK22+ABR!AK22+MAY!AK22+JUN!AK22+JUL!AK22),IF(Config!$C$6=8,SUM(+ENE!AK22+FEB!AK22+MAR!AK22+ABR!AK22+MAY!AK22+JUN!AK22+JUL!AK22+AGO!AK22),IF(Config!$C$6=9,SUM(+ENE!AK22+FEB!AK22+MAR!AK22+ABR!AK22+MAY!AK22+JUN!AK22+JUL!AK22+AGO!AK22+SET!AK22),IF(Config!$C$6=10,SUM(+ENE!AK22+FEB!AK22+MAR!AK22+ABR!AK22+MAY!AK22+JUN!AK22+JUL!AK22+AGO!AK22+SET!AK22+OCT!AK22),IF(Config!$C$6=11,SUM(+ENE!AK22+FEB!AK22+MAR!AK22+ABR!AK22+MAY!AK22+JUN!AK22+JUL!AK22+AGO!AK22+SET!AK22+OCT!AK22+NOV!AK22),IF(Config!$C$6=12,SUM(+ENE!AK22+FEB!AK22+MAR!AK22+ABR!AK22+MAY!AK22+JUN!AK22+JUL!AK22+AGO!AK22+SET!AK22+OCT!AK22+NOV!AK22+DIC!AK22)))))))))))))</f>
        <v>18</v>
      </c>
      <c r="AL22" s="259">
        <f>IF(Config!$C$6=1,SUM(+ENE!AL22),IF(Config!$C$6=2,SUM(+ENE!AL22+FEB!AL22),IF(Config!$C$6=3,SUM(+ENE!AL22+FEB!AL22+MAR!AL22),IF(Config!$C$6=4,SUM(+ENE!AL22+FEB!AL22+MAR!AL22+ABR!AL22),IF(Config!$C$6=5,SUM(ENE!AL22+FEB!AL22+MAR!AL22+ABR!AL22+MAY!AL22),IF(Config!$C$6=6,SUM(+ENE!AL22+FEB!AL22+MAR!AL22+ABR!AL22+MAY!AL22+JUN!AL22),IF(Config!$C$6=7,SUM(ENE!AL22+FEB!AL22+MAR!AL22+ABR!AL22+MAY!AL22+JUN!AL22+JUL!AL22),IF(Config!$C$6=8,SUM(+ENE!AL22+FEB!AL22+MAR!AL22+ABR!AL22+MAY!AL22+JUN!AL22+JUL!AL22+AGO!AL22),IF(Config!$C$6=9,SUM(+ENE!AL22+FEB!AL22+MAR!AL22+ABR!AL22+MAY!AL22+JUN!AL22+JUL!AL22+AGO!AL22+SET!AL22),IF(Config!$C$6=10,SUM(+ENE!AL22+FEB!AL22+MAR!AL22+ABR!AL22+MAY!AL22+JUN!AL22+JUL!AL22+AGO!AL22+SET!AL22+OCT!AL22),IF(Config!$C$6=11,SUM(+ENE!AL22+FEB!AL22+MAR!AL22+ABR!AL22+MAY!AL22+JUN!AL22+JUL!AL22+AGO!AL22+SET!AL22+OCT!AL22+NOV!AL22),IF(Config!$C$6=12,SUM(+ENE!AL22+FEB!AL22+MAR!AL22+ABR!AL22+MAY!AL22+JUN!AL22+JUL!AL22+AGO!AL22+SET!AL22+OCT!AL22+NOV!AL22+DIC!AL22)))))))))))))</f>
        <v>0</v>
      </c>
      <c r="AM22" s="259">
        <f>IF(Config!$C$6=1,SUM(+ENE!AM22),IF(Config!$C$6=2,SUM(+ENE!AM22+FEB!AM22),IF(Config!$C$6=3,SUM(+ENE!AM22+FEB!AM22+MAR!AM22),IF(Config!$C$6=4,SUM(+ENE!AM22+FEB!AM22+MAR!AM22+ABR!AM22),IF(Config!$C$6=5,SUM(ENE!AM22+FEB!AM22+MAR!AM22+ABR!AM22+MAY!AM22),IF(Config!$C$6=6,SUM(+ENE!AM22+FEB!AM22+MAR!AM22+ABR!AM22+MAY!AM22+JUN!AM22),IF(Config!$C$6=7,SUM(ENE!AM22+FEB!AM22+MAR!AM22+ABR!AM22+MAY!AM22+JUN!AM22+JUL!AM22),IF(Config!$C$6=8,SUM(+ENE!AM22+FEB!AM22+MAR!AM22+ABR!AM22+MAY!AM22+JUN!AM22+JUL!AM22+AGO!AM22),IF(Config!$C$6=9,SUM(+ENE!AM22+FEB!AM22+MAR!AM22+ABR!AM22+MAY!AM22+JUN!AM22+JUL!AM22+AGO!AM22+SET!AM22),IF(Config!$C$6=10,SUM(+ENE!AM22+FEB!AM22+MAR!AM22+ABR!AM22+MAY!AM22+JUN!AM22+JUL!AM22+AGO!AM22+SET!AM22+OCT!AM22),IF(Config!$C$6=11,SUM(+ENE!AM22+FEB!AM22+MAR!AM22+ABR!AM22+MAY!AM22+JUN!AM22+JUL!AM22+AGO!AM22+SET!AM22+OCT!AM22+NOV!AM22),IF(Config!$C$6=12,SUM(+ENE!AM22+FEB!AM22+MAR!AM22+ABR!AM22+MAY!AM22+JUN!AM22+JUL!AM22+AGO!AM22+SET!AM22+OCT!AM22+NOV!AM22+DIC!AM22)))))))))))))</f>
        <v>0</v>
      </c>
      <c r="AN22" s="259">
        <f>IF(Config!$C$6=1,SUM(+ENE!AN22),IF(Config!$C$6=2,SUM(+ENE!AN22+FEB!AN22),IF(Config!$C$6=3,SUM(+ENE!AN22+FEB!AN22+MAR!AN22),IF(Config!$C$6=4,SUM(+ENE!AN22+FEB!AN22+MAR!AN22+ABR!AN22),IF(Config!$C$6=5,SUM(ENE!AN22+FEB!AN22+MAR!AN22+ABR!AN22+MAY!AN22),IF(Config!$C$6=6,SUM(+ENE!AN22+FEB!AN22+MAR!AN22+ABR!AN22+MAY!AN22+JUN!AN22),IF(Config!$C$6=7,SUM(ENE!AN22+FEB!AN22+MAR!AN22+ABR!AN22+MAY!AN22+JUN!AN22+JUL!AN22),IF(Config!$C$6=8,SUM(+ENE!AN22+FEB!AN22+MAR!AN22+ABR!AN22+MAY!AN22+JUN!AN22+JUL!AN22+AGO!AN22),IF(Config!$C$6=9,SUM(+ENE!AN22+FEB!AN22+MAR!AN22+ABR!AN22+MAY!AN22+JUN!AN22+JUL!AN22+AGO!AN22+SET!AN22),IF(Config!$C$6=10,SUM(+ENE!AN22+FEB!AN22+MAR!AN22+ABR!AN22+MAY!AN22+JUN!AN22+JUL!AN22+AGO!AN22+SET!AN22+OCT!AN22),IF(Config!$C$6=11,SUM(+ENE!AN22+FEB!AN22+MAR!AN22+ABR!AN22+MAY!AN22+JUN!AN22+JUL!AN22+AGO!AN22+SET!AN22+OCT!AN22+NOV!AN22),IF(Config!$C$6=12,SUM(+ENE!AN22+FEB!AN22+MAR!AN22+ABR!AN22+MAY!AN22+JUN!AN22+JUL!AN22+AGO!AN22+SET!AN22+OCT!AN22+NOV!AN22+DIC!AN22)))))))))))))</f>
        <v>0</v>
      </c>
      <c r="AO22" s="259">
        <f>IF(Config!$C$6=1,SUM(+ENE!AO22),IF(Config!$C$6=2,SUM(+ENE!AO22+FEB!AO22),IF(Config!$C$6=3,SUM(+ENE!AO22+FEB!AO22+MAR!AO22),IF(Config!$C$6=4,SUM(+ENE!AO22+FEB!AO22+MAR!AO22+ABR!AO22),IF(Config!$C$6=5,SUM(ENE!AO22+FEB!AO22+MAR!AO22+ABR!AO22+MAY!AO22),IF(Config!$C$6=6,SUM(+ENE!AO22+FEB!AO22+MAR!AO22+ABR!AO22+MAY!AO22+JUN!AO22),IF(Config!$C$6=7,SUM(ENE!AO22+FEB!AO22+MAR!AO22+ABR!AO22+MAY!AO22+JUN!AO22+JUL!AO22),IF(Config!$C$6=8,SUM(+ENE!AO22+FEB!AO22+MAR!AO22+ABR!AO22+MAY!AO22+JUN!AO22+JUL!AO22+AGO!AO22),IF(Config!$C$6=9,SUM(+ENE!AO22+FEB!AO22+MAR!AO22+ABR!AO22+MAY!AO22+JUN!AO22+JUL!AO22+AGO!AO22+SET!AO22),IF(Config!$C$6=10,SUM(+ENE!AO22+FEB!AO22+MAR!AO22+ABR!AO22+MAY!AO22+JUN!AO22+JUL!AO22+AGO!AO22+SET!AO22+OCT!AO22),IF(Config!$C$6=11,SUM(+ENE!AO22+FEB!AO22+MAR!AO22+ABR!AO22+MAY!AO22+JUN!AO22+JUL!AO22+AGO!AO22+SET!AO22+OCT!AO22+NOV!AO22),IF(Config!$C$6=12,SUM(+ENE!AO22+FEB!AO22+MAR!AO22+ABR!AO22+MAY!AO22+JUN!AO22+JUL!AO22+AGO!AO22+SET!AO22+OCT!AO22+NOV!AO22+DIC!AO22)))))))))))))</f>
        <v>4</v>
      </c>
      <c r="AP22" s="259">
        <f>IF(Config!$C$6=1,SUM(+ENE!AP22),IF(Config!$C$6=2,SUM(+ENE!AP22+FEB!AP22),IF(Config!$C$6=3,SUM(+ENE!AP22+FEB!AP22+MAR!AP22),IF(Config!$C$6=4,SUM(+ENE!AP22+FEB!AP22+MAR!AP22+ABR!AP22),IF(Config!$C$6=5,SUM(ENE!AP22+FEB!AP22+MAR!AP22+ABR!AP22+MAY!AP22),IF(Config!$C$6=6,SUM(+ENE!AP22+FEB!AP22+MAR!AP22+ABR!AP22+MAY!AP22+JUN!AP22),IF(Config!$C$6=7,SUM(ENE!AP22+FEB!AP22+MAR!AP22+ABR!AP22+MAY!AP22+JUN!AP22+JUL!AP22),IF(Config!$C$6=8,SUM(+ENE!AP22+FEB!AP22+MAR!AP22+ABR!AP22+MAY!AP22+JUN!AP22+JUL!AP22+AGO!AP22),IF(Config!$C$6=9,SUM(+ENE!AP22+FEB!AP22+MAR!AP22+ABR!AP22+MAY!AP22+JUN!AP22+JUL!AP22+AGO!AP22+SET!AP22),IF(Config!$C$6=10,SUM(+ENE!AP22+FEB!AP22+MAR!AP22+ABR!AP22+MAY!AP22+JUN!AP22+JUL!AP22+AGO!AP22+SET!AP22+OCT!AP22),IF(Config!$C$6=11,SUM(+ENE!AP22+FEB!AP22+MAR!AP22+ABR!AP22+MAY!AP22+JUN!AP22+JUL!AP22+AGO!AP22+SET!AP22+OCT!AP22+NOV!AP22),IF(Config!$C$6=12,SUM(+ENE!AP22+FEB!AP22+MAR!AP22+ABR!AP22+MAY!AP22+JUN!AP22+JUL!AP22+AGO!AP22+SET!AP22+OCT!AP22+NOV!AP22+DIC!AP22)))))))))))))</f>
        <v>0</v>
      </c>
      <c r="AQ22" s="259">
        <f>IF(Config!$C$6=1,SUM(+ENE!AQ22),IF(Config!$C$6=2,SUM(+ENE!AQ22+FEB!AQ22),IF(Config!$C$6=3,SUM(+ENE!AQ22+FEB!AQ22+MAR!AQ22),IF(Config!$C$6=4,SUM(+ENE!AQ22+FEB!AQ22+MAR!AQ22+ABR!AQ22),IF(Config!$C$6=5,SUM(ENE!AQ22+FEB!AQ22+MAR!AQ22+ABR!AQ22+MAY!AQ22),IF(Config!$C$6=6,SUM(+ENE!AQ22+FEB!AQ22+MAR!AQ22+ABR!AQ22+MAY!AQ22+JUN!AQ22),IF(Config!$C$6=7,SUM(ENE!AQ22+FEB!AQ22+MAR!AQ22+ABR!AQ22+MAY!AQ22+JUN!AQ22+JUL!AQ22),IF(Config!$C$6=8,SUM(+ENE!AQ22+FEB!AQ22+MAR!AQ22+ABR!AQ22+MAY!AQ22+JUN!AQ22+JUL!AQ22+AGO!AQ22),IF(Config!$C$6=9,SUM(+ENE!AQ22+FEB!AQ22+MAR!AQ22+ABR!AQ22+MAY!AQ22+JUN!AQ22+JUL!AQ22+AGO!AQ22+SET!AQ22),IF(Config!$C$6=10,SUM(+ENE!AQ22+FEB!AQ22+MAR!AQ22+ABR!AQ22+MAY!AQ22+JUN!AQ22+JUL!AQ22+AGO!AQ22+SET!AQ22+OCT!AQ22),IF(Config!$C$6=11,SUM(+ENE!AQ22+FEB!AQ22+MAR!AQ22+ABR!AQ22+MAY!AQ22+JUN!AQ22+JUL!AQ22+AGO!AQ22+SET!AQ22+OCT!AQ22+NOV!AQ22),IF(Config!$C$6=12,SUM(+ENE!AQ22+FEB!AQ22+MAR!AQ22+ABR!AQ22+MAY!AQ22+JUN!AQ22+JUL!AQ22+AGO!AQ22+SET!AQ22+OCT!AQ22+NOV!AQ22+DIC!AQ22)))))))))))))</f>
        <v>0</v>
      </c>
      <c r="AR22" s="259">
        <f>IF(Config!$C$6=1,SUM(+ENE!AR22),IF(Config!$C$6=2,SUM(+ENE!AR22+FEB!AR22),IF(Config!$C$6=3,SUM(+ENE!AR22+FEB!AR22+MAR!AR22),IF(Config!$C$6=4,SUM(+ENE!AR22+FEB!AR22+MAR!AR22+ABR!AR22),IF(Config!$C$6=5,SUM(ENE!AR22+FEB!AR22+MAR!AR22+ABR!AR22+MAY!AR22),IF(Config!$C$6=6,SUM(+ENE!AR22+FEB!AR22+MAR!AR22+ABR!AR22+MAY!AR22+JUN!AR22),IF(Config!$C$6=7,SUM(ENE!AR22+FEB!AR22+MAR!AR22+ABR!AR22+MAY!AR22+JUN!AR22+JUL!AR22),IF(Config!$C$6=8,SUM(+ENE!AR22+FEB!AR22+MAR!AR22+ABR!AR22+MAY!AR22+JUN!AR22+JUL!AR22+AGO!AR22),IF(Config!$C$6=9,SUM(+ENE!AR22+FEB!AR22+MAR!AR22+ABR!AR22+MAY!AR22+JUN!AR22+JUL!AR22+AGO!AR22+SET!AR22),IF(Config!$C$6=10,SUM(+ENE!AR22+FEB!AR22+MAR!AR22+ABR!AR22+MAY!AR22+JUN!AR22+JUL!AR22+AGO!AR22+SET!AR22+OCT!AR22),IF(Config!$C$6=11,SUM(+ENE!AR22+FEB!AR22+MAR!AR22+ABR!AR22+MAY!AR22+JUN!AR22+JUL!AR22+AGO!AR22+SET!AR22+OCT!AR22+NOV!AR22),IF(Config!$C$6=12,SUM(+ENE!AR22+FEB!AR22+MAR!AR22+ABR!AR22+MAY!AR22+JUN!AR22+JUL!AR22+AGO!AR22+SET!AR22+OCT!AR22+NOV!AR22+DIC!AR22)))))))))))))</f>
        <v>2</v>
      </c>
      <c r="AS22" s="220">
        <f t="shared" si="3"/>
        <v>301</v>
      </c>
      <c r="AT22" s="260">
        <f>IF(Config!$C$6=1,SUM(+ENE!AT22),IF(Config!$C$6=2,SUM(+ENE!AT22+FEB!AT22),IF(Config!$C$6=3,SUM(+ENE!AT22+FEB!AT22+MAR!AT22),IF(Config!$C$6=4,SUM(+ENE!AT22+FEB!AT22+MAR!AT22+ABR!AT22),IF(Config!$C$6=5,SUM(ENE!AT22+FEB!AT22+MAR!AT22+ABR!AT22+MAY!AT22),IF(Config!$C$6=6,SUM(+ENE!AT22+FEB!AT22+MAR!AT22+ABR!AT22+MAY!AT22+JUN!AT22),IF(Config!$C$6=7,SUM(ENE!AT22+FEB!AT22+MAR!AT22+ABR!AT22+MAY!AT22+JUN!AT22+JUL!AT22),IF(Config!$C$6=8,SUM(+ENE!AT22+FEB!AT22+MAR!AT22+ABR!AT22+MAY!AT22+JUN!AT22+JUL!AT22+AGO!AT22),IF(Config!$C$6=9,SUM(+ENE!AT22+FEB!AT22+MAR!AT22+ABR!AT22+MAY!AT22+JUN!AT22+JUL!AT22+AGO!AT22+SET!AT22),IF(Config!$C$6=10,SUM(+ENE!AT22+FEB!AT22+MAR!AT22+ABR!AT22+MAY!AT22+JUN!AT22+JUL!AT22+AGO!AT22+SET!AT22+OCT!AT22),IF(Config!$C$6=11,SUM(+ENE!AT22+FEB!AT22+MAR!AT22+ABR!AT22+MAY!AT22+JUN!AT22+JUL!AT22+AGO!AT22+SET!AT22+OCT!AT22+NOV!AT22),IF(Config!$C$6=12,SUM(+ENE!AT22+FEB!AT22+MAR!AT22+ABR!AT22+MAY!AT22+JUN!AT22+JUL!AT22+AGO!AT22+SET!AT22+OCT!AT22+NOV!AT22+DIC!AT22)))))))))))))</f>
        <v>0</v>
      </c>
      <c r="AU22" s="260">
        <f>IF(Config!$C$6=1,SUM(+ENE!AU22),IF(Config!$C$6=2,SUM(+ENE!AU22+FEB!AU22),IF(Config!$C$6=3,SUM(+ENE!AU22+FEB!AU22+MAR!AU22),IF(Config!$C$6=4,SUM(+ENE!AU22+FEB!AU22+MAR!AU22+ABR!AU22),IF(Config!$C$6=5,SUM(ENE!AU22+FEB!AU22+MAR!AU22+ABR!AU22+MAY!AU22),IF(Config!$C$6=6,SUM(+ENE!AU22+FEB!AU22+MAR!AU22+ABR!AU22+MAY!AU22+JUN!AU22),IF(Config!$C$6=7,SUM(ENE!AU22+FEB!AU22+MAR!AU22+ABR!AU22+MAY!AU22+JUN!AU22+JUL!AU22),IF(Config!$C$6=8,SUM(+ENE!AU22+FEB!AU22+MAR!AU22+ABR!AU22+MAY!AU22+JUN!AU22+JUL!AU22+AGO!AU22),IF(Config!$C$6=9,SUM(+ENE!AU22+FEB!AU22+MAR!AU22+ABR!AU22+MAY!AU22+JUN!AU22+JUL!AU22+AGO!AU22+SET!AU22),IF(Config!$C$6=10,SUM(+ENE!AU22+FEB!AU22+MAR!AU22+ABR!AU22+MAY!AU22+JUN!AU22+JUL!AU22+AGO!AU22+SET!AU22+OCT!AU22),IF(Config!$C$6=11,SUM(+ENE!AU22+FEB!AU22+MAR!AU22+ABR!AU22+MAY!AU22+JUN!AU22+JUL!AU22+AGO!AU22+SET!AU22+OCT!AU22+NOV!AU22),IF(Config!$C$6=12,SUM(+ENE!AU22+FEB!AU22+MAR!AU22+ABR!AU22+MAY!AU22+JUN!AU22+JUL!AU22+AGO!AU22+SET!AU22+OCT!AU22+NOV!AU22+DIC!AU22)))))))))))))</f>
        <v>0</v>
      </c>
      <c r="AV22" s="260">
        <f>IF(Config!$C$6=1,SUM(+ENE!AV22),IF(Config!$C$6=2,SUM(+ENE!AV22+FEB!AV22),IF(Config!$C$6=3,SUM(+ENE!AV22+FEB!AV22+MAR!AV22),IF(Config!$C$6=4,SUM(+ENE!AV22+FEB!AV22+MAR!AV22+ABR!AV22),IF(Config!$C$6=5,SUM(ENE!AV22+FEB!AV22+MAR!AV22+ABR!AV22+MAY!AV22),IF(Config!$C$6=6,SUM(+ENE!AV22+FEB!AV22+MAR!AV22+ABR!AV22+MAY!AV22+JUN!AV22),IF(Config!$C$6=7,SUM(ENE!AV22+FEB!AV22+MAR!AV22+ABR!AV22+MAY!AV22+JUN!AV22+JUL!AV22),IF(Config!$C$6=8,SUM(+ENE!AV22+FEB!AV22+MAR!AV22+ABR!AV22+MAY!AV22+JUN!AV22+JUL!AV22+AGO!AV22),IF(Config!$C$6=9,SUM(+ENE!AV22+FEB!AV22+MAR!AV22+ABR!AV22+MAY!AV22+JUN!AV22+JUL!AV22+AGO!AV22+SET!AV22),IF(Config!$C$6=10,SUM(+ENE!AV22+FEB!AV22+MAR!AV22+ABR!AV22+MAY!AV22+JUN!AV22+JUL!AV22+AGO!AV22+SET!AV22+OCT!AV22),IF(Config!$C$6=11,SUM(+ENE!AV22+FEB!AV22+MAR!AV22+ABR!AV22+MAY!AV22+JUN!AV22+JUL!AV22+AGO!AV22+SET!AV22+OCT!AV22+NOV!AV22),IF(Config!$C$6=12,SUM(+ENE!AV22+FEB!AV22+MAR!AV22+ABR!AV22+MAY!AV22+JUN!AV22+JUL!AV22+AGO!AV22+SET!AV22+OCT!AV22+NOV!AV22+DIC!AV22)))))))))))))</f>
        <v>140</v>
      </c>
      <c r="AW22" s="260">
        <f>IF(Config!$C$6=1,SUM(+ENE!AW22),IF(Config!$C$6=2,SUM(+ENE!AW22+FEB!AW22),IF(Config!$C$6=3,SUM(+ENE!AW22+FEB!AW22+MAR!AW22),IF(Config!$C$6=4,SUM(+ENE!AW22+FEB!AW22+MAR!AW22+ABR!AW22),IF(Config!$C$6=5,SUM(ENE!AW22+FEB!AW22+MAR!AW22+ABR!AW22+MAY!AW22),IF(Config!$C$6=6,SUM(+ENE!AW22+FEB!AW22+MAR!AW22+ABR!AW22+MAY!AW22+JUN!AW22),IF(Config!$C$6=7,SUM(ENE!AW22+FEB!AW22+MAR!AW22+ABR!AW22+MAY!AW22+JUN!AW22+JUL!AW22),IF(Config!$C$6=8,SUM(+ENE!AW22+FEB!AW22+MAR!AW22+ABR!AW22+MAY!AW22+JUN!AW22+JUL!AW22+AGO!AW22),IF(Config!$C$6=9,SUM(+ENE!AW22+FEB!AW22+MAR!AW22+ABR!AW22+MAY!AW22+JUN!AW22+JUL!AW22+AGO!AW22+SET!AW22),IF(Config!$C$6=10,SUM(+ENE!AW22+FEB!AW22+MAR!AW22+ABR!AW22+MAY!AW22+JUN!AW22+JUL!AW22+AGO!AW22+SET!AW22+OCT!AW22),IF(Config!$C$6=11,SUM(+ENE!AW22+FEB!AW22+MAR!AW22+ABR!AW22+MAY!AW22+JUN!AW22+JUL!AW22+AGO!AW22+SET!AW22+OCT!AW22+NOV!AW22),IF(Config!$C$6=12,SUM(+ENE!AW22+FEB!AW22+MAR!AW22+ABR!AW22+MAY!AW22+JUN!AW22+JUL!AW22+AGO!AW22+SET!AW22+OCT!AW22+NOV!AW22+DIC!AW22)))))))))))))</f>
        <v>7</v>
      </c>
      <c r="AX22" s="260">
        <f>IF(Config!$C$6=1,SUM(+ENE!AX22),IF(Config!$C$6=2,SUM(+ENE!AX22+FEB!AX22),IF(Config!$C$6=3,SUM(+ENE!AX22+FEB!AX22+MAR!AX22),IF(Config!$C$6=4,SUM(+ENE!AX22+FEB!AX22+MAR!AX22+ABR!AX22),IF(Config!$C$6=5,SUM(ENE!AX22+FEB!AX22+MAR!AX22+ABR!AX22+MAY!AX22),IF(Config!$C$6=6,SUM(+ENE!AX22+FEB!AX22+MAR!AX22+ABR!AX22+MAY!AX22+JUN!AX22),IF(Config!$C$6=7,SUM(ENE!AX22+FEB!AX22+MAR!AX22+ABR!AX22+MAY!AX22+JUN!AX22+JUL!AX22),IF(Config!$C$6=8,SUM(+ENE!AX22+FEB!AX22+MAR!AX22+ABR!AX22+MAY!AX22+JUN!AX22+JUL!AX22+AGO!AX22),IF(Config!$C$6=9,SUM(+ENE!AX22+FEB!AX22+MAR!AX22+ABR!AX22+MAY!AX22+JUN!AX22+JUL!AX22+AGO!AX22+SET!AX22),IF(Config!$C$6=10,SUM(+ENE!AX22+FEB!AX22+MAR!AX22+ABR!AX22+MAY!AX22+JUN!AX22+JUL!AX22+AGO!AX22+SET!AX22+OCT!AX22),IF(Config!$C$6=11,SUM(+ENE!AX22+FEB!AX22+MAR!AX22+ABR!AX22+MAY!AX22+JUN!AX22+JUL!AX22+AGO!AX22+SET!AX22+OCT!AX22+NOV!AX22),IF(Config!$C$6=12,SUM(+ENE!AX22+FEB!AX22+MAR!AX22+ABR!AX22+MAY!AX22+JUN!AX22+JUL!AX22+AGO!AX22+SET!AX22+OCT!AX22+NOV!AX22+DIC!AX22)))))))))))))</f>
        <v>9</v>
      </c>
      <c r="AY22" s="260">
        <f>IF(Config!$C$6=1,SUM(+ENE!AY22),IF(Config!$C$6=2,SUM(+ENE!AY22+FEB!AY22),IF(Config!$C$6=3,SUM(+ENE!AY22+FEB!AY22+MAR!AY22),IF(Config!$C$6=4,SUM(+ENE!AY22+FEB!AY22+MAR!AY22+ABR!AY22),IF(Config!$C$6=5,SUM(ENE!AY22+FEB!AY22+MAR!AY22+ABR!AY22+MAY!AY22),IF(Config!$C$6=6,SUM(+ENE!AY22+FEB!AY22+MAR!AY22+ABR!AY22+MAY!AY22+JUN!AY22),IF(Config!$C$6=7,SUM(ENE!AY22+FEB!AY22+MAR!AY22+ABR!AY22+MAY!AY22+JUN!AY22+JUL!AY22),IF(Config!$C$6=8,SUM(+ENE!AY22+FEB!AY22+MAR!AY22+ABR!AY22+MAY!AY22+JUN!AY22+JUL!AY22+AGO!AY22),IF(Config!$C$6=9,SUM(+ENE!AY22+FEB!AY22+MAR!AY22+ABR!AY22+MAY!AY22+JUN!AY22+JUL!AY22+AGO!AY22+SET!AY22),IF(Config!$C$6=10,SUM(+ENE!AY22+FEB!AY22+MAR!AY22+ABR!AY22+MAY!AY22+JUN!AY22+JUL!AY22+AGO!AY22+SET!AY22+OCT!AY22),IF(Config!$C$6=11,SUM(+ENE!AY22+FEB!AY22+MAR!AY22+ABR!AY22+MAY!AY22+JUN!AY22+JUL!AY22+AGO!AY22+SET!AY22+OCT!AY22+NOV!AY22),IF(Config!$C$6=12,SUM(+ENE!AY22+FEB!AY22+MAR!AY22+ABR!AY22+MAY!AY22+JUN!AY22+JUL!AY22+AGO!AY22+SET!AY22+OCT!AY22+NOV!AY22+DIC!AY22)))))))))))))</f>
        <v>111</v>
      </c>
      <c r="AZ22" s="260">
        <f>IF(Config!$C$6=1,SUM(+ENE!AZ22),IF(Config!$C$6=2,SUM(+ENE!AZ22+FEB!AZ22),IF(Config!$C$6=3,SUM(+ENE!AZ22+FEB!AZ22+MAR!AZ22),IF(Config!$C$6=4,SUM(+ENE!AZ22+FEB!AZ22+MAR!AZ22+ABR!AZ22),IF(Config!$C$6=5,SUM(ENE!AZ22+FEB!AZ22+MAR!AZ22+ABR!AZ22+MAY!AZ22),IF(Config!$C$6=6,SUM(+ENE!AZ22+FEB!AZ22+MAR!AZ22+ABR!AZ22+MAY!AZ22+JUN!AZ22),IF(Config!$C$6=7,SUM(ENE!AZ22+FEB!AZ22+MAR!AZ22+ABR!AZ22+MAY!AZ22+JUN!AZ22+JUL!AZ22),IF(Config!$C$6=8,SUM(+ENE!AZ22+FEB!AZ22+MAR!AZ22+ABR!AZ22+MAY!AZ22+JUN!AZ22+JUL!AZ22+AGO!AZ22),IF(Config!$C$6=9,SUM(+ENE!AZ22+FEB!AZ22+MAR!AZ22+ABR!AZ22+MAY!AZ22+JUN!AZ22+JUL!AZ22+AGO!AZ22+SET!AZ22),IF(Config!$C$6=10,SUM(+ENE!AZ22+FEB!AZ22+MAR!AZ22+ABR!AZ22+MAY!AZ22+JUN!AZ22+JUL!AZ22+AGO!AZ22+SET!AZ22+OCT!AZ22),IF(Config!$C$6=11,SUM(+ENE!AZ22+FEB!AZ22+MAR!AZ22+ABR!AZ22+MAY!AZ22+JUN!AZ22+JUL!AZ22+AGO!AZ22+SET!AZ22+OCT!AZ22+NOV!AZ22),IF(Config!$C$6=12,SUM(+ENE!AZ22+FEB!AZ22+MAR!AZ22+ABR!AZ22+MAY!AZ22+JUN!AZ22+JUL!AZ22+AGO!AZ22+SET!AZ22+OCT!AZ22+NOV!AZ22+DIC!AZ22)))))))))))))</f>
        <v>6</v>
      </c>
      <c r="BA22" s="260">
        <f>IF(Config!$C$6=1,SUM(+ENE!BA22),IF(Config!$C$6=2,SUM(+ENE!BA22+FEB!BA22),IF(Config!$C$6=3,SUM(+ENE!BA22+FEB!BA22+MAR!BA22),IF(Config!$C$6=4,SUM(+ENE!BA22+FEB!BA22+MAR!BA22+ABR!BA22),IF(Config!$C$6=5,SUM(ENE!BA22+FEB!BA22+MAR!BA22+ABR!BA22+MAY!BA22),IF(Config!$C$6=6,SUM(+ENE!BA22+FEB!BA22+MAR!BA22+ABR!BA22+MAY!BA22+JUN!BA22),IF(Config!$C$6=7,SUM(ENE!BA22+FEB!BA22+MAR!BA22+ABR!BA22+MAY!BA22+JUN!BA22+JUL!BA22),IF(Config!$C$6=8,SUM(+ENE!BA22+FEB!BA22+MAR!BA22+ABR!BA22+MAY!BA22+JUN!BA22+JUL!BA22+AGO!BA22),IF(Config!$C$6=9,SUM(+ENE!BA22+FEB!BA22+MAR!BA22+ABR!BA22+MAY!BA22+JUN!BA22+JUL!BA22+AGO!BA22+SET!BA22),IF(Config!$C$6=10,SUM(+ENE!BA22+FEB!BA22+MAR!BA22+ABR!BA22+MAY!BA22+JUN!BA22+JUL!BA22+AGO!BA22+SET!BA22+OCT!BA22),IF(Config!$C$6=11,SUM(+ENE!BA22+FEB!BA22+MAR!BA22+ABR!BA22+MAY!BA22+JUN!BA22+JUL!BA22+AGO!BA22+SET!BA22+OCT!BA22+NOV!BA22),IF(Config!$C$6=12,SUM(+ENE!BA22+FEB!BA22+MAR!BA22+ABR!BA22+MAY!BA22+JUN!BA22+JUL!BA22+AGO!BA22+SET!BA22+OCT!BA22+NOV!BA22+DIC!BA22)))))))))))))</f>
        <v>4</v>
      </c>
      <c r="BB22" s="260">
        <f>IF(Config!$C$6=1,SUM(+ENE!BB22),IF(Config!$C$6=2,SUM(+ENE!BB22+FEB!BB22),IF(Config!$C$6=3,SUM(+ENE!BB22+FEB!BB22+MAR!BB22),IF(Config!$C$6=4,SUM(+ENE!BB22+FEB!BB22+MAR!BB22+ABR!BB22),IF(Config!$C$6=5,SUM(ENE!BB22+FEB!BB22+MAR!BB22+ABR!BB22+MAY!BB22),IF(Config!$C$6=6,SUM(+ENE!BB22+FEB!BB22+MAR!BB22+ABR!BB22+MAY!BB22+JUN!BB22),IF(Config!$C$6=7,SUM(ENE!BB22+FEB!BB22+MAR!BB22+ABR!BB22+MAY!BB22+JUN!BB22+JUL!BB22),IF(Config!$C$6=8,SUM(+ENE!BB22+FEB!BB22+MAR!BB22+ABR!BB22+MAY!BB22+JUN!BB22+JUL!BB22+AGO!BB22),IF(Config!$C$6=9,SUM(+ENE!BB22+FEB!BB22+MAR!BB22+ABR!BB22+MAY!BB22+JUN!BB22+JUL!BB22+AGO!BB22+SET!BB22),IF(Config!$C$6=10,SUM(+ENE!BB22+FEB!BB22+MAR!BB22+ABR!BB22+MAY!BB22+JUN!BB22+JUL!BB22+AGO!BB22+SET!BB22+OCT!BB22),IF(Config!$C$6=11,SUM(+ENE!BB22+FEB!BB22+MAR!BB22+ABR!BB22+MAY!BB22+JUN!BB22+JUL!BB22+AGO!BB22+SET!BB22+OCT!BB22+NOV!BB22),IF(Config!$C$6=12,SUM(+ENE!BB22+FEB!BB22+MAR!BB22+ABR!BB22+MAY!BB22+JUN!BB22+JUL!BB22+AGO!BB22+SET!BB22+OCT!BB22+NOV!BB22+DIC!BB22)))))))))))))</f>
        <v>18</v>
      </c>
      <c r="BC22" s="260">
        <f>IF(Config!$C$6=1,SUM(+ENE!BC22),IF(Config!$C$6=2,SUM(+ENE!BC22+FEB!BC22),IF(Config!$C$6=3,SUM(+ENE!BC22+FEB!BC22+MAR!BC22),IF(Config!$C$6=4,SUM(+ENE!BC22+FEB!BC22+MAR!BC22+ABR!BC22),IF(Config!$C$6=5,SUM(ENE!BC22+FEB!BC22+MAR!BC22+ABR!BC22+MAY!BC22),IF(Config!$C$6=6,SUM(+ENE!BC22+FEB!BC22+MAR!BC22+ABR!BC22+MAY!BC22+JUN!BC22),IF(Config!$C$6=7,SUM(ENE!BC22+FEB!BC22+MAR!BC22+ABR!BC22+MAY!BC22+JUN!BC22+JUL!BC22),IF(Config!$C$6=8,SUM(+ENE!BC22+FEB!BC22+MAR!BC22+ABR!BC22+MAY!BC22+JUN!BC22+JUL!BC22+AGO!BC22),IF(Config!$C$6=9,SUM(+ENE!BC22+FEB!BC22+MAR!BC22+ABR!BC22+MAY!BC22+JUN!BC22+JUL!BC22+AGO!BC22+SET!BC22),IF(Config!$C$6=10,SUM(+ENE!BC22+FEB!BC22+MAR!BC22+ABR!BC22+MAY!BC22+JUN!BC22+JUL!BC22+AGO!BC22+SET!BC22+OCT!BC22),IF(Config!$C$6=11,SUM(+ENE!BC22+FEB!BC22+MAR!BC22+ABR!BC22+MAY!BC22+JUN!BC22+JUL!BC22+AGO!BC22+SET!BC22+OCT!BC22+NOV!BC22),IF(Config!$C$6=12,SUM(+ENE!BC22+FEB!BC22+MAR!BC22+ABR!BC22+MAY!BC22+JUN!BC22+JUL!BC22+AGO!BC22+SET!BC22+OCT!BC22+NOV!BC22+DIC!BC22)))))))))))))</f>
        <v>6</v>
      </c>
      <c r="BD22" s="109">
        <f t="shared" si="4"/>
        <v>301</v>
      </c>
      <c r="BE22" t="str">
        <f t="shared" si="2"/>
        <v>OK</v>
      </c>
    </row>
    <row r="23" spans="1:57" ht="20.25" customHeight="1" x14ac:dyDescent="0.25">
      <c r="A23" s="213">
        <f>+METAS!A23</f>
        <v>20</v>
      </c>
      <c r="B23" s="257" t="str">
        <f>+METAS!B23</f>
        <v xml:space="preserve">20-Tratamiento ambulatorio de Niños, Niñas de 0 a 17 años con trastornos  del aspectro autista </v>
      </c>
      <c r="C23" s="258" t="str">
        <f>+METAS!D23</f>
        <v>SALUD MENTAL I-1 A I-4</v>
      </c>
      <c r="D23" s="259">
        <f>IF(Config!$C$6=1,SUM(+ENE!D23),IF(Config!$C$6=2,SUM(+ENE!D23+FEB!D23),IF(Config!$C$6=3,SUM(+ENE!D23+FEB!D23+MAR!D23),IF(Config!$C$6=4,SUM(+ENE!D23+FEB!D23+MAR!D23+ABR!D23),IF(Config!$C$6=5,SUM(ENE!D23+FEB!D23+MAR!D23+ABR!D23+MAY!D23),IF(Config!$C$6=6,SUM(+ENE!D23+FEB!D23+MAR!D23+ABR!D23+MAY!D23+JUN!D23),IF(Config!$C$6=7,SUM(ENE!D23+FEB!D23+MAR!D23+ABR!D23+MAY!D23+JUN!D23+JUL!D23),IF(Config!$C$6=8,SUM(+ENE!D23+FEB!D23+MAR!D23+ABR!D23+MAY!D23+JUN!D23+JUL!D23+AGO!D23),IF(Config!$C$6=9,SUM(+ENE!D23+FEB!D23+MAR!D23+ABR!D23+MAY!D23+JUN!D23+JUL!D23+AGO!D23+SET!D23),IF(Config!$C$6=10,SUM(+ENE!D23+FEB!D23+MAR!D23+ABR!D23+MAY!D23+JUN!D23+JUL!D23+AGO!D23+SET!D23+OCT!D23),IF(Config!$C$6=11,SUM(+ENE!D23+FEB!D23+MAR!D23+ABR!D23+MAY!D23+JUN!D23+JUL!D23+AGO!D23+SET!D23+OCT!D23+NOV!D23),IF(Config!$C$6=12,SUM(+ENE!D23+FEB!D23+MAR!D23+ABR!D23+MAY!D23+JUN!D23+JUL!D23+AGO!D23+SET!D23+OCT!D23+NOV!D23+DIC!D23)))))))))))))</f>
        <v>0</v>
      </c>
      <c r="E23" s="259">
        <f>IF(Config!$C$6=1,SUM(+ENE!E23),IF(Config!$C$6=2,SUM(+ENE!E23+FEB!E23),IF(Config!$C$6=3,SUM(+ENE!E23+FEB!E23+MAR!E23),IF(Config!$C$6=4,SUM(+ENE!E23+FEB!E23+MAR!E23+ABR!E23),IF(Config!$C$6=5,SUM(ENE!E23+FEB!E23+MAR!E23+ABR!E23+MAY!E23),IF(Config!$C$6=6,SUM(+ENE!E23+FEB!E23+MAR!E23+ABR!E23+MAY!E23+JUN!E23),IF(Config!$C$6=7,SUM(ENE!E23+FEB!E23+MAR!E23+ABR!E23+MAY!E23+JUN!E23+JUL!E23),IF(Config!$C$6=8,SUM(+ENE!E23+FEB!E23+MAR!E23+ABR!E23+MAY!E23+JUN!E23+JUL!E23+AGO!E23),IF(Config!$C$6=9,SUM(+ENE!E23+FEB!E23+MAR!E23+ABR!E23+MAY!E23+JUN!E23+JUL!E23+AGO!E23+SET!E23),IF(Config!$C$6=10,SUM(+ENE!E23+FEB!E23+MAR!E23+ABR!E23+MAY!E23+JUN!E23+JUL!E23+AGO!E23+SET!E23+OCT!E23),IF(Config!$C$6=11,SUM(+ENE!E23+FEB!E23+MAR!E23+ABR!E23+MAY!E23+JUN!E23+JUL!E23+AGO!E23+SET!E23+OCT!E23+NOV!E23),IF(Config!$C$6=12,SUM(+ENE!E23+FEB!E23+MAR!E23+ABR!E23+MAY!E23+JUN!E23+JUL!E23+AGO!E23+SET!E23+OCT!E23+NOV!E23+DIC!E23)))))))))))))</f>
        <v>0</v>
      </c>
      <c r="F23" s="259">
        <f>IF(Config!$C$6=1,SUM(+ENE!F23),IF(Config!$C$6=2,SUM(+ENE!F23+FEB!F23),IF(Config!$C$6=3,SUM(+ENE!F23+FEB!F23+MAR!F23),IF(Config!$C$6=4,SUM(+ENE!F23+FEB!F23+MAR!F23+ABR!F23),IF(Config!$C$6=5,SUM(ENE!F23+FEB!F23+MAR!F23+ABR!F23+MAY!F23),IF(Config!$C$6=6,SUM(+ENE!F23+FEB!F23+MAR!F23+ABR!F23+MAY!F23+JUN!F23),IF(Config!$C$6=7,SUM(ENE!F23+FEB!F23+MAR!F23+ABR!F23+MAY!F23+JUN!F23+JUL!F23),IF(Config!$C$6=8,SUM(+ENE!F23+FEB!F23+MAR!F23+ABR!F23+MAY!F23+JUN!F23+JUL!F23+AGO!F23),IF(Config!$C$6=9,SUM(+ENE!F23+FEB!F23+MAR!F23+ABR!F23+MAY!F23+JUN!F23+JUL!F23+AGO!F23+SET!F23),IF(Config!$C$6=10,SUM(+ENE!F23+FEB!F23+MAR!F23+ABR!F23+MAY!F23+JUN!F23+JUL!F23+AGO!F23+SET!F23+OCT!F23),IF(Config!$C$6=11,SUM(+ENE!F23+FEB!F23+MAR!F23+ABR!F23+MAY!F23+JUN!F23+JUL!F23+AGO!F23+SET!F23+OCT!F23+NOV!F23),IF(Config!$C$6=12,SUM(+ENE!F23+FEB!F23+MAR!F23+ABR!F23+MAY!F23+JUN!F23+JUL!F23+AGO!F23+SET!F23+OCT!F23+NOV!F23+DIC!F23)))))))))))))</f>
        <v>2</v>
      </c>
      <c r="G23" s="259">
        <f>IF(Config!$C$6=1,SUM(+ENE!G23),IF(Config!$C$6=2,SUM(+ENE!G23+FEB!G23),IF(Config!$C$6=3,SUM(+ENE!G23+FEB!G23+MAR!G23),IF(Config!$C$6=4,SUM(+ENE!G23+FEB!G23+MAR!G23+ABR!G23),IF(Config!$C$6=5,SUM(ENE!G23+FEB!G23+MAR!G23+ABR!G23+MAY!G23),IF(Config!$C$6=6,SUM(+ENE!G23+FEB!G23+MAR!G23+ABR!G23+MAY!G23+JUN!G23),IF(Config!$C$6=7,SUM(ENE!G23+FEB!G23+MAR!G23+ABR!G23+MAY!G23+JUN!G23+JUL!G23),IF(Config!$C$6=8,SUM(+ENE!G23+FEB!G23+MAR!G23+ABR!G23+MAY!G23+JUN!G23+JUL!G23+AGO!G23),IF(Config!$C$6=9,SUM(+ENE!G23+FEB!G23+MAR!G23+ABR!G23+MAY!G23+JUN!G23+JUL!G23+AGO!G23+SET!G23),IF(Config!$C$6=10,SUM(+ENE!G23+FEB!G23+MAR!G23+ABR!G23+MAY!G23+JUN!G23+JUL!G23+AGO!G23+SET!G23+OCT!G23),IF(Config!$C$6=11,SUM(+ENE!G23+FEB!G23+MAR!G23+ABR!G23+MAY!G23+JUN!G23+JUL!G23+AGO!G23+SET!G23+OCT!G23+NOV!G23),IF(Config!$C$6=12,SUM(+ENE!G23+FEB!G23+MAR!G23+ABR!G23+MAY!G23+JUN!G23+JUL!G23+AGO!G23+SET!G23+OCT!G23+NOV!G23+DIC!G23)))))))))))))</f>
        <v>0</v>
      </c>
      <c r="H23" s="259">
        <f>IF(Config!$C$6=1,SUM(+ENE!H23),IF(Config!$C$6=2,SUM(+ENE!H23+FEB!H23),IF(Config!$C$6=3,SUM(+ENE!H23+FEB!H23+MAR!H23),IF(Config!$C$6=4,SUM(+ENE!H23+FEB!H23+MAR!H23+ABR!H23),IF(Config!$C$6=5,SUM(ENE!H23+FEB!H23+MAR!H23+ABR!H23+MAY!H23),IF(Config!$C$6=6,SUM(+ENE!H23+FEB!H23+MAR!H23+ABR!H23+MAY!H23+JUN!H23),IF(Config!$C$6=7,SUM(ENE!H23+FEB!H23+MAR!H23+ABR!H23+MAY!H23+JUN!H23+JUL!H23),IF(Config!$C$6=8,SUM(+ENE!H23+FEB!H23+MAR!H23+ABR!H23+MAY!H23+JUN!H23+JUL!H23+AGO!H23),IF(Config!$C$6=9,SUM(+ENE!H23+FEB!H23+MAR!H23+ABR!H23+MAY!H23+JUN!H23+JUL!H23+AGO!H23+SET!H23),IF(Config!$C$6=10,SUM(+ENE!H23+FEB!H23+MAR!H23+ABR!H23+MAY!H23+JUN!H23+JUL!H23+AGO!H23+SET!H23+OCT!H23),IF(Config!$C$6=11,SUM(+ENE!H23+FEB!H23+MAR!H23+ABR!H23+MAY!H23+JUN!H23+JUL!H23+AGO!H23+SET!H23+OCT!H23+NOV!H23),IF(Config!$C$6=12,SUM(+ENE!H23+FEB!H23+MAR!H23+ABR!H23+MAY!H23+JUN!H23+JUL!H23+AGO!H23+SET!H23+OCT!H23+NOV!H23+DIC!H23)))))))))))))</f>
        <v>0</v>
      </c>
      <c r="I23" s="259">
        <f>IF(Config!$C$6=1,SUM(+ENE!I23),IF(Config!$C$6=2,SUM(+ENE!I23+FEB!I23),IF(Config!$C$6=3,SUM(+ENE!I23+FEB!I23+MAR!I23),IF(Config!$C$6=4,SUM(+ENE!I23+FEB!I23+MAR!I23+ABR!I23),IF(Config!$C$6=5,SUM(ENE!I23+FEB!I23+MAR!I23+ABR!I23+MAY!I23),IF(Config!$C$6=6,SUM(+ENE!I23+FEB!I23+MAR!I23+ABR!I23+MAY!I23+JUN!I23),IF(Config!$C$6=7,SUM(ENE!I23+FEB!I23+MAR!I23+ABR!I23+MAY!I23+JUN!I23+JUL!I23),IF(Config!$C$6=8,SUM(+ENE!I23+FEB!I23+MAR!I23+ABR!I23+MAY!I23+JUN!I23+JUL!I23+AGO!I23),IF(Config!$C$6=9,SUM(+ENE!I23+FEB!I23+MAR!I23+ABR!I23+MAY!I23+JUN!I23+JUL!I23+AGO!I23+SET!I23),IF(Config!$C$6=10,SUM(+ENE!I23+FEB!I23+MAR!I23+ABR!I23+MAY!I23+JUN!I23+JUL!I23+AGO!I23+SET!I23+OCT!I23),IF(Config!$C$6=11,SUM(+ENE!I23+FEB!I23+MAR!I23+ABR!I23+MAY!I23+JUN!I23+JUL!I23+AGO!I23+SET!I23+OCT!I23+NOV!I23),IF(Config!$C$6=12,SUM(+ENE!I23+FEB!I23+MAR!I23+ABR!I23+MAY!I23+JUN!I23+JUL!I23+AGO!I23+SET!I23+OCT!I23+NOV!I23+DIC!I23)))))))))))))</f>
        <v>0</v>
      </c>
      <c r="J23" s="259">
        <f>IF(Config!$C$6=1,SUM(+ENE!J23),IF(Config!$C$6=2,SUM(+ENE!J23+FEB!J23),IF(Config!$C$6=3,SUM(+ENE!J23+FEB!J23+MAR!J23),IF(Config!$C$6=4,SUM(+ENE!J23+FEB!J23+MAR!J23+ABR!J23),IF(Config!$C$6=5,SUM(ENE!J23+FEB!J23+MAR!J23+ABR!J23+MAY!J23),IF(Config!$C$6=6,SUM(+ENE!J23+FEB!J23+MAR!J23+ABR!J23+MAY!J23+JUN!J23),IF(Config!$C$6=7,SUM(ENE!J23+FEB!J23+MAR!J23+ABR!J23+MAY!J23+JUN!J23+JUL!J23),IF(Config!$C$6=8,SUM(+ENE!J23+FEB!J23+MAR!J23+ABR!J23+MAY!J23+JUN!J23+JUL!J23+AGO!J23),IF(Config!$C$6=9,SUM(+ENE!J23+FEB!J23+MAR!J23+ABR!J23+MAY!J23+JUN!J23+JUL!J23+AGO!J23+SET!J23),IF(Config!$C$6=10,SUM(+ENE!J23+FEB!J23+MAR!J23+ABR!J23+MAY!J23+JUN!J23+JUL!J23+AGO!J23+SET!J23+OCT!J23),IF(Config!$C$6=11,SUM(+ENE!J23+FEB!J23+MAR!J23+ABR!J23+MAY!J23+JUN!J23+JUL!J23+AGO!J23+SET!J23+OCT!J23+NOV!J23),IF(Config!$C$6=12,SUM(+ENE!J23+FEB!J23+MAR!J23+ABR!J23+MAY!J23+JUN!J23+JUL!J23+AGO!J23+SET!J23+OCT!J23+NOV!J23+DIC!J23)))))))))))))</f>
        <v>0</v>
      </c>
      <c r="K23" s="259">
        <f>IF(Config!$C$6=1,SUM(+ENE!K23),IF(Config!$C$6=2,SUM(+ENE!K23+FEB!K23),IF(Config!$C$6=3,SUM(+ENE!K23+FEB!K23+MAR!K23),IF(Config!$C$6=4,SUM(+ENE!K23+FEB!K23+MAR!K23+ABR!K23),IF(Config!$C$6=5,SUM(ENE!K23+FEB!K23+MAR!K23+ABR!K23+MAY!K23),IF(Config!$C$6=6,SUM(+ENE!K23+FEB!K23+MAR!K23+ABR!K23+MAY!K23+JUN!K23),IF(Config!$C$6=7,SUM(ENE!K23+FEB!K23+MAR!K23+ABR!K23+MAY!K23+JUN!K23+JUL!K23),IF(Config!$C$6=8,SUM(+ENE!K23+FEB!K23+MAR!K23+ABR!K23+MAY!K23+JUN!K23+JUL!K23+AGO!K23),IF(Config!$C$6=9,SUM(+ENE!K23+FEB!K23+MAR!K23+ABR!K23+MAY!K23+JUN!K23+JUL!K23+AGO!K23+SET!K23),IF(Config!$C$6=10,SUM(+ENE!K23+FEB!K23+MAR!K23+ABR!K23+MAY!K23+JUN!K23+JUL!K23+AGO!K23+SET!K23+OCT!K23),IF(Config!$C$6=11,SUM(+ENE!K23+FEB!K23+MAR!K23+ABR!K23+MAY!K23+JUN!K23+JUL!K23+AGO!K23+SET!K23+OCT!K23+NOV!K23),IF(Config!$C$6=12,SUM(+ENE!K23+FEB!K23+MAR!K23+ABR!K23+MAY!K23+JUN!K23+JUL!K23+AGO!K23+SET!K23+OCT!K23+NOV!K23+DIC!K23)))))))))))))</f>
        <v>0</v>
      </c>
      <c r="L23" s="259">
        <f>IF(Config!$C$6=1,SUM(+ENE!L23),IF(Config!$C$6=2,SUM(+ENE!L23+FEB!L23),IF(Config!$C$6=3,SUM(+ENE!L23+FEB!L23+MAR!L23),IF(Config!$C$6=4,SUM(+ENE!L23+FEB!L23+MAR!L23+ABR!L23),IF(Config!$C$6=5,SUM(ENE!L23+FEB!L23+MAR!L23+ABR!L23+MAY!L23),IF(Config!$C$6=6,SUM(+ENE!L23+FEB!L23+MAR!L23+ABR!L23+MAY!L23+JUN!L23),IF(Config!$C$6=7,SUM(ENE!L23+FEB!L23+MAR!L23+ABR!L23+MAY!L23+JUN!L23+JUL!L23),IF(Config!$C$6=8,SUM(+ENE!L23+FEB!L23+MAR!L23+ABR!L23+MAY!L23+JUN!L23+JUL!L23+AGO!L23),IF(Config!$C$6=9,SUM(+ENE!L23+FEB!L23+MAR!L23+ABR!L23+MAY!L23+JUN!L23+JUL!L23+AGO!L23+SET!L23),IF(Config!$C$6=10,SUM(+ENE!L23+FEB!L23+MAR!L23+ABR!L23+MAY!L23+JUN!L23+JUL!L23+AGO!L23+SET!L23+OCT!L23),IF(Config!$C$6=11,SUM(+ENE!L23+FEB!L23+MAR!L23+ABR!L23+MAY!L23+JUN!L23+JUL!L23+AGO!L23+SET!L23+OCT!L23+NOV!L23),IF(Config!$C$6=12,SUM(+ENE!L23+FEB!L23+MAR!L23+ABR!L23+MAY!L23+JUN!L23+JUL!L23+AGO!L23+SET!L23+OCT!L23+NOV!L23+DIC!L23)))))))))))))</f>
        <v>0</v>
      </c>
      <c r="M23" s="259">
        <f>IF(Config!$C$6=1,SUM(+ENE!M23),IF(Config!$C$6=2,SUM(+ENE!M23+FEB!M23),IF(Config!$C$6=3,SUM(+ENE!M23+FEB!M23+MAR!M23),IF(Config!$C$6=4,SUM(+ENE!M23+FEB!M23+MAR!M23+ABR!M23),IF(Config!$C$6=5,SUM(ENE!M23+FEB!M23+MAR!M23+ABR!M23+MAY!M23),IF(Config!$C$6=6,SUM(+ENE!M23+FEB!M23+MAR!M23+ABR!M23+MAY!M23+JUN!M23),IF(Config!$C$6=7,SUM(ENE!M23+FEB!M23+MAR!M23+ABR!M23+MAY!M23+JUN!M23+JUL!M23),IF(Config!$C$6=8,SUM(+ENE!M23+FEB!M23+MAR!M23+ABR!M23+MAY!M23+JUN!M23+JUL!M23+AGO!M23),IF(Config!$C$6=9,SUM(+ENE!M23+FEB!M23+MAR!M23+ABR!M23+MAY!M23+JUN!M23+JUL!M23+AGO!M23+SET!M23),IF(Config!$C$6=10,SUM(+ENE!M23+FEB!M23+MAR!M23+ABR!M23+MAY!M23+JUN!M23+JUL!M23+AGO!M23+SET!M23+OCT!M23),IF(Config!$C$6=11,SUM(+ENE!M23+FEB!M23+MAR!M23+ABR!M23+MAY!M23+JUN!M23+JUL!M23+AGO!M23+SET!M23+OCT!M23+NOV!M23),IF(Config!$C$6=12,SUM(+ENE!M23+FEB!M23+MAR!M23+ABR!M23+MAY!M23+JUN!M23+JUL!M23+AGO!M23+SET!M23+OCT!M23+NOV!M23+DIC!M23)))))))))))))</f>
        <v>0</v>
      </c>
      <c r="N23" s="259">
        <f>IF(Config!$C$6=1,SUM(+ENE!N23),IF(Config!$C$6=2,SUM(+ENE!N23+FEB!N23),IF(Config!$C$6=3,SUM(+ENE!N23+FEB!N23+MAR!N23),IF(Config!$C$6=4,SUM(+ENE!N23+FEB!N23+MAR!N23+ABR!N23),IF(Config!$C$6=5,SUM(ENE!N23+FEB!N23+MAR!N23+ABR!N23+MAY!N23),IF(Config!$C$6=6,SUM(+ENE!N23+FEB!N23+MAR!N23+ABR!N23+MAY!N23+JUN!N23),IF(Config!$C$6=7,SUM(ENE!N23+FEB!N23+MAR!N23+ABR!N23+MAY!N23+JUN!N23+JUL!N23),IF(Config!$C$6=8,SUM(+ENE!N23+FEB!N23+MAR!N23+ABR!N23+MAY!N23+JUN!N23+JUL!N23+AGO!N23),IF(Config!$C$6=9,SUM(+ENE!N23+FEB!N23+MAR!N23+ABR!N23+MAY!N23+JUN!N23+JUL!N23+AGO!N23+SET!N23),IF(Config!$C$6=10,SUM(+ENE!N23+FEB!N23+MAR!N23+ABR!N23+MAY!N23+JUN!N23+JUL!N23+AGO!N23+SET!N23+OCT!N23),IF(Config!$C$6=11,SUM(+ENE!N23+FEB!N23+MAR!N23+ABR!N23+MAY!N23+JUN!N23+JUL!N23+AGO!N23+SET!N23+OCT!N23+NOV!N23),IF(Config!$C$6=12,SUM(+ENE!N23+FEB!N23+MAR!N23+ABR!N23+MAY!N23+JUN!N23+JUL!N23+AGO!N23+SET!N23+OCT!N23+NOV!N23+DIC!N23)))))))))))))</f>
        <v>0</v>
      </c>
      <c r="O23" s="259">
        <f>IF(Config!$C$6=1,SUM(+ENE!O23),IF(Config!$C$6=2,SUM(+ENE!O23+FEB!O23),IF(Config!$C$6=3,SUM(+ENE!O23+FEB!O23+MAR!O23),IF(Config!$C$6=4,SUM(+ENE!O23+FEB!O23+MAR!O23+ABR!O23),IF(Config!$C$6=5,SUM(ENE!O23+FEB!O23+MAR!O23+ABR!O23+MAY!O23),IF(Config!$C$6=6,SUM(+ENE!O23+FEB!O23+MAR!O23+ABR!O23+MAY!O23+JUN!O23),IF(Config!$C$6=7,SUM(ENE!O23+FEB!O23+MAR!O23+ABR!O23+MAY!O23+JUN!O23+JUL!O23),IF(Config!$C$6=8,SUM(+ENE!O23+FEB!O23+MAR!O23+ABR!O23+MAY!O23+JUN!O23+JUL!O23+AGO!O23),IF(Config!$C$6=9,SUM(+ENE!O23+FEB!O23+MAR!O23+ABR!O23+MAY!O23+JUN!O23+JUL!O23+AGO!O23+SET!O23),IF(Config!$C$6=10,SUM(+ENE!O23+FEB!O23+MAR!O23+ABR!O23+MAY!O23+JUN!O23+JUL!O23+AGO!O23+SET!O23+OCT!O23),IF(Config!$C$6=11,SUM(+ENE!O23+FEB!O23+MAR!O23+ABR!O23+MAY!O23+JUN!O23+JUL!O23+AGO!O23+SET!O23+OCT!O23+NOV!O23),IF(Config!$C$6=12,SUM(+ENE!O23+FEB!O23+MAR!O23+ABR!O23+MAY!O23+JUN!O23+JUL!O23+AGO!O23+SET!O23+OCT!O23+NOV!O23+DIC!O23)))))))))))))</f>
        <v>1</v>
      </c>
      <c r="P23" s="259">
        <f>IF(Config!$C$6=1,SUM(+ENE!P23),IF(Config!$C$6=2,SUM(+ENE!P23+FEB!P23),IF(Config!$C$6=3,SUM(+ENE!P23+FEB!P23+MAR!P23),IF(Config!$C$6=4,SUM(+ENE!P23+FEB!P23+MAR!P23+ABR!P23),IF(Config!$C$6=5,SUM(ENE!P23+FEB!P23+MAR!P23+ABR!P23+MAY!P23),IF(Config!$C$6=6,SUM(+ENE!P23+FEB!P23+MAR!P23+ABR!P23+MAY!P23+JUN!P23),IF(Config!$C$6=7,SUM(ENE!P23+FEB!P23+MAR!P23+ABR!P23+MAY!P23+JUN!P23+JUL!P23),IF(Config!$C$6=8,SUM(+ENE!P23+FEB!P23+MAR!P23+ABR!P23+MAY!P23+JUN!P23+JUL!P23+AGO!P23),IF(Config!$C$6=9,SUM(+ENE!P23+FEB!P23+MAR!P23+ABR!P23+MAY!P23+JUN!P23+JUL!P23+AGO!P23+SET!P23),IF(Config!$C$6=10,SUM(+ENE!P23+FEB!P23+MAR!P23+ABR!P23+MAY!P23+JUN!P23+JUL!P23+AGO!P23+SET!P23+OCT!P23),IF(Config!$C$6=11,SUM(+ENE!P23+FEB!P23+MAR!P23+ABR!P23+MAY!P23+JUN!P23+JUL!P23+AGO!P23+SET!P23+OCT!P23+NOV!P23),IF(Config!$C$6=12,SUM(+ENE!P23+FEB!P23+MAR!P23+ABR!P23+MAY!P23+JUN!P23+JUL!P23+AGO!P23+SET!P23+OCT!P23+NOV!P23+DIC!P23)))))))))))))</f>
        <v>0</v>
      </c>
      <c r="Q23" s="259">
        <f>IF(Config!$C$6=1,SUM(+ENE!Q23),IF(Config!$C$6=2,SUM(+ENE!Q23+FEB!Q23),IF(Config!$C$6=3,SUM(+ENE!Q23+FEB!Q23+MAR!Q23),IF(Config!$C$6=4,SUM(+ENE!Q23+FEB!Q23+MAR!Q23+ABR!Q23),IF(Config!$C$6=5,SUM(ENE!Q23+FEB!Q23+MAR!Q23+ABR!Q23+MAY!Q23),IF(Config!$C$6=6,SUM(+ENE!Q23+FEB!Q23+MAR!Q23+ABR!Q23+MAY!Q23+JUN!Q23),IF(Config!$C$6=7,SUM(ENE!Q23+FEB!Q23+MAR!Q23+ABR!Q23+MAY!Q23+JUN!Q23+JUL!Q23),IF(Config!$C$6=8,SUM(+ENE!Q23+FEB!Q23+MAR!Q23+ABR!Q23+MAY!Q23+JUN!Q23+JUL!Q23+AGO!Q23),IF(Config!$C$6=9,SUM(+ENE!Q23+FEB!Q23+MAR!Q23+ABR!Q23+MAY!Q23+JUN!Q23+JUL!Q23+AGO!Q23+SET!Q23),IF(Config!$C$6=10,SUM(+ENE!Q23+FEB!Q23+MAR!Q23+ABR!Q23+MAY!Q23+JUN!Q23+JUL!Q23+AGO!Q23+SET!Q23+OCT!Q23),IF(Config!$C$6=11,SUM(+ENE!Q23+FEB!Q23+MAR!Q23+ABR!Q23+MAY!Q23+JUN!Q23+JUL!Q23+AGO!Q23+SET!Q23+OCT!Q23+NOV!Q23),IF(Config!$C$6=12,SUM(+ENE!Q23+FEB!Q23+MAR!Q23+ABR!Q23+MAY!Q23+JUN!Q23+JUL!Q23+AGO!Q23+SET!Q23+OCT!Q23+NOV!Q23+DIC!Q23)))))))))))))</f>
        <v>0</v>
      </c>
      <c r="R23" s="259">
        <f>IF(Config!$C$6=1,SUM(+ENE!R23),IF(Config!$C$6=2,SUM(+ENE!R23+FEB!R23),IF(Config!$C$6=3,SUM(+ENE!R23+FEB!R23+MAR!R23),IF(Config!$C$6=4,SUM(+ENE!R23+FEB!R23+MAR!R23+ABR!R23),IF(Config!$C$6=5,SUM(ENE!R23+FEB!R23+MAR!R23+ABR!R23+MAY!R23),IF(Config!$C$6=6,SUM(+ENE!R23+FEB!R23+MAR!R23+ABR!R23+MAY!R23+JUN!R23),IF(Config!$C$6=7,SUM(ENE!R23+FEB!R23+MAR!R23+ABR!R23+MAY!R23+JUN!R23+JUL!R23),IF(Config!$C$6=8,SUM(+ENE!R23+FEB!R23+MAR!R23+ABR!R23+MAY!R23+JUN!R23+JUL!R23+AGO!R23),IF(Config!$C$6=9,SUM(+ENE!R23+FEB!R23+MAR!R23+ABR!R23+MAY!R23+JUN!R23+JUL!R23+AGO!R23+SET!R23),IF(Config!$C$6=10,SUM(+ENE!R23+FEB!R23+MAR!R23+ABR!R23+MAY!R23+JUN!R23+JUL!R23+AGO!R23+SET!R23+OCT!R23),IF(Config!$C$6=11,SUM(+ENE!R23+FEB!R23+MAR!R23+ABR!R23+MAY!R23+JUN!R23+JUL!R23+AGO!R23+SET!R23+OCT!R23+NOV!R23),IF(Config!$C$6=12,SUM(+ENE!R23+FEB!R23+MAR!R23+ABR!R23+MAY!R23+JUN!R23+JUL!R23+AGO!R23+SET!R23+OCT!R23+NOV!R23+DIC!R23)))))))))))))</f>
        <v>0</v>
      </c>
      <c r="S23" s="259">
        <f>IF(Config!$C$6=1,SUM(+ENE!S23),IF(Config!$C$6=2,SUM(+ENE!S23+FEB!S23),IF(Config!$C$6=3,SUM(+ENE!S23+FEB!S23+MAR!S23),IF(Config!$C$6=4,SUM(+ENE!S23+FEB!S23+MAR!S23+ABR!S23),IF(Config!$C$6=5,SUM(ENE!S23+FEB!S23+MAR!S23+ABR!S23+MAY!S23),IF(Config!$C$6=6,SUM(+ENE!S23+FEB!S23+MAR!S23+ABR!S23+MAY!S23+JUN!S23),IF(Config!$C$6=7,SUM(ENE!S23+FEB!S23+MAR!S23+ABR!S23+MAY!S23+JUN!S23+JUL!S23),IF(Config!$C$6=8,SUM(+ENE!S23+FEB!S23+MAR!S23+ABR!S23+MAY!S23+JUN!S23+JUL!S23+AGO!S23),IF(Config!$C$6=9,SUM(+ENE!S23+FEB!S23+MAR!S23+ABR!S23+MAY!S23+JUN!S23+JUL!S23+AGO!S23+SET!S23),IF(Config!$C$6=10,SUM(+ENE!S23+FEB!S23+MAR!S23+ABR!S23+MAY!S23+JUN!S23+JUL!S23+AGO!S23+SET!S23+OCT!S23),IF(Config!$C$6=11,SUM(+ENE!S23+FEB!S23+MAR!S23+ABR!S23+MAY!S23+JUN!S23+JUL!S23+AGO!S23+SET!S23+OCT!S23+NOV!S23),IF(Config!$C$6=12,SUM(+ENE!S23+FEB!S23+MAR!S23+ABR!S23+MAY!S23+JUN!S23+JUL!S23+AGO!S23+SET!S23+OCT!S23+NOV!S23+DIC!S23)))))))))))))</f>
        <v>1</v>
      </c>
      <c r="T23" s="259">
        <f>IF(Config!$C$6=1,SUM(+ENE!T23),IF(Config!$C$6=2,SUM(+ENE!T23+FEB!T23),IF(Config!$C$6=3,SUM(+ENE!T23+FEB!T23+MAR!T23),IF(Config!$C$6=4,SUM(+ENE!T23+FEB!T23+MAR!T23+ABR!T23),IF(Config!$C$6=5,SUM(ENE!T23+FEB!T23+MAR!T23+ABR!T23+MAY!T23),IF(Config!$C$6=6,SUM(+ENE!T23+FEB!T23+MAR!T23+ABR!T23+MAY!T23+JUN!T23),IF(Config!$C$6=7,SUM(ENE!T23+FEB!T23+MAR!T23+ABR!T23+MAY!T23+JUN!T23+JUL!T23),IF(Config!$C$6=8,SUM(+ENE!T23+FEB!T23+MAR!T23+ABR!T23+MAY!T23+JUN!T23+JUL!T23+AGO!T23),IF(Config!$C$6=9,SUM(+ENE!T23+FEB!T23+MAR!T23+ABR!T23+MAY!T23+JUN!T23+JUL!T23+AGO!T23+SET!T23),IF(Config!$C$6=10,SUM(+ENE!T23+FEB!T23+MAR!T23+ABR!T23+MAY!T23+JUN!T23+JUL!T23+AGO!T23+SET!T23+OCT!T23),IF(Config!$C$6=11,SUM(+ENE!T23+FEB!T23+MAR!T23+ABR!T23+MAY!T23+JUN!T23+JUL!T23+AGO!T23+SET!T23+OCT!T23+NOV!T23),IF(Config!$C$6=12,SUM(+ENE!T23+FEB!T23+MAR!T23+ABR!T23+MAY!T23+JUN!T23+JUL!T23+AGO!T23+SET!T23+OCT!T23+NOV!T23+DIC!T23)))))))))))))</f>
        <v>0</v>
      </c>
      <c r="U23" s="259">
        <f>IF(Config!$C$6=1,SUM(+ENE!U23),IF(Config!$C$6=2,SUM(+ENE!U23+FEB!U23),IF(Config!$C$6=3,SUM(+ENE!U23+FEB!U23+MAR!U23),IF(Config!$C$6=4,SUM(+ENE!U23+FEB!U23+MAR!U23+ABR!U23),IF(Config!$C$6=5,SUM(ENE!U23+FEB!U23+MAR!U23+ABR!U23+MAY!U23),IF(Config!$C$6=6,SUM(+ENE!U23+FEB!U23+MAR!U23+ABR!U23+MAY!U23+JUN!U23),IF(Config!$C$6=7,SUM(ENE!U23+FEB!U23+MAR!U23+ABR!U23+MAY!U23+JUN!U23+JUL!U23),IF(Config!$C$6=8,SUM(+ENE!U23+FEB!U23+MAR!U23+ABR!U23+MAY!U23+JUN!U23+JUL!U23+AGO!U23),IF(Config!$C$6=9,SUM(+ENE!U23+FEB!U23+MAR!U23+ABR!U23+MAY!U23+JUN!U23+JUL!U23+AGO!U23+SET!U23),IF(Config!$C$6=10,SUM(+ENE!U23+FEB!U23+MAR!U23+ABR!U23+MAY!U23+JUN!U23+JUL!U23+AGO!U23+SET!U23+OCT!U23),IF(Config!$C$6=11,SUM(+ENE!U23+FEB!U23+MAR!U23+ABR!U23+MAY!U23+JUN!U23+JUL!U23+AGO!U23+SET!U23+OCT!U23+NOV!U23),IF(Config!$C$6=12,SUM(+ENE!U23+FEB!U23+MAR!U23+ABR!U23+MAY!U23+JUN!U23+JUL!U23+AGO!U23+SET!U23+OCT!U23+NOV!U23+DIC!U23)))))))))))))</f>
        <v>0</v>
      </c>
      <c r="V23" s="259">
        <f>IF(Config!$C$6=1,SUM(+ENE!V23),IF(Config!$C$6=2,SUM(+ENE!V23+FEB!V23),IF(Config!$C$6=3,SUM(+ENE!V23+FEB!V23+MAR!V23),IF(Config!$C$6=4,SUM(+ENE!V23+FEB!V23+MAR!V23+ABR!V23),IF(Config!$C$6=5,SUM(ENE!V23+FEB!V23+MAR!V23+ABR!V23+MAY!V23),IF(Config!$C$6=6,SUM(+ENE!V23+FEB!V23+MAR!V23+ABR!V23+MAY!V23+JUN!V23),IF(Config!$C$6=7,SUM(ENE!V23+FEB!V23+MAR!V23+ABR!V23+MAY!V23+JUN!V23+JUL!V23),IF(Config!$C$6=8,SUM(+ENE!V23+FEB!V23+MAR!V23+ABR!V23+MAY!V23+JUN!V23+JUL!V23+AGO!V23),IF(Config!$C$6=9,SUM(+ENE!V23+FEB!V23+MAR!V23+ABR!V23+MAY!V23+JUN!V23+JUL!V23+AGO!V23+SET!V23),IF(Config!$C$6=10,SUM(+ENE!V23+FEB!V23+MAR!V23+ABR!V23+MAY!V23+JUN!V23+JUL!V23+AGO!V23+SET!V23+OCT!V23),IF(Config!$C$6=11,SUM(+ENE!V23+FEB!V23+MAR!V23+ABR!V23+MAY!V23+JUN!V23+JUL!V23+AGO!V23+SET!V23+OCT!V23+NOV!V23),IF(Config!$C$6=12,SUM(+ENE!V23+FEB!V23+MAR!V23+ABR!V23+MAY!V23+JUN!V23+JUL!V23+AGO!V23+SET!V23+OCT!V23+NOV!V23+DIC!V23)))))))))))))</f>
        <v>0</v>
      </c>
      <c r="W23" s="259">
        <f>IF(Config!$C$6=1,SUM(+ENE!W23),IF(Config!$C$6=2,SUM(+ENE!W23+FEB!W23),IF(Config!$C$6=3,SUM(+ENE!W23+FEB!W23+MAR!W23),IF(Config!$C$6=4,SUM(+ENE!W23+FEB!W23+MAR!W23+ABR!W23),IF(Config!$C$6=5,SUM(ENE!W23+FEB!W23+MAR!W23+ABR!W23+MAY!W23),IF(Config!$C$6=6,SUM(+ENE!W23+FEB!W23+MAR!W23+ABR!W23+MAY!W23+JUN!W23),IF(Config!$C$6=7,SUM(ENE!W23+FEB!W23+MAR!W23+ABR!W23+MAY!W23+JUN!W23+JUL!W23),IF(Config!$C$6=8,SUM(+ENE!W23+FEB!W23+MAR!W23+ABR!W23+MAY!W23+JUN!W23+JUL!W23+AGO!W23),IF(Config!$C$6=9,SUM(+ENE!W23+FEB!W23+MAR!W23+ABR!W23+MAY!W23+JUN!W23+JUL!W23+AGO!W23+SET!W23),IF(Config!$C$6=10,SUM(+ENE!W23+FEB!W23+MAR!W23+ABR!W23+MAY!W23+JUN!W23+JUL!W23+AGO!W23+SET!W23+OCT!W23),IF(Config!$C$6=11,SUM(+ENE!W23+FEB!W23+MAR!W23+ABR!W23+MAY!W23+JUN!W23+JUL!W23+AGO!W23+SET!W23+OCT!W23+NOV!W23),IF(Config!$C$6=12,SUM(+ENE!W23+FEB!W23+MAR!W23+ABR!W23+MAY!W23+JUN!W23+JUL!W23+AGO!W23+SET!W23+OCT!W23+NOV!W23+DIC!W23)))))))))))))</f>
        <v>0</v>
      </c>
      <c r="X23" s="259">
        <f>IF(Config!$C$6=1,SUM(+ENE!X23),IF(Config!$C$6=2,SUM(+ENE!X23+FEB!X23),IF(Config!$C$6=3,SUM(+ENE!X23+FEB!X23+MAR!X23),IF(Config!$C$6=4,SUM(+ENE!X23+FEB!X23+MAR!X23+ABR!X23),IF(Config!$C$6=5,SUM(ENE!X23+FEB!X23+MAR!X23+ABR!X23+MAY!X23),IF(Config!$C$6=6,SUM(+ENE!X23+FEB!X23+MAR!X23+ABR!X23+MAY!X23+JUN!X23),IF(Config!$C$6=7,SUM(ENE!X23+FEB!X23+MAR!X23+ABR!X23+MAY!X23+JUN!X23+JUL!X23),IF(Config!$C$6=8,SUM(+ENE!X23+FEB!X23+MAR!X23+ABR!X23+MAY!X23+JUN!X23+JUL!X23+AGO!X23),IF(Config!$C$6=9,SUM(+ENE!X23+FEB!X23+MAR!X23+ABR!X23+MAY!X23+JUN!X23+JUL!X23+AGO!X23+SET!X23),IF(Config!$C$6=10,SUM(+ENE!X23+FEB!X23+MAR!X23+ABR!X23+MAY!X23+JUN!X23+JUL!X23+AGO!X23+SET!X23+OCT!X23),IF(Config!$C$6=11,SUM(+ENE!X23+FEB!X23+MAR!X23+ABR!X23+MAY!X23+JUN!X23+JUL!X23+AGO!X23+SET!X23+OCT!X23+NOV!X23),IF(Config!$C$6=12,SUM(+ENE!X23+FEB!X23+MAR!X23+ABR!X23+MAY!X23+JUN!X23+JUL!X23+AGO!X23+SET!X23+OCT!X23+NOV!X23+DIC!X23)))))))))))))</f>
        <v>0</v>
      </c>
      <c r="Y23" s="259">
        <f>IF(Config!$C$6=1,SUM(+ENE!Y23),IF(Config!$C$6=2,SUM(+ENE!Y23+FEB!Y23),IF(Config!$C$6=3,SUM(+ENE!Y23+FEB!Y23+MAR!Y23),IF(Config!$C$6=4,SUM(+ENE!Y23+FEB!Y23+MAR!Y23+ABR!Y23),IF(Config!$C$6=5,SUM(ENE!Y23+FEB!Y23+MAR!Y23+ABR!Y23+MAY!Y23),IF(Config!$C$6=6,SUM(+ENE!Y23+FEB!Y23+MAR!Y23+ABR!Y23+MAY!Y23+JUN!Y23),IF(Config!$C$6=7,SUM(ENE!Y23+FEB!Y23+MAR!Y23+ABR!Y23+MAY!Y23+JUN!Y23+JUL!Y23),IF(Config!$C$6=8,SUM(+ENE!Y23+FEB!Y23+MAR!Y23+ABR!Y23+MAY!Y23+JUN!Y23+JUL!Y23+AGO!Y23),IF(Config!$C$6=9,SUM(+ENE!Y23+FEB!Y23+MAR!Y23+ABR!Y23+MAY!Y23+JUN!Y23+JUL!Y23+AGO!Y23+SET!Y23),IF(Config!$C$6=10,SUM(+ENE!Y23+FEB!Y23+MAR!Y23+ABR!Y23+MAY!Y23+JUN!Y23+JUL!Y23+AGO!Y23+SET!Y23+OCT!Y23),IF(Config!$C$6=11,SUM(+ENE!Y23+FEB!Y23+MAR!Y23+ABR!Y23+MAY!Y23+JUN!Y23+JUL!Y23+AGO!Y23+SET!Y23+OCT!Y23+NOV!Y23),IF(Config!$C$6=12,SUM(+ENE!Y23+FEB!Y23+MAR!Y23+ABR!Y23+MAY!Y23+JUN!Y23+JUL!Y23+AGO!Y23+SET!Y23+OCT!Y23+NOV!Y23+DIC!Y23)))))))))))))</f>
        <v>0</v>
      </c>
      <c r="Z23" s="259">
        <f>IF(Config!$C$6=1,SUM(+ENE!Z23),IF(Config!$C$6=2,SUM(+ENE!Z23+FEB!Z23),IF(Config!$C$6=3,SUM(+ENE!Z23+FEB!Z23+MAR!Z23),IF(Config!$C$6=4,SUM(+ENE!Z23+FEB!Z23+MAR!Z23+ABR!Z23),IF(Config!$C$6=5,SUM(ENE!Z23+FEB!Z23+MAR!Z23+ABR!Z23+MAY!Z23),IF(Config!$C$6=6,SUM(+ENE!Z23+FEB!Z23+MAR!Z23+ABR!Z23+MAY!Z23+JUN!Z23),IF(Config!$C$6=7,SUM(ENE!Z23+FEB!Z23+MAR!Z23+ABR!Z23+MAY!Z23+JUN!Z23+JUL!Z23),IF(Config!$C$6=8,SUM(+ENE!Z23+FEB!Z23+MAR!Z23+ABR!Z23+MAY!Z23+JUN!Z23+JUL!Z23+AGO!Z23),IF(Config!$C$6=9,SUM(+ENE!Z23+FEB!Z23+MAR!Z23+ABR!Z23+MAY!Z23+JUN!Z23+JUL!Z23+AGO!Z23+SET!Z23),IF(Config!$C$6=10,SUM(+ENE!Z23+FEB!Z23+MAR!Z23+ABR!Z23+MAY!Z23+JUN!Z23+JUL!Z23+AGO!Z23+SET!Z23+OCT!Z23),IF(Config!$C$6=11,SUM(+ENE!Z23+FEB!Z23+MAR!Z23+ABR!Z23+MAY!Z23+JUN!Z23+JUL!Z23+AGO!Z23+SET!Z23+OCT!Z23+NOV!Z23),IF(Config!$C$6=12,SUM(+ENE!Z23+FEB!Z23+MAR!Z23+ABR!Z23+MAY!Z23+JUN!Z23+JUL!Z23+AGO!Z23+SET!Z23+OCT!Z23+NOV!Z23+DIC!Z23)))))))))))))</f>
        <v>0</v>
      </c>
      <c r="AA23" s="259">
        <f>IF(Config!$C$6=1,SUM(+ENE!AA23),IF(Config!$C$6=2,SUM(+ENE!AA23+FEB!AA23),IF(Config!$C$6=3,SUM(+ENE!AA23+FEB!AA23+MAR!AA23),IF(Config!$C$6=4,SUM(+ENE!AA23+FEB!AA23+MAR!AA23+ABR!AA23),IF(Config!$C$6=5,SUM(ENE!AA23+FEB!AA23+MAR!AA23+ABR!AA23+MAY!AA23),IF(Config!$C$6=6,SUM(+ENE!AA23+FEB!AA23+MAR!AA23+ABR!AA23+MAY!AA23+JUN!AA23),IF(Config!$C$6=7,SUM(ENE!AA23+FEB!AA23+MAR!AA23+ABR!AA23+MAY!AA23+JUN!AA23+JUL!AA23),IF(Config!$C$6=8,SUM(+ENE!AA23+FEB!AA23+MAR!AA23+ABR!AA23+MAY!AA23+JUN!AA23+JUL!AA23+AGO!AA23),IF(Config!$C$6=9,SUM(+ENE!AA23+FEB!AA23+MAR!AA23+ABR!AA23+MAY!AA23+JUN!AA23+JUL!AA23+AGO!AA23+SET!AA23),IF(Config!$C$6=10,SUM(+ENE!AA23+FEB!AA23+MAR!AA23+ABR!AA23+MAY!AA23+JUN!AA23+JUL!AA23+AGO!AA23+SET!AA23+OCT!AA23),IF(Config!$C$6=11,SUM(+ENE!AA23+FEB!AA23+MAR!AA23+ABR!AA23+MAY!AA23+JUN!AA23+JUL!AA23+AGO!AA23+SET!AA23+OCT!AA23+NOV!AA23),IF(Config!$C$6=12,SUM(+ENE!AA23+FEB!AA23+MAR!AA23+ABR!AA23+MAY!AA23+JUN!AA23+JUL!AA23+AGO!AA23+SET!AA23+OCT!AA23+NOV!AA23+DIC!AA23)))))))))))))</f>
        <v>0</v>
      </c>
      <c r="AB23" s="259">
        <f>IF(Config!$C$6=1,SUM(+ENE!AB23),IF(Config!$C$6=2,SUM(+ENE!AB23+FEB!AB23),IF(Config!$C$6=3,SUM(+ENE!AB23+FEB!AB23+MAR!AB23),IF(Config!$C$6=4,SUM(+ENE!AB23+FEB!AB23+MAR!AB23+ABR!AB23),IF(Config!$C$6=5,SUM(ENE!AB23+FEB!AB23+MAR!AB23+ABR!AB23+MAY!AB23),IF(Config!$C$6=6,SUM(+ENE!AB23+FEB!AB23+MAR!AB23+ABR!AB23+MAY!AB23+JUN!AB23),IF(Config!$C$6=7,SUM(ENE!AB23+FEB!AB23+MAR!AB23+ABR!AB23+MAY!AB23+JUN!AB23+JUL!AB23),IF(Config!$C$6=8,SUM(+ENE!AB23+FEB!AB23+MAR!AB23+ABR!AB23+MAY!AB23+JUN!AB23+JUL!AB23+AGO!AB23),IF(Config!$C$6=9,SUM(+ENE!AB23+FEB!AB23+MAR!AB23+ABR!AB23+MAY!AB23+JUN!AB23+JUL!AB23+AGO!AB23+SET!AB23),IF(Config!$C$6=10,SUM(+ENE!AB23+FEB!AB23+MAR!AB23+ABR!AB23+MAY!AB23+JUN!AB23+JUL!AB23+AGO!AB23+SET!AB23+OCT!AB23),IF(Config!$C$6=11,SUM(+ENE!AB23+FEB!AB23+MAR!AB23+ABR!AB23+MAY!AB23+JUN!AB23+JUL!AB23+AGO!AB23+SET!AB23+OCT!AB23+NOV!AB23),IF(Config!$C$6=12,SUM(+ENE!AB23+FEB!AB23+MAR!AB23+ABR!AB23+MAY!AB23+JUN!AB23+JUL!AB23+AGO!AB23+SET!AB23+OCT!AB23+NOV!AB23+DIC!AB23)))))))))))))</f>
        <v>0</v>
      </c>
      <c r="AC23" s="259">
        <f>IF(Config!$C$6=1,SUM(+ENE!AC23),IF(Config!$C$6=2,SUM(+ENE!AC23+FEB!AC23),IF(Config!$C$6=3,SUM(+ENE!AC23+FEB!AC23+MAR!AC23),IF(Config!$C$6=4,SUM(+ENE!AC23+FEB!AC23+MAR!AC23+ABR!AC23),IF(Config!$C$6=5,SUM(ENE!AC23+FEB!AC23+MAR!AC23+ABR!AC23+MAY!AC23),IF(Config!$C$6=6,SUM(+ENE!AC23+FEB!AC23+MAR!AC23+ABR!AC23+MAY!AC23+JUN!AC23),IF(Config!$C$6=7,SUM(ENE!AC23+FEB!AC23+MAR!AC23+ABR!AC23+MAY!AC23+JUN!AC23+JUL!AC23),IF(Config!$C$6=8,SUM(+ENE!AC23+FEB!AC23+MAR!AC23+ABR!AC23+MAY!AC23+JUN!AC23+JUL!AC23+AGO!AC23),IF(Config!$C$6=9,SUM(+ENE!AC23+FEB!AC23+MAR!AC23+ABR!AC23+MAY!AC23+JUN!AC23+JUL!AC23+AGO!AC23+SET!AC23),IF(Config!$C$6=10,SUM(+ENE!AC23+FEB!AC23+MAR!AC23+ABR!AC23+MAY!AC23+JUN!AC23+JUL!AC23+AGO!AC23+SET!AC23+OCT!AC23),IF(Config!$C$6=11,SUM(+ENE!AC23+FEB!AC23+MAR!AC23+ABR!AC23+MAY!AC23+JUN!AC23+JUL!AC23+AGO!AC23+SET!AC23+OCT!AC23+NOV!AC23),IF(Config!$C$6=12,SUM(+ENE!AC23+FEB!AC23+MAR!AC23+ABR!AC23+MAY!AC23+JUN!AC23+JUL!AC23+AGO!AC23+SET!AC23+OCT!AC23+NOV!AC23+DIC!AC23)))))))))))))</f>
        <v>0</v>
      </c>
      <c r="AD23" s="259">
        <f>IF(Config!$C$6=1,SUM(+ENE!AD23),IF(Config!$C$6=2,SUM(+ENE!AD23+FEB!AD23),IF(Config!$C$6=3,SUM(+ENE!AD23+FEB!AD23+MAR!AD23),IF(Config!$C$6=4,SUM(+ENE!AD23+FEB!AD23+MAR!AD23+ABR!AD23),IF(Config!$C$6=5,SUM(ENE!AD23+FEB!AD23+MAR!AD23+ABR!AD23+MAY!AD23),IF(Config!$C$6=6,SUM(+ENE!AD23+FEB!AD23+MAR!AD23+ABR!AD23+MAY!AD23+JUN!AD23),IF(Config!$C$6=7,SUM(ENE!AD23+FEB!AD23+MAR!AD23+ABR!AD23+MAY!AD23+JUN!AD23+JUL!AD23),IF(Config!$C$6=8,SUM(+ENE!AD23+FEB!AD23+MAR!AD23+ABR!AD23+MAY!AD23+JUN!AD23+JUL!AD23+AGO!AD23),IF(Config!$C$6=9,SUM(+ENE!AD23+FEB!AD23+MAR!AD23+ABR!AD23+MAY!AD23+JUN!AD23+JUL!AD23+AGO!AD23+SET!AD23),IF(Config!$C$6=10,SUM(+ENE!AD23+FEB!AD23+MAR!AD23+ABR!AD23+MAY!AD23+JUN!AD23+JUL!AD23+AGO!AD23+SET!AD23+OCT!AD23),IF(Config!$C$6=11,SUM(+ENE!AD23+FEB!AD23+MAR!AD23+ABR!AD23+MAY!AD23+JUN!AD23+JUL!AD23+AGO!AD23+SET!AD23+OCT!AD23+NOV!AD23),IF(Config!$C$6=12,SUM(+ENE!AD23+FEB!AD23+MAR!AD23+ABR!AD23+MAY!AD23+JUN!AD23+JUL!AD23+AGO!AD23+SET!AD23+OCT!AD23+NOV!AD23+DIC!AD23)))))))))))))</f>
        <v>0</v>
      </c>
      <c r="AE23" s="259">
        <f>IF(Config!$C$6=1,SUM(+ENE!AE23),IF(Config!$C$6=2,SUM(+ENE!AE23+FEB!AE23),IF(Config!$C$6=3,SUM(+ENE!AE23+FEB!AE23+MAR!AE23),IF(Config!$C$6=4,SUM(+ENE!AE23+FEB!AE23+MAR!AE23+ABR!AE23),IF(Config!$C$6=5,SUM(ENE!AE23+FEB!AE23+MAR!AE23+ABR!AE23+MAY!AE23),IF(Config!$C$6=6,SUM(+ENE!AE23+FEB!AE23+MAR!AE23+ABR!AE23+MAY!AE23+JUN!AE23),IF(Config!$C$6=7,SUM(ENE!AE23+FEB!AE23+MAR!AE23+ABR!AE23+MAY!AE23+JUN!AE23+JUL!AE23),IF(Config!$C$6=8,SUM(+ENE!AE23+FEB!AE23+MAR!AE23+ABR!AE23+MAY!AE23+JUN!AE23+JUL!AE23+AGO!AE23),IF(Config!$C$6=9,SUM(+ENE!AE23+FEB!AE23+MAR!AE23+ABR!AE23+MAY!AE23+JUN!AE23+JUL!AE23+AGO!AE23+SET!AE23),IF(Config!$C$6=10,SUM(+ENE!AE23+FEB!AE23+MAR!AE23+ABR!AE23+MAY!AE23+JUN!AE23+JUL!AE23+AGO!AE23+SET!AE23+OCT!AE23),IF(Config!$C$6=11,SUM(+ENE!AE23+FEB!AE23+MAR!AE23+ABR!AE23+MAY!AE23+JUN!AE23+JUL!AE23+AGO!AE23+SET!AE23+OCT!AE23+NOV!AE23),IF(Config!$C$6=12,SUM(+ENE!AE23+FEB!AE23+MAR!AE23+ABR!AE23+MAY!AE23+JUN!AE23+JUL!AE23+AGO!AE23+SET!AE23+OCT!AE23+NOV!AE23+DIC!AE23)))))))))))))</f>
        <v>0</v>
      </c>
      <c r="AF23" s="259">
        <f>IF(Config!$C$6=1,SUM(+ENE!AF23),IF(Config!$C$6=2,SUM(+ENE!AF23+FEB!AF23),IF(Config!$C$6=3,SUM(+ENE!AF23+FEB!AF23+MAR!AF23),IF(Config!$C$6=4,SUM(+ENE!AF23+FEB!AF23+MAR!AF23+ABR!AF23),IF(Config!$C$6=5,SUM(ENE!AF23+FEB!AF23+MAR!AF23+ABR!AF23+MAY!AF23),IF(Config!$C$6=6,SUM(+ENE!AF23+FEB!AF23+MAR!AF23+ABR!AF23+MAY!AF23+JUN!AF23),IF(Config!$C$6=7,SUM(ENE!AF23+FEB!AF23+MAR!AF23+ABR!AF23+MAY!AF23+JUN!AF23+JUL!AF23),IF(Config!$C$6=8,SUM(+ENE!AF23+FEB!AF23+MAR!AF23+ABR!AF23+MAY!AF23+JUN!AF23+JUL!AF23+AGO!AF23),IF(Config!$C$6=9,SUM(+ENE!AF23+FEB!AF23+MAR!AF23+ABR!AF23+MAY!AF23+JUN!AF23+JUL!AF23+AGO!AF23+SET!AF23),IF(Config!$C$6=10,SUM(+ENE!AF23+FEB!AF23+MAR!AF23+ABR!AF23+MAY!AF23+JUN!AF23+JUL!AF23+AGO!AF23+SET!AF23+OCT!AF23),IF(Config!$C$6=11,SUM(+ENE!AF23+FEB!AF23+MAR!AF23+ABR!AF23+MAY!AF23+JUN!AF23+JUL!AF23+AGO!AF23+SET!AF23+OCT!AF23+NOV!AF23),IF(Config!$C$6=12,SUM(+ENE!AF23+FEB!AF23+MAR!AF23+ABR!AF23+MAY!AF23+JUN!AF23+JUL!AF23+AGO!AF23+SET!AF23+OCT!AF23+NOV!AF23+DIC!AF23)))))))))))))</f>
        <v>0</v>
      </c>
      <c r="AG23" s="259">
        <f>IF(Config!$C$6=1,SUM(+ENE!AG23),IF(Config!$C$6=2,SUM(+ENE!AG23+FEB!AG23),IF(Config!$C$6=3,SUM(+ENE!AG23+FEB!AG23+MAR!AG23),IF(Config!$C$6=4,SUM(+ENE!AG23+FEB!AG23+MAR!AG23+ABR!AG23),IF(Config!$C$6=5,SUM(ENE!AG23+FEB!AG23+MAR!AG23+ABR!AG23+MAY!AG23),IF(Config!$C$6=6,SUM(+ENE!AG23+FEB!AG23+MAR!AG23+ABR!AG23+MAY!AG23+JUN!AG23),IF(Config!$C$6=7,SUM(ENE!AG23+FEB!AG23+MAR!AG23+ABR!AG23+MAY!AG23+JUN!AG23+JUL!AG23),IF(Config!$C$6=8,SUM(+ENE!AG23+FEB!AG23+MAR!AG23+ABR!AG23+MAY!AG23+JUN!AG23+JUL!AG23+AGO!AG23),IF(Config!$C$6=9,SUM(+ENE!AG23+FEB!AG23+MAR!AG23+ABR!AG23+MAY!AG23+JUN!AG23+JUL!AG23+AGO!AG23+SET!AG23),IF(Config!$C$6=10,SUM(+ENE!AG23+FEB!AG23+MAR!AG23+ABR!AG23+MAY!AG23+JUN!AG23+JUL!AG23+AGO!AG23+SET!AG23+OCT!AG23),IF(Config!$C$6=11,SUM(+ENE!AG23+FEB!AG23+MAR!AG23+ABR!AG23+MAY!AG23+JUN!AG23+JUL!AG23+AGO!AG23+SET!AG23+OCT!AG23+NOV!AG23),IF(Config!$C$6=12,SUM(+ENE!AG23+FEB!AG23+MAR!AG23+ABR!AG23+MAY!AG23+JUN!AG23+JUL!AG23+AGO!AG23+SET!AG23+OCT!AG23+NOV!AG23+DIC!AG23)))))))))))))</f>
        <v>0</v>
      </c>
      <c r="AH23" s="259">
        <f>IF(Config!$C$6=1,SUM(+ENE!AH23),IF(Config!$C$6=2,SUM(+ENE!AH23+FEB!AH23),IF(Config!$C$6=3,SUM(+ENE!AH23+FEB!AH23+MAR!AH23),IF(Config!$C$6=4,SUM(+ENE!AH23+FEB!AH23+MAR!AH23+ABR!AH23),IF(Config!$C$6=5,SUM(ENE!AH23+FEB!AH23+MAR!AH23+ABR!AH23+MAY!AH23),IF(Config!$C$6=6,SUM(+ENE!AH23+FEB!AH23+MAR!AH23+ABR!AH23+MAY!AH23+JUN!AH23),IF(Config!$C$6=7,SUM(ENE!AH23+FEB!AH23+MAR!AH23+ABR!AH23+MAY!AH23+JUN!AH23+JUL!AH23),IF(Config!$C$6=8,SUM(+ENE!AH23+FEB!AH23+MAR!AH23+ABR!AH23+MAY!AH23+JUN!AH23+JUL!AH23+AGO!AH23),IF(Config!$C$6=9,SUM(+ENE!AH23+FEB!AH23+MAR!AH23+ABR!AH23+MAY!AH23+JUN!AH23+JUL!AH23+AGO!AH23+SET!AH23),IF(Config!$C$6=10,SUM(+ENE!AH23+FEB!AH23+MAR!AH23+ABR!AH23+MAY!AH23+JUN!AH23+JUL!AH23+AGO!AH23+SET!AH23+OCT!AH23),IF(Config!$C$6=11,SUM(+ENE!AH23+FEB!AH23+MAR!AH23+ABR!AH23+MAY!AH23+JUN!AH23+JUL!AH23+AGO!AH23+SET!AH23+OCT!AH23+NOV!AH23),IF(Config!$C$6=12,SUM(+ENE!AH23+FEB!AH23+MAR!AH23+ABR!AH23+MAY!AH23+JUN!AH23+JUL!AH23+AGO!AH23+SET!AH23+OCT!AH23+NOV!AH23+DIC!AH23)))))))))))))</f>
        <v>0</v>
      </c>
      <c r="AI23" s="259">
        <f>IF(Config!$C$6=1,SUM(+ENE!AI23),IF(Config!$C$6=2,SUM(+ENE!AI23+FEB!AI23),IF(Config!$C$6=3,SUM(+ENE!AI23+FEB!AI23+MAR!AI23),IF(Config!$C$6=4,SUM(+ENE!AI23+FEB!AI23+MAR!AI23+ABR!AI23),IF(Config!$C$6=5,SUM(ENE!AI23+FEB!AI23+MAR!AI23+ABR!AI23+MAY!AI23),IF(Config!$C$6=6,SUM(+ENE!AI23+FEB!AI23+MAR!AI23+ABR!AI23+MAY!AI23+JUN!AI23),IF(Config!$C$6=7,SUM(ENE!AI23+FEB!AI23+MAR!AI23+ABR!AI23+MAY!AI23+JUN!AI23+JUL!AI23),IF(Config!$C$6=8,SUM(+ENE!AI23+FEB!AI23+MAR!AI23+ABR!AI23+MAY!AI23+JUN!AI23+JUL!AI23+AGO!AI23),IF(Config!$C$6=9,SUM(+ENE!AI23+FEB!AI23+MAR!AI23+ABR!AI23+MAY!AI23+JUN!AI23+JUL!AI23+AGO!AI23+SET!AI23),IF(Config!$C$6=10,SUM(+ENE!AI23+FEB!AI23+MAR!AI23+ABR!AI23+MAY!AI23+JUN!AI23+JUL!AI23+AGO!AI23+SET!AI23+OCT!AI23),IF(Config!$C$6=11,SUM(+ENE!AI23+FEB!AI23+MAR!AI23+ABR!AI23+MAY!AI23+JUN!AI23+JUL!AI23+AGO!AI23+SET!AI23+OCT!AI23+NOV!AI23),IF(Config!$C$6=12,SUM(+ENE!AI23+FEB!AI23+MAR!AI23+ABR!AI23+MAY!AI23+JUN!AI23+JUL!AI23+AGO!AI23+SET!AI23+OCT!AI23+NOV!AI23+DIC!AI23)))))))))))))</f>
        <v>0</v>
      </c>
      <c r="AJ23" s="259">
        <f>IF(Config!$C$6=1,SUM(+ENE!AJ23),IF(Config!$C$6=2,SUM(+ENE!AJ23+FEB!AJ23),IF(Config!$C$6=3,SUM(+ENE!AJ23+FEB!AJ23+MAR!AJ23),IF(Config!$C$6=4,SUM(+ENE!AJ23+FEB!AJ23+MAR!AJ23+ABR!AJ23),IF(Config!$C$6=5,SUM(ENE!AJ23+FEB!AJ23+MAR!AJ23+ABR!AJ23+MAY!AJ23),IF(Config!$C$6=6,SUM(+ENE!AJ23+FEB!AJ23+MAR!AJ23+ABR!AJ23+MAY!AJ23+JUN!AJ23),IF(Config!$C$6=7,SUM(ENE!AJ23+FEB!AJ23+MAR!AJ23+ABR!AJ23+MAY!AJ23+JUN!AJ23+JUL!AJ23),IF(Config!$C$6=8,SUM(+ENE!AJ23+FEB!AJ23+MAR!AJ23+ABR!AJ23+MAY!AJ23+JUN!AJ23+JUL!AJ23+AGO!AJ23),IF(Config!$C$6=9,SUM(+ENE!AJ23+FEB!AJ23+MAR!AJ23+ABR!AJ23+MAY!AJ23+JUN!AJ23+JUL!AJ23+AGO!AJ23+SET!AJ23),IF(Config!$C$6=10,SUM(+ENE!AJ23+FEB!AJ23+MAR!AJ23+ABR!AJ23+MAY!AJ23+JUN!AJ23+JUL!AJ23+AGO!AJ23+SET!AJ23+OCT!AJ23),IF(Config!$C$6=11,SUM(+ENE!AJ23+FEB!AJ23+MAR!AJ23+ABR!AJ23+MAY!AJ23+JUN!AJ23+JUL!AJ23+AGO!AJ23+SET!AJ23+OCT!AJ23+NOV!AJ23),IF(Config!$C$6=12,SUM(+ENE!AJ23+FEB!AJ23+MAR!AJ23+ABR!AJ23+MAY!AJ23+JUN!AJ23+JUL!AJ23+AGO!AJ23+SET!AJ23+OCT!AJ23+NOV!AJ23+DIC!AJ23)))))))))))))</f>
        <v>0</v>
      </c>
      <c r="AK23" s="259">
        <f>IF(Config!$C$6=1,SUM(+ENE!AK23),IF(Config!$C$6=2,SUM(+ENE!AK23+FEB!AK23),IF(Config!$C$6=3,SUM(+ENE!AK23+FEB!AK23+MAR!AK23),IF(Config!$C$6=4,SUM(+ENE!AK23+FEB!AK23+MAR!AK23+ABR!AK23),IF(Config!$C$6=5,SUM(ENE!AK23+FEB!AK23+MAR!AK23+ABR!AK23+MAY!AK23),IF(Config!$C$6=6,SUM(+ENE!AK23+FEB!AK23+MAR!AK23+ABR!AK23+MAY!AK23+JUN!AK23),IF(Config!$C$6=7,SUM(ENE!AK23+FEB!AK23+MAR!AK23+ABR!AK23+MAY!AK23+JUN!AK23+JUL!AK23),IF(Config!$C$6=8,SUM(+ENE!AK23+FEB!AK23+MAR!AK23+ABR!AK23+MAY!AK23+JUN!AK23+JUL!AK23+AGO!AK23),IF(Config!$C$6=9,SUM(+ENE!AK23+FEB!AK23+MAR!AK23+ABR!AK23+MAY!AK23+JUN!AK23+JUL!AK23+AGO!AK23+SET!AK23),IF(Config!$C$6=10,SUM(+ENE!AK23+FEB!AK23+MAR!AK23+ABR!AK23+MAY!AK23+JUN!AK23+JUL!AK23+AGO!AK23+SET!AK23+OCT!AK23),IF(Config!$C$6=11,SUM(+ENE!AK23+FEB!AK23+MAR!AK23+ABR!AK23+MAY!AK23+JUN!AK23+JUL!AK23+AGO!AK23+SET!AK23+OCT!AK23+NOV!AK23),IF(Config!$C$6=12,SUM(+ENE!AK23+FEB!AK23+MAR!AK23+ABR!AK23+MAY!AK23+JUN!AK23+JUL!AK23+AGO!AK23+SET!AK23+OCT!AK23+NOV!AK23+DIC!AK23)))))))))))))</f>
        <v>0</v>
      </c>
      <c r="AL23" s="259">
        <f>IF(Config!$C$6=1,SUM(+ENE!AL23),IF(Config!$C$6=2,SUM(+ENE!AL23+FEB!AL23),IF(Config!$C$6=3,SUM(+ENE!AL23+FEB!AL23+MAR!AL23),IF(Config!$C$6=4,SUM(+ENE!AL23+FEB!AL23+MAR!AL23+ABR!AL23),IF(Config!$C$6=5,SUM(ENE!AL23+FEB!AL23+MAR!AL23+ABR!AL23+MAY!AL23),IF(Config!$C$6=6,SUM(+ENE!AL23+FEB!AL23+MAR!AL23+ABR!AL23+MAY!AL23+JUN!AL23),IF(Config!$C$6=7,SUM(ENE!AL23+FEB!AL23+MAR!AL23+ABR!AL23+MAY!AL23+JUN!AL23+JUL!AL23),IF(Config!$C$6=8,SUM(+ENE!AL23+FEB!AL23+MAR!AL23+ABR!AL23+MAY!AL23+JUN!AL23+JUL!AL23+AGO!AL23),IF(Config!$C$6=9,SUM(+ENE!AL23+FEB!AL23+MAR!AL23+ABR!AL23+MAY!AL23+JUN!AL23+JUL!AL23+AGO!AL23+SET!AL23),IF(Config!$C$6=10,SUM(+ENE!AL23+FEB!AL23+MAR!AL23+ABR!AL23+MAY!AL23+JUN!AL23+JUL!AL23+AGO!AL23+SET!AL23+OCT!AL23),IF(Config!$C$6=11,SUM(+ENE!AL23+FEB!AL23+MAR!AL23+ABR!AL23+MAY!AL23+JUN!AL23+JUL!AL23+AGO!AL23+SET!AL23+OCT!AL23+NOV!AL23),IF(Config!$C$6=12,SUM(+ENE!AL23+FEB!AL23+MAR!AL23+ABR!AL23+MAY!AL23+JUN!AL23+JUL!AL23+AGO!AL23+SET!AL23+OCT!AL23+NOV!AL23+DIC!AL23)))))))))))))</f>
        <v>0</v>
      </c>
      <c r="AM23" s="259">
        <f>IF(Config!$C$6=1,SUM(+ENE!AM23),IF(Config!$C$6=2,SUM(+ENE!AM23+FEB!AM23),IF(Config!$C$6=3,SUM(+ENE!AM23+FEB!AM23+MAR!AM23),IF(Config!$C$6=4,SUM(+ENE!AM23+FEB!AM23+MAR!AM23+ABR!AM23),IF(Config!$C$6=5,SUM(ENE!AM23+FEB!AM23+MAR!AM23+ABR!AM23+MAY!AM23),IF(Config!$C$6=6,SUM(+ENE!AM23+FEB!AM23+MAR!AM23+ABR!AM23+MAY!AM23+JUN!AM23),IF(Config!$C$6=7,SUM(ENE!AM23+FEB!AM23+MAR!AM23+ABR!AM23+MAY!AM23+JUN!AM23+JUL!AM23),IF(Config!$C$6=8,SUM(+ENE!AM23+FEB!AM23+MAR!AM23+ABR!AM23+MAY!AM23+JUN!AM23+JUL!AM23+AGO!AM23),IF(Config!$C$6=9,SUM(+ENE!AM23+FEB!AM23+MAR!AM23+ABR!AM23+MAY!AM23+JUN!AM23+JUL!AM23+AGO!AM23+SET!AM23),IF(Config!$C$6=10,SUM(+ENE!AM23+FEB!AM23+MAR!AM23+ABR!AM23+MAY!AM23+JUN!AM23+JUL!AM23+AGO!AM23+SET!AM23+OCT!AM23),IF(Config!$C$6=11,SUM(+ENE!AM23+FEB!AM23+MAR!AM23+ABR!AM23+MAY!AM23+JUN!AM23+JUL!AM23+AGO!AM23+SET!AM23+OCT!AM23+NOV!AM23),IF(Config!$C$6=12,SUM(+ENE!AM23+FEB!AM23+MAR!AM23+ABR!AM23+MAY!AM23+JUN!AM23+JUL!AM23+AGO!AM23+SET!AM23+OCT!AM23+NOV!AM23+DIC!AM23)))))))))))))</f>
        <v>0</v>
      </c>
      <c r="AN23" s="259">
        <f>IF(Config!$C$6=1,SUM(+ENE!AN23),IF(Config!$C$6=2,SUM(+ENE!AN23+FEB!AN23),IF(Config!$C$6=3,SUM(+ENE!AN23+FEB!AN23+MAR!AN23),IF(Config!$C$6=4,SUM(+ENE!AN23+FEB!AN23+MAR!AN23+ABR!AN23),IF(Config!$C$6=5,SUM(ENE!AN23+FEB!AN23+MAR!AN23+ABR!AN23+MAY!AN23),IF(Config!$C$6=6,SUM(+ENE!AN23+FEB!AN23+MAR!AN23+ABR!AN23+MAY!AN23+JUN!AN23),IF(Config!$C$6=7,SUM(ENE!AN23+FEB!AN23+MAR!AN23+ABR!AN23+MAY!AN23+JUN!AN23+JUL!AN23),IF(Config!$C$6=8,SUM(+ENE!AN23+FEB!AN23+MAR!AN23+ABR!AN23+MAY!AN23+JUN!AN23+JUL!AN23+AGO!AN23),IF(Config!$C$6=9,SUM(+ENE!AN23+FEB!AN23+MAR!AN23+ABR!AN23+MAY!AN23+JUN!AN23+JUL!AN23+AGO!AN23+SET!AN23),IF(Config!$C$6=10,SUM(+ENE!AN23+FEB!AN23+MAR!AN23+ABR!AN23+MAY!AN23+JUN!AN23+JUL!AN23+AGO!AN23+SET!AN23+OCT!AN23),IF(Config!$C$6=11,SUM(+ENE!AN23+FEB!AN23+MAR!AN23+ABR!AN23+MAY!AN23+JUN!AN23+JUL!AN23+AGO!AN23+SET!AN23+OCT!AN23+NOV!AN23),IF(Config!$C$6=12,SUM(+ENE!AN23+FEB!AN23+MAR!AN23+ABR!AN23+MAY!AN23+JUN!AN23+JUL!AN23+AGO!AN23+SET!AN23+OCT!AN23+NOV!AN23+DIC!AN23)))))))))))))</f>
        <v>0</v>
      </c>
      <c r="AO23" s="259">
        <f>IF(Config!$C$6=1,SUM(+ENE!AO23),IF(Config!$C$6=2,SUM(+ENE!AO23+FEB!AO23),IF(Config!$C$6=3,SUM(+ENE!AO23+FEB!AO23+MAR!AO23),IF(Config!$C$6=4,SUM(+ENE!AO23+FEB!AO23+MAR!AO23+ABR!AO23),IF(Config!$C$6=5,SUM(ENE!AO23+FEB!AO23+MAR!AO23+ABR!AO23+MAY!AO23),IF(Config!$C$6=6,SUM(+ENE!AO23+FEB!AO23+MAR!AO23+ABR!AO23+MAY!AO23+JUN!AO23),IF(Config!$C$6=7,SUM(ENE!AO23+FEB!AO23+MAR!AO23+ABR!AO23+MAY!AO23+JUN!AO23+JUL!AO23),IF(Config!$C$6=8,SUM(+ENE!AO23+FEB!AO23+MAR!AO23+ABR!AO23+MAY!AO23+JUN!AO23+JUL!AO23+AGO!AO23),IF(Config!$C$6=9,SUM(+ENE!AO23+FEB!AO23+MAR!AO23+ABR!AO23+MAY!AO23+JUN!AO23+JUL!AO23+AGO!AO23+SET!AO23),IF(Config!$C$6=10,SUM(+ENE!AO23+FEB!AO23+MAR!AO23+ABR!AO23+MAY!AO23+JUN!AO23+JUL!AO23+AGO!AO23+SET!AO23+OCT!AO23),IF(Config!$C$6=11,SUM(+ENE!AO23+FEB!AO23+MAR!AO23+ABR!AO23+MAY!AO23+JUN!AO23+JUL!AO23+AGO!AO23+SET!AO23+OCT!AO23+NOV!AO23),IF(Config!$C$6=12,SUM(+ENE!AO23+FEB!AO23+MAR!AO23+ABR!AO23+MAY!AO23+JUN!AO23+JUL!AO23+AGO!AO23+SET!AO23+OCT!AO23+NOV!AO23+DIC!AO23)))))))))))))</f>
        <v>0</v>
      </c>
      <c r="AP23" s="259">
        <f>IF(Config!$C$6=1,SUM(+ENE!AP23),IF(Config!$C$6=2,SUM(+ENE!AP23+FEB!AP23),IF(Config!$C$6=3,SUM(+ENE!AP23+FEB!AP23+MAR!AP23),IF(Config!$C$6=4,SUM(+ENE!AP23+FEB!AP23+MAR!AP23+ABR!AP23),IF(Config!$C$6=5,SUM(ENE!AP23+FEB!AP23+MAR!AP23+ABR!AP23+MAY!AP23),IF(Config!$C$6=6,SUM(+ENE!AP23+FEB!AP23+MAR!AP23+ABR!AP23+MAY!AP23+JUN!AP23),IF(Config!$C$6=7,SUM(ENE!AP23+FEB!AP23+MAR!AP23+ABR!AP23+MAY!AP23+JUN!AP23+JUL!AP23),IF(Config!$C$6=8,SUM(+ENE!AP23+FEB!AP23+MAR!AP23+ABR!AP23+MAY!AP23+JUN!AP23+JUL!AP23+AGO!AP23),IF(Config!$C$6=9,SUM(+ENE!AP23+FEB!AP23+MAR!AP23+ABR!AP23+MAY!AP23+JUN!AP23+JUL!AP23+AGO!AP23+SET!AP23),IF(Config!$C$6=10,SUM(+ENE!AP23+FEB!AP23+MAR!AP23+ABR!AP23+MAY!AP23+JUN!AP23+JUL!AP23+AGO!AP23+SET!AP23+OCT!AP23),IF(Config!$C$6=11,SUM(+ENE!AP23+FEB!AP23+MAR!AP23+ABR!AP23+MAY!AP23+JUN!AP23+JUL!AP23+AGO!AP23+SET!AP23+OCT!AP23+NOV!AP23),IF(Config!$C$6=12,SUM(+ENE!AP23+FEB!AP23+MAR!AP23+ABR!AP23+MAY!AP23+JUN!AP23+JUL!AP23+AGO!AP23+SET!AP23+OCT!AP23+NOV!AP23+DIC!AP23)))))))))))))</f>
        <v>0</v>
      </c>
      <c r="AQ23" s="259">
        <f>IF(Config!$C$6=1,SUM(+ENE!AQ23),IF(Config!$C$6=2,SUM(+ENE!AQ23+FEB!AQ23),IF(Config!$C$6=3,SUM(+ENE!AQ23+FEB!AQ23+MAR!AQ23),IF(Config!$C$6=4,SUM(+ENE!AQ23+FEB!AQ23+MAR!AQ23+ABR!AQ23),IF(Config!$C$6=5,SUM(ENE!AQ23+FEB!AQ23+MAR!AQ23+ABR!AQ23+MAY!AQ23),IF(Config!$C$6=6,SUM(+ENE!AQ23+FEB!AQ23+MAR!AQ23+ABR!AQ23+MAY!AQ23+JUN!AQ23),IF(Config!$C$6=7,SUM(ENE!AQ23+FEB!AQ23+MAR!AQ23+ABR!AQ23+MAY!AQ23+JUN!AQ23+JUL!AQ23),IF(Config!$C$6=8,SUM(+ENE!AQ23+FEB!AQ23+MAR!AQ23+ABR!AQ23+MAY!AQ23+JUN!AQ23+JUL!AQ23+AGO!AQ23),IF(Config!$C$6=9,SUM(+ENE!AQ23+FEB!AQ23+MAR!AQ23+ABR!AQ23+MAY!AQ23+JUN!AQ23+JUL!AQ23+AGO!AQ23+SET!AQ23),IF(Config!$C$6=10,SUM(+ENE!AQ23+FEB!AQ23+MAR!AQ23+ABR!AQ23+MAY!AQ23+JUN!AQ23+JUL!AQ23+AGO!AQ23+SET!AQ23+OCT!AQ23),IF(Config!$C$6=11,SUM(+ENE!AQ23+FEB!AQ23+MAR!AQ23+ABR!AQ23+MAY!AQ23+JUN!AQ23+JUL!AQ23+AGO!AQ23+SET!AQ23+OCT!AQ23+NOV!AQ23),IF(Config!$C$6=12,SUM(+ENE!AQ23+FEB!AQ23+MAR!AQ23+ABR!AQ23+MAY!AQ23+JUN!AQ23+JUL!AQ23+AGO!AQ23+SET!AQ23+OCT!AQ23+NOV!AQ23+DIC!AQ23)))))))))))))</f>
        <v>0</v>
      </c>
      <c r="AR23" s="259">
        <f>IF(Config!$C$6=1,SUM(+ENE!AR23),IF(Config!$C$6=2,SUM(+ENE!AR23+FEB!AR23),IF(Config!$C$6=3,SUM(+ENE!AR23+FEB!AR23+MAR!AR23),IF(Config!$C$6=4,SUM(+ENE!AR23+FEB!AR23+MAR!AR23+ABR!AR23),IF(Config!$C$6=5,SUM(ENE!AR23+FEB!AR23+MAR!AR23+ABR!AR23+MAY!AR23),IF(Config!$C$6=6,SUM(+ENE!AR23+FEB!AR23+MAR!AR23+ABR!AR23+MAY!AR23+JUN!AR23),IF(Config!$C$6=7,SUM(ENE!AR23+FEB!AR23+MAR!AR23+ABR!AR23+MAY!AR23+JUN!AR23+JUL!AR23),IF(Config!$C$6=8,SUM(+ENE!AR23+FEB!AR23+MAR!AR23+ABR!AR23+MAY!AR23+JUN!AR23+JUL!AR23+AGO!AR23),IF(Config!$C$6=9,SUM(+ENE!AR23+FEB!AR23+MAR!AR23+ABR!AR23+MAY!AR23+JUN!AR23+JUL!AR23+AGO!AR23+SET!AR23),IF(Config!$C$6=10,SUM(+ENE!AR23+FEB!AR23+MAR!AR23+ABR!AR23+MAY!AR23+JUN!AR23+JUL!AR23+AGO!AR23+SET!AR23+OCT!AR23),IF(Config!$C$6=11,SUM(+ENE!AR23+FEB!AR23+MAR!AR23+ABR!AR23+MAY!AR23+JUN!AR23+JUL!AR23+AGO!AR23+SET!AR23+OCT!AR23+NOV!AR23),IF(Config!$C$6=12,SUM(+ENE!AR23+FEB!AR23+MAR!AR23+ABR!AR23+MAY!AR23+JUN!AR23+JUL!AR23+AGO!AR23+SET!AR23+OCT!AR23+NOV!AR23+DIC!AR23)))))))))))))</f>
        <v>0</v>
      </c>
      <c r="AS23" s="220">
        <f t="shared" si="3"/>
        <v>4</v>
      </c>
      <c r="AT23" s="260">
        <f>IF(Config!$C$6=1,SUM(+ENE!AT23),IF(Config!$C$6=2,SUM(+ENE!AT23+FEB!AT23),IF(Config!$C$6=3,SUM(+ENE!AT23+FEB!AT23+MAR!AT23),IF(Config!$C$6=4,SUM(+ENE!AT23+FEB!AT23+MAR!AT23+ABR!AT23),IF(Config!$C$6=5,SUM(ENE!AT23+FEB!AT23+MAR!AT23+ABR!AT23+MAY!AT23),IF(Config!$C$6=6,SUM(+ENE!AT23+FEB!AT23+MAR!AT23+ABR!AT23+MAY!AT23+JUN!AT23),IF(Config!$C$6=7,SUM(ENE!AT23+FEB!AT23+MAR!AT23+ABR!AT23+MAY!AT23+JUN!AT23+JUL!AT23),IF(Config!$C$6=8,SUM(+ENE!AT23+FEB!AT23+MAR!AT23+ABR!AT23+MAY!AT23+JUN!AT23+JUL!AT23+AGO!AT23),IF(Config!$C$6=9,SUM(+ENE!AT23+FEB!AT23+MAR!AT23+ABR!AT23+MAY!AT23+JUN!AT23+JUL!AT23+AGO!AT23+SET!AT23),IF(Config!$C$6=10,SUM(+ENE!AT23+FEB!AT23+MAR!AT23+ABR!AT23+MAY!AT23+JUN!AT23+JUL!AT23+AGO!AT23+SET!AT23+OCT!AT23),IF(Config!$C$6=11,SUM(+ENE!AT23+FEB!AT23+MAR!AT23+ABR!AT23+MAY!AT23+JUN!AT23+JUL!AT23+AGO!AT23+SET!AT23+OCT!AT23+NOV!AT23),IF(Config!$C$6=12,SUM(+ENE!AT23+FEB!AT23+MAR!AT23+ABR!AT23+MAY!AT23+JUN!AT23+JUL!AT23+AGO!AT23+SET!AT23+OCT!AT23+NOV!AT23+DIC!AT23)))))))))))))</f>
        <v>0</v>
      </c>
      <c r="AU23" s="260">
        <f>IF(Config!$C$6=1,SUM(+ENE!AU23),IF(Config!$C$6=2,SUM(+ENE!AU23+FEB!AU23),IF(Config!$C$6=3,SUM(+ENE!AU23+FEB!AU23+MAR!AU23),IF(Config!$C$6=4,SUM(+ENE!AU23+FEB!AU23+MAR!AU23+ABR!AU23),IF(Config!$C$6=5,SUM(ENE!AU23+FEB!AU23+MAR!AU23+ABR!AU23+MAY!AU23),IF(Config!$C$6=6,SUM(+ENE!AU23+FEB!AU23+MAR!AU23+ABR!AU23+MAY!AU23+JUN!AU23),IF(Config!$C$6=7,SUM(ENE!AU23+FEB!AU23+MAR!AU23+ABR!AU23+MAY!AU23+JUN!AU23+JUL!AU23),IF(Config!$C$6=8,SUM(+ENE!AU23+FEB!AU23+MAR!AU23+ABR!AU23+MAY!AU23+JUN!AU23+JUL!AU23+AGO!AU23),IF(Config!$C$6=9,SUM(+ENE!AU23+FEB!AU23+MAR!AU23+ABR!AU23+MAY!AU23+JUN!AU23+JUL!AU23+AGO!AU23+SET!AU23),IF(Config!$C$6=10,SUM(+ENE!AU23+FEB!AU23+MAR!AU23+ABR!AU23+MAY!AU23+JUN!AU23+JUL!AU23+AGO!AU23+SET!AU23+OCT!AU23),IF(Config!$C$6=11,SUM(+ENE!AU23+FEB!AU23+MAR!AU23+ABR!AU23+MAY!AU23+JUN!AU23+JUL!AU23+AGO!AU23+SET!AU23+OCT!AU23+NOV!AU23),IF(Config!$C$6=12,SUM(+ENE!AU23+FEB!AU23+MAR!AU23+ABR!AU23+MAY!AU23+JUN!AU23+JUL!AU23+AGO!AU23+SET!AU23+OCT!AU23+NOV!AU23+DIC!AU23)))))))))))))</f>
        <v>0</v>
      </c>
      <c r="AV23" s="260">
        <f>IF(Config!$C$6=1,SUM(+ENE!AV23),IF(Config!$C$6=2,SUM(+ENE!AV23+FEB!AV23),IF(Config!$C$6=3,SUM(+ENE!AV23+FEB!AV23+MAR!AV23),IF(Config!$C$6=4,SUM(+ENE!AV23+FEB!AV23+MAR!AV23+ABR!AV23),IF(Config!$C$6=5,SUM(ENE!AV23+FEB!AV23+MAR!AV23+ABR!AV23+MAY!AV23),IF(Config!$C$6=6,SUM(+ENE!AV23+FEB!AV23+MAR!AV23+ABR!AV23+MAY!AV23+JUN!AV23),IF(Config!$C$6=7,SUM(ENE!AV23+FEB!AV23+MAR!AV23+ABR!AV23+MAY!AV23+JUN!AV23+JUL!AV23),IF(Config!$C$6=8,SUM(+ENE!AV23+FEB!AV23+MAR!AV23+ABR!AV23+MAY!AV23+JUN!AV23+JUL!AV23+AGO!AV23),IF(Config!$C$6=9,SUM(+ENE!AV23+FEB!AV23+MAR!AV23+ABR!AV23+MAY!AV23+JUN!AV23+JUL!AV23+AGO!AV23+SET!AV23),IF(Config!$C$6=10,SUM(+ENE!AV23+FEB!AV23+MAR!AV23+ABR!AV23+MAY!AV23+JUN!AV23+JUL!AV23+AGO!AV23+SET!AV23+OCT!AV23),IF(Config!$C$6=11,SUM(+ENE!AV23+FEB!AV23+MAR!AV23+ABR!AV23+MAY!AV23+JUN!AV23+JUL!AV23+AGO!AV23+SET!AV23+OCT!AV23+NOV!AV23),IF(Config!$C$6=12,SUM(+ENE!AV23+FEB!AV23+MAR!AV23+ABR!AV23+MAY!AV23+JUN!AV23+JUL!AV23+AGO!AV23+SET!AV23+OCT!AV23+NOV!AV23+DIC!AV23)))))))))))))</f>
        <v>3</v>
      </c>
      <c r="AW23" s="260">
        <f>IF(Config!$C$6=1,SUM(+ENE!AW23),IF(Config!$C$6=2,SUM(+ENE!AW23+FEB!AW23),IF(Config!$C$6=3,SUM(+ENE!AW23+FEB!AW23+MAR!AW23),IF(Config!$C$6=4,SUM(+ENE!AW23+FEB!AW23+MAR!AW23+ABR!AW23),IF(Config!$C$6=5,SUM(ENE!AW23+FEB!AW23+MAR!AW23+ABR!AW23+MAY!AW23),IF(Config!$C$6=6,SUM(+ENE!AW23+FEB!AW23+MAR!AW23+ABR!AW23+MAY!AW23+JUN!AW23),IF(Config!$C$6=7,SUM(ENE!AW23+FEB!AW23+MAR!AW23+ABR!AW23+MAY!AW23+JUN!AW23+JUL!AW23),IF(Config!$C$6=8,SUM(+ENE!AW23+FEB!AW23+MAR!AW23+ABR!AW23+MAY!AW23+JUN!AW23+JUL!AW23+AGO!AW23),IF(Config!$C$6=9,SUM(+ENE!AW23+FEB!AW23+MAR!AW23+ABR!AW23+MAY!AW23+JUN!AW23+JUL!AW23+AGO!AW23+SET!AW23),IF(Config!$C$6=10,SUM(+ENE!AW23+FEB!AW23+MAR!AW23+ABR!AW23+MAY!AW23+JUN!AW23+JUL!AW23+AGO!AW23+SET!AW23+OCT!AW23),IF(Config!$C$6=11,SUM(+ENE!AW23+FEB!AW23+MAR!AW23+ABR!AW23+MAY!AW23+JUN!AW23+JUL!AW23+AGO!AW23+SET!AW23+OCT!AW23+NOV!AW23),IF(Config!$C$6=12,SUM(+ENE!AW23+FEB!AW23+MAR!AW23+ABR!AW23+MAY!AW23+JUN!AW23+JUL!AW23+AGO!AW23+SET!AW23+OCT!AW23+NOV!AW23+DIC!AW23)))))))))))))</f>
        <v>0</v>
      </c>
      <c r="AX23" s="260">
        <f>IF(Config!$C$6=1,SUM(+ENE!AX23),IF(Config!$C$6=2,SUM(+ENE!AX23+FEB!AX23),IF(Config!$C$6=3,SUM(+ENE!AX23+FEB!AX23+MAR!AX23),IF(Config!$C$6=4,SUM(+ENE!AX23+FEB!AX23+MAR!AX23+ABR!AX23),IF(Config!$C$6=5,SUM(ENE!AX23+FEB!AX23+MAR!AX23+ABR!AX23+MAY!AX23),IF(Config!$C$6=6,SUM(+ENE!AX23+FEB!AX23+MAR!AX23+ABR!AX23+MAY!AX23+JUN!AX23),IF(Config!$C$6=7,SUM(ENE!AX23+FEB!AX23+MAR!AX23+ABR!AX23+MAY!AX23+JUN!AX23+JUL!AX23),IF(Config!$C$6=8,SUM(+ENE!AX23+FEB!AX23+MAR!AX23+ABR!AX23+MAY!AX23+JUN!AX23+JUL!AX23+AGO!AX23),IF(Config!$C$6=9,SUM(+ENE!AX23+FEB!AX23+MAR!AX23+ABR!AX23+MAY!AX23+JUN!AX23+JUL!AX23+AGO!AX23+SET!AX23),IF(Config!$C$6=10,SUM(+ENE!AX23+FEB!AX23+MAR!AX23+ABR!AX23+MAY!AX23+JUN!AX23+JUL!AX23+AGO!AX23+SET!AX23+OCT!AX23),IF(Config!$C$6=11,SUM(+ENE!AX23+FEB!AX23+MAR!AX23+ABR!AX23+MAY!AX23+JUN!AX23+JUL!AX23+AGO!AX23+SET!AX23+OCT!AX23+NOV!AX23),IF(Config!$C$6=12,SUM(+ENE!AX23+FEB!AX23+MAR!AX23+ABR!AX23+MAY!AX23+JUN!AX23+JUL!AX23+AGO!AX23+SET!AX23+OCT!AX23+NOV!AX23+DIC!AX23)))))))))))))</f>
        <v>1</v>
      </c>
      <c r="AY23" s="260">
        <f>IF(Config!$C$6=1,SUM(+ENE!AY23),IF(Config!$C$6=2,SUM(+ENE!AY23+FEB!AY23),IF(Config!$C$6=3,SUM(+ENE!AY23+FEB!AY23+MAR!AY23),IF(Config!$C$6=4,SUM(+ENE!AY23+FEB!AY23+MAR!AY23+ABR!AY23),IF(Config!$C$6=5,SUM(ENE!AY23+FEB!AY23+MAR!AY23+ABR!AY23+MAY!AY23),IF(Config!$C$6=6,SUM(+ENE!AY23+FEB!AY23+MAR!AY23+ABR!AY23+MAY!AY23+JUN!AY23),IF(Config!$C$6=7,SUM(ENE!AY23+FEB!AY23+MAR!AY23+ABR!AY23+MAY!AY23+JUN!AY23+JUL!AY23),IF(Config!$C$6=8,SUM(+ENE!AY23+FEB!AY23+MAR!AY23+ABR!AY23+MAY!AY23+JUN!AY23+JUL!AY23+AGO!AY23),IF(Config!$C$6=9,SUM(+ENE!AY23+FEB!AY23+MAR!AY23+ABR!AY23+MAY!AY23+JUN!AY23+JUL!AY23+AGO!AY23+SET!AY23),IF(Config!$C$6=10,SUM(+ENE!AY23+FEB!AY23+MAR!AY23+ABR!AY23+MAY!AY23+JUN!AY23+JUL!AY23+AGO!AY23+SET!AY23+OCT!AY23),IF(Config!$C$6=11,SUM(+ENE!AY23+FEB!AY23+MAR!AY23+ABR!AY23+MAY!AY23+JUN!AY23+JUL!AY23+AGO!AY23+SET!AY23+OCT!AY23+NOV!AY23),IF(Config!$C$6=12,SUM(+ENE!AY23+FEB!AY23+MAR!AY23+ABR!AY23+MAY!AY23+JUN!AY23+JUL!AY23+AGO!AY23+SET!AY23+OCT!AY23+NOV!AY23+DIC!AY23)))))))))))))</f>
        <v>0</v>
      </c>
      <c r="AZ23" s="260">
        <f>IF(Config!$C$6=1,SUM(+ENE!AZ23),IF(Config!$C$6=2,SUM(+ENE!AZ23+FEB!AZ23),IF(Config!$C$6=3,SUM(+ENE!AZ23+FEB!AZ23+MAR!AZ23),IF(Config!$C$6=4,SUM(+ENE!AZ23+FEB!AZ23+MAR!AZ23+ABR!AZ23),IF(Config!$C$6=5,SUM(ENE!AZ23+FEB!AZ23+MAR!AZ23+ABR!AZ23+MAY!AZ23),IF(Config!$C$6=6,SUM(+ENE!AZ23+FEB!AZ23+MAR!AZ23+ABR!AZ23+MAY!AZ23+JUN!AZ23),IF(Config!$C$6=7,SUM(ENE!AZ23+FEB!AZ23+MAR!AZ23+ABR!AZ23+MAY!AZ23+JUN!AZ23+JUL!AZ23),IF(Config!$C$6=8,SUM(+ENE!AZ23+FEB!AZ23+MAR!AZ23+ABR!AZ23+MAY!AZ23+JUN!AZ23+JUL!AZ23+AGO!AZ23),IF(Config!$C$6=9,SUM(+ENE!AZ23+FEB!AZ23+MAR!AZ23+ABR!AZ23+MAY!AZ23+JUN!AZ23+JUL!AZ23+AGO!AZ23+SET!AZ23),IF(Config!$C$6=10,SUM(+ENE!AZ23+FEB!AZ23+MAR!AZ23+ABR!AZ23+MAY!AZ23+JUN!AZ23+JUL!AZ23+AGO!AZ23+SET!AZ23+OCT!AZ23),IF(Config!$C$6=11,SUM(+ENE!AZ23+FEB!AZ23+MAR!AZ23+ABR!AZ23+MAY!AZ23+JUN!AZ23+JUL!AZ23+AGO!AZ23+SET!AZ23+OCT!AZ23+NOV!AZ23),IF(Config!$C$6=12,SUM(+ENE!AZ23+FEB!AZ23+MAR!AZ23+ABR!AZ23+MAY!AZ23+JUN!AZ23+JUL!AZ23+AGO!AZ23+SET!AZ23+OCT!AZ23+NOV!AZ23+DIC!AZ23)))))))))))))</f>
        <v>0</v>
      </c>
      <c r="BA23" s="260">
        <f>IF(Config!$C$6=1,SUM(+ENE!BA23),IF(Config!$C$6=2,SUM(+ENE!BA23+FEB!BA23),IF(Config!$C$6=3,SUM(+ENE!BA23+FEB!BA23+MAR!BA23),IF(Config!$C$6=4,SUM(+ENE!BA23+FEB!BA23+MAR!BA23+ABR!BA23),IF(Config!$C$6=5,SUM(ENE!BA23+FEB!BA23+MAR!BA23+ABR!BA23+MAY!BA23),IF(Config!$C$6=6,SUM(+ENE!BA23+FEB!BA23+MAR!BA23+ABR!BA23+MAY!BA23+JUN!BA23),IF(Config!$C$6=7,SUM(ENE!BA23+FEB!BA23+MAR!BA23+ABR!BA23+MAY!BA23+JUN!BA23+JUL!BA23),IF(Config!$C$6=8,SUM(+ENE!BA23+FEB!BA23+MAR!BA23+ABR!BA23+MAY!BA23+JUN!BA23+JUL!BA23+AGO!BA23),IF(Config!$C$6=9,SUM(+ENE!BA23+FEB!BA23+MAR!BA23+ABR!BA23+MAY!BA23+JUN!BA23+JUL!BA23+AGO!BA23+SET!BA23),IF(Config!$C$6=10,SUM(+ENE!BA23+FEB!BA23+MAR!BA23+ABR!BA23+MAY!BA23+JUN!BA23+JUL!BA23+AGO!BA23+SET!BA23+OCT!BA23),IF(Config!$C$6=11,SUM(+ENE!BA23+FEB!BA23+MAR!BA23+ABR!BA23+MAY!BA23+JUN!BA23+JUL!BA23+AGO!BA23+SET!BA23+OCT!BA23+NOV!BA23),IF(Config!$C$6=12,SUM(+ENE!BA23+FEB!BA23+MAR!BA23+ABR!BA23+MAY!BA23+JUN!BA23+JUL!BA23+AGO!BA23+SET!BA23+OCT!BA23+NOV!BA23+DIC!BA23)))))))))))))</f>
        <v>0</v>
      </c>
      <c r="BB23" s="260">
        <f>IF(Config!$C$6=1,SUM(+ENE!BB23),IF(Config!$C$6=2,SUM(+ENE!BB23+FEB!BB23),IF(Config!$C$6=3,SUM(+ENE!BB23+FEB!BB23+MAR!BB23),IF(Config!$C$6=4,SUM(+ENE!BB23+FEB!BB23+MAR!BB23+ABR!BB23),IF(Config!$C$6=5,SUM(ENE!BB23+FEB!BB23+MAR!BB23+ABR!BB23+MAY!BB23),IF(Config!$C$6=6,SUM(+ENE!BB23+FEB!BB23+MAR!BB23+ABR!BB23+MAY!BB23+JUN!BB23),IF(Config!$C$6=7,SUM(ENE!BB23+FEB!BB23+MAR!BB23+ABR!BB23+MAY!BB23+JUN!BB23+JUL!BB23),IF(Config!$C$6=8,SUM(+ENE!BB23+FEB!BB23+MAR!BB23+ABR!BB23+MAY!BB23+JUN!BB23+JUL!BB23+AGO!BB23),IF(Config!$C$6=9,SUM(+ENE!BB23+FEB!BB23+MAR!BB23+ABR!BB23+MAY!BB23+JUN!BB23+JUL!BB23+AGO!BB23+SET!BB23),IF(Config!$C$6=10,SUM(+ENE!BB23+FEB!BB23+MAR!BB23+ABR!BB23+MAY!BB23+JUN!BB23+JUL!BB23+AGO!BB23+SET!BB23+OCT!BB23),IF(Config!$C$6=11,SUM(+ENE!BB23+FEB!BB23+MAR!BB23+ABR!BB23+MAY!BB23+JUN!BB23+JUL!BB23+AGO!BB23+SET!BB23+OCT!BB23+NOV!BB23),IF(Config!$C$6=12,SUM(+ENE!BB23+FEB!BB23+MAR!BB23+ABR!BB23+MAY!BB23+JUN!BB23+JUL!BB23+AGO!BB23+SET!BB23+OCT!BB23+NOV!BB23+DIC!BB23)))))))))))))</f>
        <v>0</v>
      </c>
      <c r="BC23" s="260">
        <f>IF(Config!$C$6=1,SUM(+ENE!BC23),IF(Config!$C$6=2,SUM(+ENE!BC23+FEB!BC23),IF(Config!$C$6=3,SUM(+ENE!BC23+FEB!BC23+MAR!BC23),IF(Config!$C$6=4,SUM(+ENE!BC23+FEB!BC23+MAR!BC23+ABR!BC23),IF(Config!$C$6=5,SUM(ENE!BC23+FEB!BC23+MAR!BC23+ABR!BC23+MAY!BC23),IF(Config!$C$6=6,SUM(+ENE!BC23+FEB!BC23+MAR!BC23+ABR!BC23+MAY!BC23+JUN!BC23),IF(Config!$C$6=7,SUM(ENE!BC23+FEB!BC23+MAR!BC23+ABR!BC23+MAY!BC23+JUN!BC23+JUL!BC23),IF(Config!$C$6=8,SUM(+ENE!BC23+FEB!BC23+MAR!BC23+ABR!BC23+MAY!BC23+JUN!BC23+JUL!BC23+AGO!BC23),IF(Config!$C$6=9,SUM(+ENE!BC23+FEB!BC23+MAR!BC23+ABR!BC23+MAY!BC23+JUN!BC23+JUL!BC23+AGO!BC23+SET!BC23),IF(Config!$C$6=10,SUM(+ENE!BC23+FEB!BC23+MAR!BC23+ABR!BC23+MAY!BC23+JUN!BC23+JUL!BC23+AGO!BC23+SET!BC23+OCT!BC23),IF(Config!$C$6=11,SUM(+ENE!BC23+FEB!BC23+MAR!BC23+ABR!BC23+MAY!BC23+JUN!BC23+JUL!BC23+AGO!BC23+SET!BC23+OCT!BC23+NOV!BC23),IF(Config!$C$6=12,SUM(+ENE!BC23+FEB!BC23+MAR!BC23+ABR!BC23+MAY!BC23+JUN!BC23+JUL!BC23+AGO!BC23+SET!BC23+OCT!BC23+NOV!BC23+DIC!BC23)))))))))))))</f>
        <v>0</v>
      </c>
      <c r="BD23" s="109">
        <f t="shared" si="4"/>
        <v>4</v>
      </c>
      <c r="BE23" t="str">
        <f t="shared" si="2"/>
        <v>OK</v>
      </c>
    </row>
    <row r="24" spans="1:57" ht="20.25" customHeight="1" x14ac:dyDescent="0.25">
      <c r="A24" s="213">
        <f>+METAS!A24</f>
        <v>21</v>
      </c>
      <c r="B24" s="257" t="str">
        <f>+METAS!B24</f>
        <v>21-Tratamiento ambulatorio de Niños, Niñas y adolescentes de 0 a 17 años por trastornos  mentales del comportamiento</v>
      </c>
      <c r="C24" s="258" t="str">
        <f>+METAS!D24</f>
        <v>SALUD MENTAL I-1 A I-4</v>
      </c>
      <c r="D24" s="259">
        <f>IF(Config!$C$6=1,SUM(+ENE!D24),IF(Config!$C$6=2,SUM(+ENE!D24+FEB!D24),IF(Config!$C$6=3,SUM(+ENE!D24+FEB!D24+MAR!D24),IF(Config!$C$6=4,SUM(+ENE!D24+FEB!D24+MAR!D24+ABR!D24),IF(Config!$C$6=5,SUM(ENE!D24+FEB!D24+MAR!D24+ABR!D24+MAY!D24),IF(Config!$C$6=6,SUM(+ENE!D24+FEB!D24+MAR!D24+ABR!D24+MAY!D24+JUN!D24),IF(Config!$C$6=7,SUM(ENE!D24+FEB!D24+MAR!D24+ABR!D24+MAY!D24+JUN!D24+JUL!D24),IF(Config!$C$6=8,SUM(+ENE!D24+FEB!D24+MAR!D24+ABR!D24+MAY!D24+JUN!D24+JUL!D24+AGO!D24),IF(Config!$C$6=9,SUM(+ENE!D24+FEB!D24+MAR!D24+ABR!D24+MAY!D24+JUN!D24+JUL!D24+AGO!D24+SET!D24),IF(Config!$C$6=10,SUM(+ENE!D24+FEB!D24+MAR!D24+ABR!D24+MAY!D24+JUN!D24+JUL!D24+AGO!D24+SET!D24+OCT!D24),IF(Config!$C$6=11,SUM(+ENE!D24+FEB!D24+MAR!D24+ABR!D24+MAY!D24+JUN!D24+JUL!D24+AGO!D24+SET!D24+OCT!D24+NOV!D24),IF(Config!$C$6=12,SUM(+ENE!D24+FEB!D24+MAR!D24+ABR!D24+MAY!D24+JUN!D24+JUL!D24+AGO!D24+SET!D24+OCT!D24+NOV!D24+DIC!D24)))))))))))))</f>
        <v>0</v>
      </c>
      <c r="E24" s="259">
        <f>IF(Config!$C$6=1,SUM(+ENE!E24),IF(Config!$C$6=2,SUM(+ENE!E24+FEB!E24),IF(Config!$C$6=3,SUM(+ENE!E24+FEB!E24+MAR!E24),IF(Config!$C$6=4,SUM(+ENE!E24+FEB!E24+MAR!E24+ABR!E24),IF(Config!$C$6=5,SUM(ENE!E24+FEB!E24+MAR!E24+ABR!E24+MAY!E24),IF(Config!$C$6=6,SUM(+ENE!E24+FEB!E24+MAR!E24+ABR!E24+MAY!E24+JUN!E24),IF(Config!$C$6=7,SUM(ENE!E24+FEB!E24+MAR!E24+ABR!E24+MAY!E24+JUN!E24+JUL!E24),IF(Config!$C$6=8,SUM(+ENE!E24+FEB!E24+MAR!E24+ABR!E24+MAY!E24+JUN!E24+JUL!E24+AGO!E24),IF(Config!$C$6=9,SUM(+ENE!E24+FEB!E24+MAR!E24+ABR!E24+MAY!E24+JUN!E24+JUL!E24+AGO!E24+SET!E24),IF(Config!$C$6=10,SUM(+ENE!E24+FEB!E24+MAR!E24+ABR!E24+MAY!E24+JUN!E24+JUL!E24+AGO!E24+SET!E24+OCT!E24),IF(Config!$C$6=11,SUM(+ENE!E24+FEB!E24+MAR!E24+ABR!E24+MAY!E24+JUN!E24+JUL!E24+AGO!E24+SET!E24+OCT!E24+NOV!E24),IF(Config!$C$6=12,SUM(+ENE!E24+FEB!E24+MAR!E24+ABR!E24+MAY!E24+JUN!E24+JUL!E24+AGO!E24+SET!E24+OCT!E24+NOV!E24+DIC!E24)))))))))))))</f>
        <v>0</v>
      </c>
      <c r="F24" s="259">
        <f>IF(Config!$C$6=1,SUM(+ENE!F24),IF(Config!$C$6=2,SUM(+ENE!F24+FEB!F24),IF(Config!$C$6=3,SUM(+ENE!F24+FEB!F24+MAR!F24),IF(Config!$C$6=4,SUM(+ENE!F24+FEB!F24+MAR!F24+ABR!F24),IF(Config!$C$6=5,SUM(ENE!F24+FEB!F24+MAR!F24+ABR!F24+MAY!F24),IF(Config!$C$6=6,SUM(+ENE!F24+FEB!F24+MAR!F24+ABR!F24+MAY!F24+JUN!F24),IF(Config!$C$6=7,SUM(ENE!F24+FEB!F24+MAR!F24+ABR!F24+MAY!F24+JUN!F24+JUL!F24),IF(Config!$C$6=8,SUM(+ENE!F24+FEB!F24+MAR!F24+ABR!F24+MAY!F24+JUN!F24+JUL!F24+AGO!F24),IF(Config!$C$6=9,SUM(+ENE!F24+FEB!F24+MAR!F24+ABR!F24+MAY!F24+JUN!F24+JUL!F24+AGO!F24+SET!F24),IF(Config!$C$6=10,SUM(+ENE!F24+FEB!F24+MAR!F24+ABR!F24+MAY!F24+JUN!F24+JUL!F24+AGO!F24+SET!F24+OCT!F24),IF(Config!$C$6=11,SUM(+ENE!F24+FEB!F24+MAR!F24+ABR!F24+MAY!F24+JUN!F24+JUL!F24+AGO!F24+SET!F24+OCT!F24+NOV!F24),IF(Config!$C$6=12,SUM(+ENE!F24+FEB!F24+MAR!F24+ABR!F24+MAY!F24+JUN!F24+JUL!F24+AGO!F24+SET!F24+OCT!F24+NOV!F24+DIC!F24)))))))))))))</f>
        <v>16</v>
      </c>
      <c r="G24" s="259">
        <f>IF(Config!$C$6=1,SUM(+ENE!G24),IF(Config!$C$6=2,SUM(+ENE!G24+FEB!G24),IF(Config!$C$6=3,SUM(+ENE!G24+FEB!G24+MAR!G24),IF(Config!$C$6=4,SUM(+ENE!G24+FEB!G24+MAR!G24+ABR!G24),IF(Config!$C$6=5,SUM(ENE!G24+FEB!G24+MAR!G24+ABR!G24+MAY!G24),IF(Config!$C$6=6,SUM(+ENE!G24+FEB!G24+MAR!G24+ABR!G24+MAY!G24+JUN!G24),IF(Config!$C$6=7,SUM(ENE!G24+FEB!G24+MAR!G24+ABR!G24+MAY!G24+JUN!G24+JUL!G24),IF(Config!$C$6=8,SUM(+ENE!G24+FEB!G24+MAR!G24+ABR!G24+MAY!G24+JUN!G24+JUL!G24+AGO!G24),IF(Config!$C$6=9,SUM(+ENE!G24+FEB!G24+MAR!G24+ABR!G24+MAY!G24+JUN!G24+JUL!G24+AGO!G24+SET!G24),IF(Config!$C$6=10,SUM(+ENE!G24+FEB!G24+MAR!G24+ABR!G24+MAY!G24+JUN!G24+JUL!G24+AGO!G24+SET!G24+OCT!G24),IF(Config!$C$6=11,SUM(+ENE!G24+FEB!G24+MAR!G24+ABR!G24+MAY!G24+JUN!G24+JUL!G24+AGO!G24+SET!G24+OCT!G24+NOV!G24),IF(Config!$C$6=12,SUM(+ENE!G24+FEB!G24+MAR!G24+ABR!G24+MAY!G24+JUN!G24+JUL!G24+AGO!G24+SET!G24+OCT!G24+NOV!G24+DIC!G24)))))))))))))</f>
        <v>0</v>
      </c>
      <c r="H24" s="259">
        <f>IF(Config!$C$6=1,SUM(+ENE!H24),IF(Config!$C$6=2,SUM(+ENE!H24+FEB!H24),IF(Config!$C$6=3,SUM(+ENE!H24+FEB!H24+MAR!H24),IF(Config!$C$6=4,SUM(+ENE!H24+FEB!H24+MAR!H24+ABR!H24),IF(Config!$C$6=5,SUM(ENE!H24+FEB!H24+MAR!H24+ABR!H24+MAY!H24),IF(Config!$C$6=6,SUM(+ENE!H24+FEB!H24+MAR!H24+ABR!H24+MAY!H24+JUN!H24),IF(Config!$C$6=7,SUM(ENE!H24+FEB!H24+MAR!H24+ABR!H24+MAY!H24+JUN!H24+JUL!H24),IF(Config!$C$6=8,SUM(+ENE!H24+FEB!H24+MAR!H24+ABR!H24+MAY!H24+JUN!H24+JUL!H24+AGO!H24),IF(Config!$C$6=9,SUM(+ENE!H24+FEB!H24+MAR!H24+ABR!H24+MAY!H24+JUN!H24+JUL!H24+AGO!H24+SET!H24),IF(Config!$C$6=10,SUM(+ENE!H24+FEB!H24+MAR!H24+ABR!H24+MAY!H24+JUN!H24+JUL!H24+AGO!H24+SET!H24+OCT!H24),IF(Config!$C$6=11,SUM(+ENE!H24+FEB!H24+MAR!H24+ABR!H24+MAY!H24+JUN!H24+JUL!H24+AGO!H24+SET!H24+OCT!H24+NOV!H24),IF(Config!$C$6=12,SUM(+ENE!H24+FEB!H24+MAR!H24+ABR!H24+MAY!H24+JUN!H24+JUL!H24+AGO!H24+SET!H24+OCT!H24+NOV!H24+DIC!H24)))))))))))))</f>
        <v>0</v>
      </c>
      <c r="I24" s="259">
        <f>IF(Config!$C$6=1,SUM(+ENE!I24),IF(Config!$C$6=2,SUM(+ENE!I24+FEB!I24),IF(Config!$C$6=3,SUM(+ENE!I24+FEB!I24+MAR!I24),IF(Config!$C$6=4,SUM(+ENE!I24+FEB!I24+MAR!I24+ABR!I24),IF(Config!$C$6=5,SUM(ENE!I24+FEB!I24+MAR!I24+ABR!I24+MAY!I24),IF(Config!$C$6=6,SUM(+ENE!I24+FEB!I24+MAR!I24+ABR!I24+MAY!I24+JUN!I24),IF(Config!$C$6=7,SUM(ENE!I24+FEB!I24+MAR!I24+ABR!I24+MAY!I24+JUN!I24+JUL!I24),IF(Config!$C$6=8,SUM(+ENE!I24+FEB!I24+MAR!I24+ABR!I24+MAY!I24+JUN!I24+JUL!I24+AGO!I24),IF(Config!$C$6=9,SUM(+ENE!I24+FEB!I24+MAR!I24+ABR!I24+MAY!I24+JUN!I24+JUL!I24+AGO!I24+SET!I24),IF(Config!$C$6=10,SUM(+ENE!I24+FEB!I24+MAR!I24+ABR!I24+MAY!I24+JUN!I24+JUL!I24+AGO!I24+SET!I24+OCT!I24),IF(Config!$C$6=11,SUM(+ENE!I24+FEB!I24+MAR!I24+ABR!I24+MAY!I24+JUN!I24+JUL!I24+AGO!I24+SET!I24+OCT!I24+NOV!I24),IF(Config!$C$6=12,SUM(+ENE!I24+FEB!I24+MAR!I24+ABR!I24+MAY!I24+JUN!I24+JUL!I24+AGO!I24+SET!I24+OCT!I24+NOV!I24+DIC!I24)))))))))))))</f>
        <v>0</v>
      </c>
      <c r="J24" s="259">
        <f>IF(Config!$C$6=1,SUM(+ENE!J24),IF(Config!$C$6=2,SUM(+ENE!J24+FEB!J24),IF(Config!$C$6=3,SUM(+ENE!J24+FEB!J24+MAR!J24),IF(Config!$C$6=4,SUM(+ENE!J24+FEB!J24+MAR!J24+ABR!J24),IF(Config!$C$6=5,SUM(ENE!J24+FEB!J24+MAR!J24+ABR!J24+MAY!J24),IF(Config!$C$6=6,SUM(+ENE!J24+FEB!J24+MAR!J24+ABR!J24+MAY!J24+JUN!J24),IF(Config!$C$6=7,SUM(ENE!J24+FEB!J24+MAR!J24+ABR!J24+MAY!J24+JUN!J24+JUL!J24),IF(Config!$C$6=8,SUM(+ENE!J24+FEB!J24+MAR!J24+ABR!J24+MAY!J24+JUN!J24+JUL!J24+AGO!J24),IF(Config!$C$6=9,SUM(+ENE!J24+FEB!J24+MAR!J24+ABR!J24+MAY!J24+JUN!J24+JUL!J24+AGO!J24+SET!J24),IF(Config!$C$6=10,SUM(+ENE!J24+FEB!J24+MAR!J24+ABR!J24+MAY!J24+JUN!J24+JUL!J24+AGO!J24+SET!J24+OCT!J24),IF(Config!$C$6=11,SUM(+ENE!J24+FEB!J24+MAR!J24+ABR!J24+MAY!J24+JUN!J24+JUL!J24+AGO!J24+SET!J24+OCT!J24+NOV!J24),IF(Config!$C$6=12,SUM(+ENE!J24+FEB!J24+MAR!J24+ABR!J24+MAY!J24+JUN!J24+JUL!J24+AGO!J24+SET!J24+OCT!J24+NOV!J24+DIC!J24)))))))))))))</f>
        <v>0</v>
      </c>
      <c r="K24" s="259">
        <f>IF(Config!$C$6=1,SUM(+ENE!K24),IF(Config!$C$6=2,SUM(+ENE!K24+FEB!K24),IF(Config!$C$6=3,SUM(+ENE!K24+FEB!K24+MAR!K24),IF(Config!$C$6=4,SUM(+ENE!K24+FEB!K24+MAR!K24+ABR!K24),IF(Config!$C$6=5,SUM(ENE!K24+FEB!K24+MAR!K24+ABR!K24+MAY!K24),IF(Config!$C$6=6,SUM(+ENE!K24+FEB!K24+MAR!K24+ABR!K24+MAY!K24+JUN!K24),IF(Config!$C$6=7,SUM(ENE!K24+FEB!K24+MAR!K24+ABR!K24+MAY!K24+JUN!K24+JUL!K24),IF(Config!$C$6=8,SUM(+ENE!K24+FEB!K24+MAR!K24+ABR!K24+MAY!K24+JUN!K24+JUL!K24+AGO!K24),IF(Config!$C$6=9,SUM(+ENE!K24+FEB!K24+MAR!K24+ABR!K24+MAY!K24+JUN!K24+JUL!K24+AGO!K24+SET!K24),IF(Config!$C$6=10,SUM(+ENE!K24+FEB!K24+MAR!K24+ABR!K24+MAY!K24+JUN!K24+JUL!K24+AGO!K24+SET!K24+OCT!K24),IF(Config!$C$6=11,SUM(+ENE!K24+FEB!K24+MAR!K24+ABR!K24+MAY!K24+JUN!K24+JUL!K24+AGO!K24+SET!K24+OCT!K24+NOV!K24),IF(Config!$C$6=12,SUM(+ENE!K24+FEB!K24+MAR!K24+ABR!K24+MAY!K24+JUN!K24+JUL!K24+AGO!K24+SET!K24+OCT!K24+NOV!K24+DIC!K24)))))))))))))</f>
        <v>0</v>
      </c>
      <c r="L24" s="259">
        <f>IF(Config!$C$6=1,SUM(+ENE!L24),IF(Config!$C$6=2,SUM(+ENE!L24+FEB!L24),IF(Config!$C$6=3,SUM(+ENE!L24+FEB!L24+MAR!L24),IF(Config!$C$6=4,SUM(+ENE!L24+FEB!L24+MAR!L24+ABR!L24),IF(Config!$C$6=5,SUM(ENE!L24+FEB!L24+MAR!L24+ABR!L24+MAY!L24),IF(Config!$C$6=6,SUM(+ENE!L24+FEB!L24+MAR!L24+ABR!L24+MAY!L24+JUN!L24),IF(Config!$C$6=7,SUM(ENE!L24+FEB!L24+MAR!L24+ABR!L24+MAY!L24+JUN!L24+JUL!L24),IF(Config!$C$6=8,SUM(+ENE!L24+FEB!L24+MAR!L24+ABR!L24+MAY!L24+JUN!L24+JUL!L24+AGO!L24),IF(Config!$C$6=9,SUM(+ENE!L24+FEB!L24+MAR!L24+ABR!L24+MAY!L24+JUN!L24+JUL!L24+AGO!L24+SET!L24),IF(Config!$C$6=10,SUM(+ENE!L24+FEB!L24+MAR!L24+ABR!L24+MAY!L24+JUN!L24+JUL!L24+AGO!L24+SET!L24+OCT!L24),IF(Config!$C$6=11,SUM(+ENE!L24+FEB!L24+MAR!L24+ABR!L24+MAY!L24+JUN!L24+JUL!L24+AGO!L24+SET!L24+OCT!L24+NOV!L24),IF(Config!$C$6=12,SUM(+ENE!L24+FEB!L24+MAR!L24+ABR!L24+MAY!L24+JUN!L24+JUL!L24+AGO!L24+SET!L24+OCT!L24+NOV!L24+DIC!L24)))))))))))))</f>
        <v>0</v>
      </c>
      <c r="M24" s="259">
        <f>IF(Config!$C$6=1,SUM(+ENE!M24),IF(Config!$C$6=2,SUM(+ENE!M24+FEB!M24),IF(Config!$C$6=3,SUM(+ENE!M24+FEB!M24+MAR!M24),IF(Config!$C$6=4,SUM(+ENE!M24+FEB!M24+MAR!M24+ABR!M24),IF(Config!$C$6=5,SUM(ENE!M24+FEB!M24+MAR!M24+ABR!M24+MAY!M24),IF(Config!$C$6=6,SUM(+ENE!M24+FEB!M24+MAR!M24+ABR!M24+MAY!M24+JUN!M24),IF(Config!$C$6=7,SUM(ENE!M24+FEB!M24+MAR!M24+ABR!M24+MAY!M24+JUN!M24+JUL!M24),IF(Config!$C$6=8,SUM(+ENE!M24+FEB!M24+MAR!M24+ABR!M24+MAY!M24+JUN!M24+JUL!M24+AGO!M24),IF(Config!$C$6=9,SUM(+ENE!M24+FEB!M24+MAR!M24+ABR!M24+MAY!M24+JUN!M24+JUL!M24+AGO!M24+SET!M24),IF(Config!$C$6=10,SUM(+ENE!M24+FEB!M24+MAR!M24+ABR!M24+MAY!M24+JUN!M24+JUL!M24+AGO!M24+SET!M24+OCT!M24),IF(Config!$C$6=11,SUM(+ENE!M24+FEB!M24+MAR!M24+ABR!M24+MAY!M24+JUN!M24+JUL!M24+AGO!M24+SET!M24+OCT!M24+NOV!M24),IF(Config!$C$6=12,SUM(+ENE!M24+FEB!M24+MAR!M24+ABR!M24+MAY!M24+JUN!M24+JUL!M24+AGO!M24+SET!M24+OCT!M24+NOV!M24+DIC!M24)))))))))))))</f>
        <v>0</v>
      </c>
      <c r="N24" s="259">
        <f>IF(Config!$C$6=1,SUM(+ENE!N24),IF(Config!$C$6=2,SUM(+ENE!N24+FEB!N24),IF(Config!$C$6=3,SUM(+ENE!N24+FEB!N24+MAR!N24),IF(Config!$C$6=4,SUM(+ENE!N24+FEB!N24+MAR!N24+ABR!N24),IF(Config!$C$6=5,SUM(ENE!N24+FEB!N24+MAR!N24+ABR!N24+MAY!N24),IF(Config!$C$6=6,SUM(+ENE!N24+FEB!N24+MAR!N24+ABR!N24+MAY!N24+JUN!N24),IF(Config!$C$6=7,SUM(ENE!N24+FEB!N24+MAR!N24+ABR!N24+MAY!N24+JUN!N24+JUL!N24),IF(Config!$C$6=8,SUM(+ENE!N24+FEB!N24+MAR!N24+ABR!N24+MAY!N24+JUN!N24+JUL!N24+AGO!N24),IF(Config!$C$6=9,SUM(+ENE!N24+FEB!N24+MAR!N24+ABR!N24+MAY!N24+JUN!N24+JUL!N24+AGO!N24+SET!N24),IF(Config!$C$6=10,SUM(+ENE!N24+FEB!N24+MAR!N24+ABR!N24+MAY!N24+JUN!N24+JUL!N24+AGO!N24+SET!N24+OCT!N24),IF(Config!$C$6=11,SUM(+ENE!N24+FEB!N24+MAR!N24+ABR!N24+MAY!N24+JUN!N24+JUL!N24+AGO!N24+SET!N24+OCT!N24+NOV!N24),IF(Config!$C$6=12,SUM(+ENE!N24+FEB!N24+MAR!N24+ABR!N24+MAY!N24+JUN!N24+JUL!N24+AGO!N24+SET!N24+OCT!N24+NOV!N24+DIC!N24)))))))))))))</f>
        <v>0</v>
      </c>
      <c r="O24" s="259">
        <f>IF(Config!$C$6=1,SUM(+ENE!O24),IF(Config!$C$6=2,SUM(+ENE!O24+FEB!O24),IF(Config!$C$6=3,SUM(+ENE!O24+FEB!O24+MAR!O24),IF(Config!$C$6=4,SUM(+ENE!O24+FEB!O24+MAR!O24+ABR!O24),IF(Config!$C$6=5,SUM(ENE!O24+FEB!O24+MAR!O24+ABR!O24+MAY!O24),IF(Config!$C$6=6,SUM(+ENE!O24+FEB!O24+MAR!O24+ABR!O24+MAY!O24+JUN!O24),IF(Config!$C$6=7,SUM(ENE!O24+FEB!O24+MAR!O24+ABR!O24+MAY!O24+JUN!O24+JUL!O24),IF(Config!$C$6=8,SUM(+ENE!O24+FEB!O24+MAR!O24+ABR!O24+MAY!O24+JUN!O24+JUL!O24+AGO!O24),IF(Config!$C$6=9,SUM(+ENE!O24+FEB!O24+MAR!O24+ABR!O24+MAY!O24+JUN!O24+JUL!O24+AGO!O24+SET!O24),IF(Config!$C$6=10,SUM(+ENE!O24+FEB!O24+MAR!O24+ABR!O24+MAY!O24+JUN!O24+JUL!O24+AGO!O24+SET!O24+OCT!O24),IF(Config!$C$6=11,SUM(+ENE!O24+FEB!O24+MAR!O24+ABR!O24+MAY!O24+JUN!O24+JUL!O24+AGO!O24+SET!O24+OCT!O24+NOV!O24),IF(Config!$C$6=12,SUM(+ENE!O24+FEB!O24+MAR!O24+ABR!O24+MAY!O24+JUN!O24+JUL!O24+AGO!O24+SET!O24+OCT!O24+NOV!O24+DIC!O24)))))))))))))</f>
        <v>0</v>
      </c>
      <c r="P24" s="259">
        <f>IF(Config!$C$6=1,SUM(+ENE!P24),IF(Config!$C$6=2,SUM(+ENE!P24+FEB!P24),IF(Config!$C$6=3,SUM(+ENE!P24+FEB!P24+MAR!P24),IF(Config!$C$6=4,SUM(+ENE!P24+FEB!P24+MAR!P24+ABR!P24),IF(Config!$C$6=5,SUM(ENE!P24+FEB!P24+MAR!P24+ABR!P24+MAY!P24),IF(Config!$C$6=6,SUM(+ENE!P24+FEB!P24+MAR!P24+ABR!P24+MAY!P24+JUN!P24),IF(Config!$C$6=7,SUM(ENE!P24+FEB!P24+MAR!P24+ABR!P24+MAY!P24+JUN!P24+JUL!P24),IF(Config!$C$6=8,SUM(+ENE!P24+FEB!P24+MAR!P24+ABR!P24+MAY!P24+JUN!P24+JUL!P24+AGO!P24),IF(Config!$C$6=9,SUM(+ENE!P24+FEB!P24+MAR!P24+ABR!P24+MAY!P24+JUN!P24+JUL!P24+AGO!P24+SET!P24),IF(Config!$C$6=10,SUM(+ENE!P24+FEB!P24+MAR!P24+ABR!P24+MAY!P24+JUN!P24+JUL!P24+AGO!P24+SET!P24+OCT!P24),IF(Config!$C$6=11,SUM(+ENE!P24+FEB!P24+MAR!P24+ABR!P24+MAY!P24+JUN!P24+JUL!P24+AGO!P24+SET!P24+OCT!P24+NOV!P24),IF(Config!$C$6=12,SUM(+ENE!P24+FEB!P24+MAR!P24+ABR!P24+MAY!P24+JUN!P24+JUL!P24+AGO!P24+SET!P24+OCT!P24+NOV!P24+DIC!P24)))))))))))))</f>
        <v>14</v>
      </c>
      <c r="Q24" s="259">
        <f>IF(Config!$C$6=1,SUM(+ENE!Q24),IF(Config!$C$6=2,SUM(+ENE!Q24+FEB!Q24),IF(Config!$C$6=3,SUM(+ENE!Q24+FEB!Q24+MAR!Q24),IF(Config!$C$6=4,SUM(+ENE!Q24+FEB!Q24+MAR!Q24+ABR!Q24),IF(Config!$C$6=5,SUM(ENE!Q24+FEB!Q24+MAR!Q24+ABR!Q24+MAY!Q24),IF(Config!$C$6=6,SUM(+ENE!Q24+FEB!Q24+MAR!Q24+ABR!Q24+MAY!Q24+JUN!Q24),IF(Config!$C$6=7,SUM(ENE!Q24+FEB!Q24+MAR!Q24+ABR!Q24+MAY!Q24+JUN!Q24+JUL!Q24),IF(Config!$C$6=8,SUM(+ENE!Q24+FEB!Q24+MAR!Q24+ABR!Q24+MAY!Q24+JUN!Q24+JUL!Q24+AGO!Q24),IF(Config!$C$6=9,SUM(+ENE!Q24+FEB!Q24+MAR!Q24+ABR!Q24+MAY!Q24+JUN!Q24+JUL!Q24+AGO!Q24+SET!Q24),IF(Config!$C$6=10,SUM(+ENE!Q24+FEB!Q24+MAR!Q24+ABR!Q24+MAY!Q24+JUN!Q24+JUL!Q24+AGO!Q24+SET!Q24+OCT!Q24),IF(Config!$C$6=11,SUM(+ENE!Q24+FEB!Q24+MAR!Q24+ABR!Q24+MAY!Q24+JUN!Q24+JUL!Q24+AGO!Q24+SET!Q24+OCT!Q24+NOV!Q24),IF(Config!$C$6=12,SUM(+ENE!Q24+FEB!Q24+MAR!Q24+ABR!Q24+MAY!Q24+JUN!Q24+JUL!Q24+AGO!Q24+SET!Q24+OCT!Q24+NOV!Q24+DIC!Q24)))))))))))))</f>
        <v>0</v>
      </c>
      <c r="R24" s="259">
        <f>IF(Config!$C$6=1,SUM(+ENE!R24),IF(Config!$C$6=2,SUM(+ENE!R24+FEB!R24),IF(Config!$C$6=3,SUM(+ENE!R24+FEB!R24+MAR!R24),IF(Config!$C$6=4,SUM(+ENE!R24+FEB!R24+MAR!R24+ABR!R24),IF(Config!$C$6=5,SUM(ENE!R24+FEB!R24+MAR!R24+ABR!R24+MAY!R24),IF(Config!$C$6=6,SUM(+ENE!R24+FEB!R24+MAR!R24+ABR!R24+MAY!R24+JUN!R24),IF(Config!$C$6=7,SUM(ENE!R24+FEB!R24+MAR!R24+ABR!R24+MAY!R24+JUN!R24+JUL!R24),IF(Config!$C$6=8,SUM(+ENE!R24+FEB!R24+MAR!R24+ABR!R24+MAY!R24+JUN!R24+JUL!R24+AGO!R24),IF(Config!$C$6=9,SUM(+ENE!R24+FEB!R24+MAR!R24+ABR!R24+MAY!R24+JUN!R24+JUL!R24+AGO!R24+SET!R24),IF(Config!$C$6=10,SUM(+ENE!R24+FEB!R24+MAR!R24+ABR!R24+MAY!R24+JUN!R24+JUL!R24+AGO!R24+SET!R24+OCT!R24),IF(Config!$C$6=11,SUM(+ENE!R24+FEB!R24+MAR!R24+ABR!R24+MAY!R24+JUN!R24+JUL!R24+AGO!R24+SET!R24+OCT!R24+NOV!R24),IF(Config!$C$6=12,SUM(+ENE!R24+FEB!R24+MAR!R24+ABR!R24+MAY!R24+JUN!R24+JUL!R24+AGO!R24+SET!R24+OCT!R24+NOV!R24+DIC!R24)))))))))))))</f>
        <v>0</v>
      </c>
      <c r="S24" s="259">
        <f>IF(Config!$C$6=1,SUM(+ENE!S24),IF(Config!$C$6=2,SUM(+ENE!S24+FEB!S24),IF(Config!$C$6=3,SUM(+ENE!S24+FEB!S24+MAR!S24),IF(Config!$C$6=4,SUM(+ENE!S24+FEB!S24+MAR!S24+ABR!S24),IF(Config!$C$6=5,SUM(ENE!S24+FEB!S24+MAR!S24+ABR!S24+MAY!S24),IF(Config!$C$6=6,SUM(+ENE!S24+FEB!S24+MAR!S24+ABR!S24+MAY!S24+JUN!S24),IF(Config!$C$6=7,SUM(ENE!S24+FEB!S24+MAR!S24+ABR!S24+MAY!S24+JUN!S24+JUL!S24),IF(Config!$C$6=8,SUM(+ENE!S24+FEB!S24+MAR!S24+ABR!S24+MAY!S24+JUN!S24+JUL!S24+AGO!S24),IF(Config!$C$6=9,SUM(+ENE!S24+FEB!S24+MAR!S24+ABR!S24+MAY!S24+JUN!S24+JUL!S24+AGO!S24+SET!S24),IF(Config!$C$6=10,SUM(+ENE!S24+FEB!S24+MAR!S24+ABR!S24+MAY!S24+JUN!S24+JUL!S24+AGO!S24+SET!S24+OCT!S24),IF(Config!$C$6=11,SUM(+ENE!S24+FEB!S24+MAR!S24+ABR!S24+MAY!S24+JUN!S24+JUL!S24+AGO!S24+SET!S24+OCT!S24+NOV!S24),IF(Config!$C$6=12,SUM(+ENE!S24+FEB!S24+MAR!S24+ABR!S24+MAY!S24+JUN!S24+JUL!S24+AGO!S24+SET!S24+OCT!S24+NOV!S24+DIC!S24)))))))))))))</f>
        <v>5</v>
      </c>
      <c r="T24" s="259">
        <f>IF(Config!$C$6=1,SUM(+ENE!T24),IF(Config!$C$6=2,SUM(+ENE!T24+FEB!T24),IF(Config!$C$6=3,SUM(+ENE!T24+FEB!T24+MAR!T24),IF(Config!$C$6=4,SUM(+ENE!T24+FEB!T24+MAR!T24+ABR!T24),IF(Config!$C$6=5,SUM(ENE!T24+FEB!T24+MAR!T24+ABR!T24+MAY!T24),IF(Config!$C$6=6,SUM(+ENE!T24+FEB!T24+MAR!T24+ABR!T24+MAY!T24+JUN!T24),IF(Config!$C$6=7,SUM(ENE!T24+FEB!T24+MAR!T24+ABR!T24+MAY!T24+JUN!T24+JUL!T24),IF(Config!$C$6=8,SUM(+ENE!T24+FEB!T24+MAR!T24+ABR!T24+MAY!T24+JUN!T24+JUL!T24+AGO!T24),IF(Config!$C$6=9,SUM(+ENE!T24+FEB!T24+MAR!T24+ABR!T24+MAY!T24+JUN!T24+JUL!T24+AGO!T24+SET!T24),IF(Config!$C$6=10,SUM(+ENE!T24+FEB!T24+MAR!T24+ABR!T24+MAY!T24+JUN!T24+JUL!T24+AGO!T24+SET!T24+OCT!T24),IF(Config!$C$6=11,SUM(+ENE!T24+FEB!T24+MAR!T24+ABR!T24+MAY!T24+JUN!T24+JUL!T24+AGO!T24+SET!T24+OCT!T24+NOV!T24),IF(Config!$C$6=12,SUM(+ENE!T24+FEB!T24+MAR!T24+ABR!T24+MAY!T24+JUN!T24+JUL!T24+AGO!T24+SET!T24+OCT!T24+NOV!T24+DIC!T24)))))))))))))</f>
        <v>0</v>
      </c>
      <c r="U24" s="259">
        <f>IF(Config!$C$6=1,SUM(+ENE!U24),IF(Config!$C$6=2,SUM(+ENE!U24+FEB!U24),IF(Config!$C$6=3,SUM(+ENE!U24+FEB!U24+MAR!U24),IF(Config!$C$6=4,SUM(+ENE!U24+FEB!U24+MAR!U24+ABR!U24),IF(Config!$C$6=5,SUM(ENE!U24+FEB!U24+MAR!U24+ABR!U24+MAY!U24),IF(Config!$C$6=6,SUM(+ENE!U24+FEB!U24+MAR!U24+ABR!U24+MAY!U24+JUN!U24),IF(Config!$C$6=7,SUM(ENE!U24+FEB!U24+MAR!U24+ABR!U24+MAY!U24+JUN!U24+JUL!U24),IF(Config!$C$6=8,SUM(+ENE!U24+FEB!U24+MAR!U24+ABR!U24+MAY!U24+JUN!U24+JUL!U24+AGO!U24),IF(Config!$C$6=9,SUM(+ENE!U24+FEB!U24+MAR!U24+ABR!U24+MAY!U24+JUN!U24+JUL!U24+AGO!U24+SET!U24),IF(Config!$C$6=10,SUM(+ENE!U24+FEB!U24+MAR!U24+ABR!U24+MAY!U24+JUN!U24+JUL!U24+AGO!U24+SET!U24+OCT!U24),IF(Config!$C$6=11,SUM(+ENE!U24+FEB!U24+MAR!U24+ABR!U24+MAY!U24+JUN!U24+JUL!U24+AGO!U24+SET!U24+OCT!U24+NOV!U24),IF(Config!$C$6=12,SUM(+ENE!U24+FEB!U24+MAR!U24+ABR!U24+MAY!U24+JUN!U24+JUL!U24+AGO!U24+SET!U24+OCT!U24+NOV!U24+DIC!U24)))))))))))))</f>
        <v>0</v>
      </c>
      <c r="V24" s="259">
        <f>IF(Config!$C$6=1,SUM(+ENE!V24),IF(Config!$C$6=2,SUM(+ENE!V24+FEB!V24),IF(Config!$C$6=3,SUM(+ENE!V24+FEB!V24+MAR!V24),IF(Config!$C$6=4,SUM(+ENE!V24+FEB!V24+MAR!V24+ABR!V24),IF(Config!$C$6=5,SUM(ENE!V24+FEB!V24+MAR!V24+ABR!V24+MAY!V24),IF(Config!$C$6=6,SUM(+ENE!V24+FEB!V24+MAR!V24+ABR!V24+MAY!V24+JUN!V24),IF(Config!$C$6=7,SUM(ENE!V24+FEB!V24+MAR!V24+ABR!V24+MAY!V24+JUN!V24+JUL!V24),IF(Config!$C$6=8,SUM(+ENE!V24+FEB!V24+MAR!V24+ABR!V24+MAY!V24+JUN!V24+JUL!V24+AGO!V24),IF(Config!$C$6=9,SUM(+ENE!V24+FEB!V24+MAR!V24+ABR!V24+MAY!V24+JUN!V24+JUL!V24+AGO!V24+SET!V24),IF(Config!$C$6=10,SUM(+ENE!V24+FEB!V24+MAR!V24+ABR!V24+MAY!V24+JUN!V24+JUL!V24+AGO!V24+SET!V24+OCT!V24),IF(Config!$C$6=11,SUM(+ENE!V24+FEB!V24+MAR!V24+ABR!V24+MAY!V24+JUN!V24+JUL!V24+AGO!V24+SET!V24+OCT!V24+NOV!V24),IF(Config!$C$6=12,SUM(+ENE!V24+FEB!V24+MAR!V24+ABR!V24+MAY!V24+JUN!V24+JUL!V24+AGO!V24+SET!V24+OCT!V24+NOV!V24+DIC!V24)))))))))))))</f>
        <v>0</v>
      </c>
      <c r="W24" s="259">
        <f>IF(Config!$C$6=1,SUM(+ENE!W24),IF(Config!$C$6=2,SUM(+ENE!W24+FEB!W24),IF(Config!$C$6=3,SUM(+ENE!W24+FEB!W24+MAR!W24),IF(Config!$C$6=4,SUM(+ENE!W24+FEB!W24+MAR!W24+ABR!W24),IF(Config!$C$6=5,SUM(ENE!W24+FEB!W24+MAR!W24+ABR!W24+MAY!W24),IF(Config!$C$6=6,SUM(+ENE!W24+FEB!W24+MAR!W24+ABR!W24+MAY!W24+JUN!W24),IF(Config!$C$6=7,SUM(ENE!W24+FEB!W24+MAR!W24+ABR!W24+MAY!W24+JUN!W24+JUL!W24),IF(Config!$C$6=8,SUM(+ENE!W24+FEB!W24+MAR!W24+ABR!W24+MAY!W24+JUN!W24+JUL!W24+AGO!W24),IF(Config!$C$6=9,SUM(+ENE!W24+FEB!W24+MAR!W24+ABR!W24+MAY!W24+JUN!W24+JUL!W24+AGO!W24+SET!W24),IF(Config!$C$6=10,SUM(+ENE!W24+FEB!W24+MAR!W24+ABR!W24+MAY!W24+JUN!W24+JUL!W24+AGO!W24+SET!W24+OCT!W24),IF(Config!$C$6=11,SUM(+ENE!W24+FEB!W24+MAR!W24+ABR!W24+MAY!W24+JUN!W24+JUL!W24+AGO!W24+SET!W24+OCT!W24+NOV!W24),IF(Config!$C$6=12,SUM(+ENE!W24+FEB!W24+MAR!W24+ABR!W24+MAY!W24+JUN!W24+JUL!W24+AGO!W24+SET!W24+OCT!W24+NOV!W24+DIC!W24)))))))))))))</f>
        <v>0</v>
      </c>
      <c r="X24" s="259">
        <f>IF(Config!$C$6=1,SUM(+ENE!X24),IF(Config!$C$6=2,SUM(+ENE!X24+FEB!X24),IF(Config!$C$6=3,SUM(+ENE!X24+FEB!X24+MAR!X24),IF(Config!$C$6=4,SUM(+ENE!X24+FEB!X24+MAR!X24+ABR!X24),IF(Config!$C$6=5,SUM(ENE!X24+FEB!X24+MAR!X24+ABR!X24+MAY!X24),IF(Config!$C$6=6,SUM(+ENE!X24+FEB!X24+MAR!X24+ABR!X24+MAY!X24+JUN!X24),IF(Config!$C$6=7,SUM(ENE!X24+FEB!X24+MAR!X24+ABR!X24+MAY!X24+JUN!X24+JUL!X24),IF(Config!$C$6=8,SUM(+ENE!X24+FEB!X24+MAR!X24+ABR!X24+MAY!X24+JUN!X24+JUL!X24+AGO!X24),IF(Config!$C$6=9,SUM(+ENE!X24+FEB!X24+MAR!X24+ABR!X24+MAY!X24+JUN!X24+JUL!X24+AGO!X24+SET!X24),IF(Config!$C$6=10,SUM(+ENE!X24+FEB!X24+MAR!X24+ABR!X24+MAY!X24+JUN!X24+JUL!X24+AGO!X24+SET!X24+OCT!X24),IF(Config!$C$6=11,SUM(+ENE!X24+FEB!X24+MAR!X24+ABR!X24+MAY!X24+JUN!X24+JUL!X24+AGO!X24+SET!X24+OCT!X24+NOV!X24),IF(Config!$C$6=12,SUM(+ENE!X24+FEB!X24+MAR!X24+ABR!X24+MAY!X24+JUN!X24+JUL!X24+AGO!X24+SET!X24+OCT!X24+NOV!X24+DIC!X24)))))))))))))</f>
        <v>5</v>
      </c>
      <c r="Y24" s="259">
        <f>IF(Config!$C$6=1,SUM(+ENE!Y24),IF(Config!$C$6=2,SUM(+ENE!Y24+FEB!Y24),IF(Config!$C$6=3,SUM(+ENE!Y24+FEB!Y24+MAR!Y24),IF(Config!$C$6=4,SUM(+ENE!Y24+FEB!Y24+MAR!Y24+ABR!Y24),IF(Config!$C$6=5,SUM(ENE!Y24+FEB!Y24+MAR!Y24+ABR!Y24+MAY!Y24),IF(Config!$C$6=6,SUM(+ENE!Y24+FEB!Y24+MAR!Y24+ABR!Y24+MAY!Y24+JUN!Y24),IF(Config!$C$6=7,SUM(ENE!Y24+FEB!Y24+MAR!Y24+ABR!Y24+MAY!Y24+JUN!Y24+JUL!Y24),IF(Config!$C$6=8,SUM(+ENE!Y24+FEB!Y24+MAR!Y24+ABR!Y24+MAY!Y24+JUN!Y24+JUL!Y24+AGO!Y24),IF(Config!$C$6=9,SUM(+ENE!Y24+FEB!Y24+MAR!Y24+ABR!Y24+MAY!Y24+JUN!Y24+JUL!Y24+AGO!Y24+SET!Y24),IF(Config!$C$6=10,SUM(+ENE!Y24+FEB!Y24+MAR!Y24+ABR!Y24+MAY!Y24+JUN!Y24+JUL!Y24+AGO!Y24+SET!Y24+OCT!Y24),IF(Config!$C$6=11,SUM(+ENE!Y24+FEB!Y24+MAR!Y24+ABR!Y24+MAY!Y24+JUN!Y24+JUL!Y24+AGO!Y24+SET!Y24+OCT!Y24+NOV!Y24),IF(Config!$C$6=12,SUM(+ENE!Y24+FEB!Y24+MAR!Y24+ABR!Y24+MAY!Y24+JUN!Y24+JUL!Y24+AGO!Y24+SET!Y24+OCT!Y24+NOV!Y24+DIC!Y24)))))))))))))</f>
        <v>0</v>
      </c>
      <c r="Z24" s="259">
        <f>IF(Config!$C$6=1,SUM(+ENE!Z24),IF(Config!$C$6=2,SUM(+ENE!Z24+FEB!Z24),IF(Config!$C$6=3,SUM(+ENE!Z24+FEB!Z24+MAR!Z24),IF(Config!$C$6=4,SUM(+ENE!Z24+FEB!Z24+MAR!Z24+ABR!Z24),IF(Config!$C$6=5,SUM(ENE!Z24+FEB!Z24+MAR!Z24+ABR!Z24+MAY!Z24),IF(Config!$C$6=6,SUM(+ENE!Z24+FEB!Z24+MAR!Z24+ABR!Z24+MAY!Z24+JUN!Z24),IF(Config!$C$6=7,SUM(ENE!Z24+FEB!Z24+MAR!Z24+ABR!Z24+MAY!Z24+JUN!Z24+JUL!Z24),IF(Config!$C$6=8,SUM(+ENE!Z24+FEB!Z24+MAR!Z24+ABR!Z24+MAY!Z24+JUN!Z24+JUL!Z24+AGO!Z24),IF(Config!$C$6=9,SUM(+ENE!Z24+FEB!Z24+MAR!Z24+ABR!Z24+MAY!Z24+JUN!Z24+JUL!Z24+AGO!Z24+SET!Z24),IF(Config!$C$6=10,SUM(+ENE!Z24+FEB!Z24+MAR!Z24+ABR!Z24+MAY!Z24+JUN!Z24+JUL!Z24+AGO!Z24+SET!Z24+OCT!Z24),IF(Config!$C$6=11,SUM(+ENE!Z24+FEB!Z24+MAR!Z24+ABR!Z24+MAY!Z24+JUN!Z24+JUL!Z24+AGO!Z24+SET!Z24+OCT!Z24+NOV!Z24),IF(Config!$C$6=12,SUM(+ENE!Z24+FEB!Z24+MAR!Z24+ABR!Z24+MAY!Z24+JUN!Z24+JUL!Z24+AGO!Z24+SET!Z24+OCT!Z24+NOV!Z24+DIC!Z24)))))))))))))</f>
        <v>0</v>
      </c>
      <c r="AA24" s="259">
        <f>IF(Config!$C$6=1,SUM(+ENE!AA24),IF(Config!$C$6=2,SUM(+ENE!AA24+FEB!AA24),IF(Config!$C$6=3,SUM(+ENE!AA24+FEB!AA24+MAR!AA24),IF(Config!$C$6=4,SUM(+ENE!AA24+FEB!AA24+MAR!AA24+ABR!AA24),IF(Config!$C$6=5,SUM(ENE!AA24+FEB!AA24+MAR!AA24+ABR!AA24+MAY!AA24),IF(Config!$C$6=6,SUM(+ENE!AA24+FEB!AA24+MAR!AA24+ABR!AA24+MAY!AA24+JUN!AA24),IF(Config!$C$6=7,SUM(ENE!AA24+FEB!AA24+MAR!AA24+ABR!AA24+MAY!AA24+JUN!AA24+JUL!AA24),IF(Config!$C$6=8,SUM(+ENE!AA24+FEB!AA24+MAR!AA24+ABR!AA24+MAY!AA24+JUN!AA24+JUL!AA24+AGO!AA24),IF(Config!$C$6=9,SUM(+ENE!AA24+FEB!AA24+MAR!AA24+ABR!AA24+MAY!AA24+JUN!AA24+JUL!AA24+AGO!AA24+SET!AA24),IF(Config!$C$6=10,SUM(+ENE!AA24+FEB!AA24+MAR!AA24+ABR!AA24+MAY!AA24+JUN!AA24+JUL!AA24+AGO!AA24+SET!AA24+OCT!AA24),IF(Config!$C$6=11,SUM(+ENE!AA24+FEB!AA24+MAR!AA24+ABR!AA24+MAY!AA24+JUN!AA24+JUL!AA24+AGO!AA24+SET!AA24+OCT!AA24+NOV!AA24),IF(Config!$C$6=12,SUM(+ENE!AA24+FEB!AA24+MAR!AA24+ABR!AA24+MAY!AA24+JUN!AA24+JUL!AA24+AGO!AA24+SET!AA24+OCT!AA24+NOV!AA24+DIC!AA24)))))))))))))</f>
        <v>0</v>
      </c>
      <c r="AB24" s="259">
        <f>IF(Config!$C$6=1,SUM(+ENE!AB24),IF(Config!$C$6=2,SUM(+ENE!AB24+FEB!AB24),IF(Config!$C$6=3,SUM(+ENE!AB24+FEB!AB24+MAR!AB24),IF(Config!$C$6=4,SUM(+ENE!AB24+FEB!AB24+MAR!AB24+ABR!AB24),IF(Config!$C$6=5,SUM(ENE!AB24+FEB!AB24+MAR!AB24+ABR!AB24+MAY!AB24),IF(Config!$C$6=6,SUM(+ENE!AB24+FEB!AB24+MAR!AB24+ABR!AB24+MAY!AB24+JUN!AB24),IF(Config!$C$6=7,SUM(ENE!AB24+FEB!AB24+MAR!AB24+ABR!AB24+MAY!AB24+JUN!AB24+JUL!AB24),IF(Config!$C$6=8,SUM(+ENE!AB24+FEB!AB24+MAR!AB24+ABR!AB24+MAY!AB24+JUN!AB24+JUL!AB24+AGO!AB24),IF(Config!$C$6=9,SUM(+ENE!AB24+FEB!AB24+MAR!AB24+ABR!AB24+MAY!AB24+JUN!AB24+JUL!AB24+AGO!AB24+SET!AB24),IF(Config!$C$6=10,SUM(+ENE!AB24+FEB!AB24+MAR!AB24+ABR!AB24+MAY!AB24+JUN!AB24+JUL!AB24+AGO!AB24+SET!AB24+OCT!AB24),IF(Config!$C$6=11,SUM(+ENE!AB24+FEB!AB24+MAR!AB24+ABR!AB24+MAY!AB24+JUN!AB24+JUL!AB24+AGO!AB24+SET!AB24+OCT!AB24+NOV!AB24),IF(Config!$C$6=12,SUM(+ENE!AB24+FEB!AB24+MAR!AB24+ABR!AB24+MAY!AB24+JUN!AB24+JUL!AB24+AGO!AB24+SET!AB24+OCT!AB24+NOV!AB24+DIC!AB24)))))))))))))</f>
        <v>0</v>
      </c>
      <c r="AC24" s="259">
        <f>IF(Config!$C$6=1,SUM(+ENE!AC24),IF(Config!$C$6=2,SUM(+ENE!AC24+FEB!AC24),IF(Config!$C$6=3,SUM(+ENE!AC24+FEB!AC24+MAR!AC24),IF(Config!$C$6=4,SUM(+ENE!AC24+FEB!AC24+MAR!AC24+ABR!AC24),IF(Config!$C$6=5,SUM(ENE!AC24+FEB!AC24+MAR!AC24+ABR!AC24+MAY!AC24),IF(Config!$C$6=6,SUM(+ENE!AC24+FEB!AC24+MAR!AC24+ABR!AC24+MAY!AC24+JUN!AC24),IF(Config!$C$6=7,SUM(ENE!AC24+FEB!AC24+MAR!AC24+ABR!AC24+MAY!AC24+JUN!AC24+JUL!AC24),IF(Config!$C$6=8,SUM(+ENE!AC24+FEB!AC24+MAR!AC24+ABR!AC24+MAY!AC24+JUN!AC24+JUL!AC24+AGO!AC24),IF(Config!$C$6=9,SUM(+ENE!AC24+FEB!AC24+MAR!AC24+ABR!AC24+MAY!AC24+JUN!AC24+JUL!AC24+AGO!AC24+SET!AC24),IF(Config!$C$6=10,SUM(+ENE!AC24+FEB!AC24+MAR!AC24+ABR!AC24+MAY!AC24+JUN!AC24+JUL!AC24+AGO!AC24+SET!AC24+OCT!AC24),IF(Config!$C$6=11,SUM(+ENE!AC24+FEB!AC24+MAR!AC24+ABR!AC24+MAY!AC24+JUN!AC24+JUL!AC24+AGO!AC24+SET!AC24+OCT!AC24+NOV!AC24),IF(Config!$C$6=12,SUM(+ENE!AC24+FEB!AC24+MAR!AC24+ABR!AC24+MAY!AC24+JUN!AC24+JUL!AC24+AGO!AC24+SET!AC24+OCT!AC24+NOV!AC24+DIC!AC24)))))))))))))</f>
        <v>16</v>
      </c>
      <c r="AD24" s="259">
        <f>IF(Config!$C$6=1,SUM(+ENE!AD24),IF(Config!$C$6=2,SUM(+ENE!AD24+FEB!AD24),IF(Config!$C$6=3,SUM(+ENE!AD24+FEB!AD24+MAR!AD24),IF(Config!$C$6=4,SUM(+ENE!AD24+FEB!AD24+MAR!AD24+ABR!AD24),IF(Config!$C$6=5,SUM(ENE!AD24+FEB!AD24+MAR!AD24+ABR!AD24+MAY!AD24),IF(Config!$C$6=6,SUM(+ENE!AD24+FEB!AD24+MAR!AD24+ABR!AD24+MAY!AD24+JUN!AD24),IF(Config!$C$6=7,SUM(ENE!AD24+FEB!AD24+MAR!AD24+ABR!AD24+MAY!AD24+JUN!AD24+JUL!AD24),IF(Config!$C$6=8,SUM(+ENE!AD24+FEB!AD24+MAR!AD24+ABR!AD24+MAY!AD24+JUN!AD24+JUL!AD24+AGO!AD24),IF(Config!$C$6=9,SUM(+ENE!AD24+FEB!AD24+MAR!AD24+ABR!AD24+MAY!AD24+JUN!AD24+JUL!AD24+AGO!AD24+SET!AD24),IF(Config!$C$6=10,SUM(+ENE!AD24+FEB!AD24+MAR!AD24+ABR!AD24+MAY!AD24+JUN!AD24+JUL!AD24+AGO!AD24+SET!AD24+OCT!AD24),IF(Config!$C$6=11,SUM(+ENE!AD24+FEB!AD24+MAR!AD24+ABR!AD24+MAY!AD24+JUN!AD24+JUL!AD24+AGO!AD24+SET!AD24+OCT!AD24+NOV!AD24),IF(Config!$C$6=12,SUM(+ENE!AD24+FEB!AD24+MAR!AD24+ABR!AD24+MAY!AD24+JUN!AD24+JUL!AD24+AGO!AD24+SET!AD24+OCT!AD24+NOV!AD24+DIC!AD24)))))))))))))</f>
        <v>0</v>
      </c>
      <c r="AE24" s="259">
        <f>IF(Config!$C$6=1,SUM(+ENE!AE24),IF(Config!$C$6=2,SUM(+ENE!AE24+FEB!AE24),IF(Config!$C$6=3,SUM(+ENE!AE24+FEB!AE24+MAR!AE24),IF(Config!$C$6=4,SUM(+ENE!AE24+FEB!AE24+MAR!AE24+ABR!AE24),IF(Config!$C$6=5,SUM(ENE!AE24+FEB!AE24+MAR!AE24+ABR!AE24+MAY!AE24),IF(Config!$C$6=6,SUM(+ENE!AE24+FEB!AE24+MAR!AE24+ABR!AE24+MAY!AE24+JUN!AE24),IF(Config!$C$6=7,SUM(ENE!AE24+FEB!AE24+MAR!AE24+ABR!AE24+MAY!AE24+JUN!AE24+JUL!AE24),IF(Config!$C$6=8,SUM(+ENE!AE24+FEB!AE24+MAR!AE24+ABR!AE24+MAY!AE24+JUN!AE24+JUL!AE24+AGO!AE24),IF(Config!$C$6=9,SUM(+ENE!AE24+FEB!AE24+MAR!AE24+ABR!AE24+MAY!AE24+JUN!AE24+JUL!AE24+AGO!AE24+SET!AE24),IF(Config!$C$6=10,SUM(+ENE!AE24+FEB!AE24+MAR!AE24+ABR!AE24+MAY!AE24+JUN!AE24+JUL!AE24+AGO!AE24+SET!AE24+OCT!AE24),IF(Config!$C$6=11,SUM(+ENE!AE24+FEB!AE24+MAR!AE24+ABR!AE24+MAY!AE24+JUN!AE24+JUL!AE24+AGO!AE24+SET!AE24+OCT!AE24+NOV!AE24),IF(Config!$C$6=12,SUM(+ENE!AE24+FEB!AE24+MAR!AE24+ABR!AE24+MAY!AE24+JUN!AE24+JUL!AE24+AGO!AE24+SET!AE24+OCT!AE24+NOV!AE24+DIC!AE24)))))))))))))</f>
        <v>0</v>
      </c>
      <c r="AF24" s="259">
        <f>IF(Config!$C$6=1,SUM(+ENE!AF24),IF(Config!$C$6=2,SUM(+ENE!AF24+FEB!AF24),IF(Config!$C$6=3,SUM(+ENE!AF24+FEB!AF24+MAR!AF24),IF(Config!$C$6=4,SUM(+ENE!AF24+FEB!AF24+MAR!AF24+ABR!AF24),IF(Config!$C$6=5,SUM(ENE!AF24+FEB!AF24+MAR!AF24+ABR!AF24+MAY!AF24),IF(Config!$C$6=6,SUM(+ENE!AF24+FEB!AF24+MAR!AF24+ABR!AF24+MAY!AF24+JUN!AF24),IF(Config!$C$6=7,SUM(ENE!AF24+FEB!AF24+MAR!AF24+ABR!AF24+MAY!AF24+JUN!AF24+JUL!AF24),IF(Config!$C$6=8,SUM(+ENE!AF24+FEB!AF24+MAR!AF24+ABR!AF24+MAY!AF24+JUN!AF24+JUL!AF24+AGO!AF24),IF(Config!$C$6=9,SUM(+ENE!AF24+FEB!AF24+MAR!AF24+ABR!AF24+MAY!AF24+JUN!AF24+JUL!AF24+AGO!AF24+SET!AF24),IF(Config!$C$6=10,SUM(+ENE!AF24+FEB!AF24+MAR!AF24+ABR!AF24+MAY!AF24+JUN!AF24+JUL!AF24+AGO!AF24+SET!AF24+OCT!AF24),IF(Config!$C$6=11,SUM(+ENE!AF24+FEB!AF24+MAR!AF24+ABR!AF24+MAY!AF24+JUN!AF24+JUL!AF24+AGO!AF24+SET!AF24+OCT!AF24+NOV!AF24),IF(Config!$C$6=12,SUM(+ENE!AF24+FEB!AF24+MAR!AF24+ABR!AF24+MAY!AF24+JUN!AF24+JUL!AF24+AGO!AF24+SET!AF24+OCT!AF24+NOV!AF24+DIC!AF24)))))))))))))</f>
        <v>0</v>
      </c>
      <c r="AG24" s="259">
        <f>IF(Config!$C$6=1,SUM(+ENE!AG24),IF(Config!$C$6=2,SUM(+ENE!AG24+FEB!AG24),IF(Config!$C$6=3,SUM(+ENE!AG24+FEB!AG24+MAR!AG24),IF(Config!$C$6=4,SUM(+ENE!AG24+FEB!AG24+MAR!AG24+ABR!AG24),IF(Config!$C$6=5,SUM(ENE!AG24+FEB!AG24+MAR!AG24+ABR!AG24+MAY!AG24),IF(Config!$C$6=6,SUM(+ENE!AG24+FEB!AG24+MAR!AG24+ABR!AG24+MAY!AG24+JUN!AG24),IF(Config!$C$6=7,SUM(ENE!AG24+FEB!AG24+MAR!AG24+ABR!AG24+MAY!AG24+JUN!AG24+JUL!AG24),IF(Config!$C$6=8,SUM(+ENE!AG24+FEB!AG24+MAR!AG24+ABR!AG24+MAY!AG24+JUN!AG24+JUL!AG24+AGO!AG24),IF(Config!$C$6=9,SUM(+ENE!AG24+FEB!AG24+MAR!AG24+ABR!AG24+MAY!AG24+JUN!AG24+JUL!AG24+AGO!AG24+SET!AG24),IF(Config!$C$6=10,SUM(+ENE!AG24+FEB!AG24+MAR!AG24+ABR!AG24+MAY!AG24+JUN!AG24+JUL!AG24+AGO!AG24+SET!AG24+OCT!AG24),IF(Config!$C$6=11,SUM(+ENE!AG24+FEB!AG24+MAR!AG24+ABR!AG24+MAY!AG24+JUN!AG24+JUL!AG24+AGO!AG24+SET!AG24+OCT!AG24+NOV!AG24),IF(Config!$C$6=12,SUM(+ENE!AG24+FEB!AG24+MAR!AG24+ABR!AG24+MAY!AG24+JUN!AG24+JUL!AG24+AGO!AG24+SET!AG24+OCT!AG24+NOV!AG24+DIC!AG24)))))))))))))</f>
        <v>0</v>
      </c>
      <c r="AH24" s="259">
        <f>IF(Config!$C$6=1,SUM(+ENE!AH24),IF(Config!$C$6=2,SUM(+ENE!AH24+FEB!AH24),IF(Config!$C$6=3,SUM(+ENE!AH24+FEB!AH24+MAR!AH24),IF(Config!$C$6=4,SUM(+ENE!AH24+FEB!AH24+MAR!AH24+ABR!AH24),IF(Config!$C$6=5,SUM(ENE!AH24+FEB!AH24+MAR!AH24+ABR!AH24+MAY!AH24),IF(Config!$C$6=6,SUM(+ENE!AH24+FEB!AH24+MAR!AH24+ABR!AH24+MAY!AH24+JUN!AH24),IF(Config!$C$6=7,SUM(ENE!AH24+FEB!AH24+MAR!AH24+ABR!AH24+MAY!AH24+JUN!AH24+JUL!AH24),IF(Config!$C$6=8,SUM(+ENE!AH24+FEB!AH24+MAR!AH24+ABR!AH24+MAY!AH24+JUN!AH24+JUL!AH24+AGO!AH24),IF(Config!$C$6=9,SUM(+ENE!AH24+FEB!AH24+MAR!AH24+ABR!AH24+MAY!AH24+JUN!AH24+JUL!AH24+AGO!AH24+SET!AH24),IF(Config!$C$6=10,SUM(+ENE!AH24+FEB!AH24+MAR!AH24+ABR!AH24+MAY!AH24+JUN!AH24+JUL!AH24+AGO!AH24+SET!AH24+OCT!AH24),IF(Config!$C$6=11,SUM(+ENE!AH24+FEB!AH24+MAR!AH24+ABR!AH24+MAY!AH24+JUN!AH24+JUL!AH24+AGO!AH24+SET!AH24+OCT!AH24+NOV!AH24),IF(Config!$C$6=12,SUM(+ENE!AH24+FEB!AH24+MAR!AH24+ABR!AH24+MAY!AH24+JUN!AH24+JUL!AH24+AGO!AH24+SET!AH24+OCT!AH24+NOV!AH24+DIC!AH24)))))))))))))</f>
        <v>3</v>
      </c>
      <c r="AI24" s="259">
        <f>IF(Config!$C$6=1,SUM(+ENE!AI24),IF(Config!$C$6=2,SUM(+ENE!AI24+FEB!AI24),IF(Config!$C$6=3,SUM(+ENE!AI24+FEB!AI24+MAR!AI24),IF(Config!$C$6=4,SUM(+ENE!AI24+FEB!AI24+MAR!AI24+ABR!AI24),IF(Config!$C$6=5,SUM(ENE!AI24+FEB!AI24+MAR!AI24+ABR!AI24+MAY!AI24),IF(Config!$C$6=6,SUM(+ENE!AI24+FEB!AI24+MAR!AI24+ABR!AI24+MAY!AI24+JUN!AI24),IF(Config!$C$6=7,SUM(ENE!AI24+FEB!AI24+MAR!AI24+ABR!AI24+MAY!AI24+JUN!AI24+JUL!AI24),IF(Config!$C$6=8,SUM(+ENE!AI24+FEB!AI24+MAR!AI24+ABR!AI24+MAY!AI24+JUN!AI24+JUL!AI24+AGO!AI24),IF(Config!$C$6=9,SUM(+ENE!AI24+FEB!AI24+MAR!AI24+ABR!AI24+MAY!AI24+JUN!AI24+JUL!AI24+AGO!AI24+SET!AI24),IF(Config!$C$6=10,SUM(+ENE!AI24+FEB!AI24+MAR!AI24+ABR!AI24+MAY!AI24+JUN!AI24+JUL!AI24+AGO!AI24+SET!AI24+OCT!AI24),IF(Config!$C$6=11,SUM(+ENE!AI24+FEB!AI24+MAR!AI24+ABR!AI24+MAY!AI24+JUN!AI24+JUL!AI24+AGO!AI24+SET!AI24+OCT!AI24+NOV!AI24),IF(Config!$C$6=12,SUM(+ENE!AI24+FEB!AI24+MAR!AI24+ABR!AI24+MAY!AI24+JUN!AI24+JUL!AI24+AGO!AI24+SET!AI24+OCT!AI24+NOV!AI24+DIC!AI24)))))))))))))</f>
        <v>0</v>
      </c>
      <c r="AJ24" s="259">
        <f>IF(Config!$C$6=1,SUM(+ENE!AJ24),IF(Config!$C$6=2,SUM(+ENE!AJ24+FEB!AJ24),IF(Config!$C$6=3,SUM(+ENE!AJ24+FEB!AJ24+MAR!AJ24),IF(Config!$C$6=4,SUM(+ENE!AJ24+FEB!AJ24+MAR!AJ24+ABR!AJ24),IF(Config!$C$6=5,SUM(ENE!AJ24+FEB!AJ24+MAR!AJ24+ABR!AJ24+MAY!AJ24),IF(Config!$C$6=6,SUM(+ENE!AJ24+FEB!AJ24+MAR!AJ24+ABR!AJ24+MAY!AJ24+JUN!AJ24),IF(Config!$C$6=7,SUM(ENE!AJ24+FEB!AJ24+MAR!AJ24+ABR!AJ24+MAY!AJ24+JUN!AJ24+JUL!AJ24),IF(Config!$C$6=8,SUM(+ENE!AJ24+FEB!AJ24+MAR!AJ24+ABR!AJ24+MAY!AJ24+JUN!AJ24+JUL!AJ24+AGO!AJ24),IF(Config!$C$6=9,SUM(+ENE!AJ24+FEB!AJ24+MAR!AJ24+ABR!AJ24+MAY!AJ24+JUN!AJ24+JUL!AJ24+AGO!AJ24+SET!AJ24),IF(Config!$C$6=10,SUM(+ENE!AJ24+FEB!AJ24+MAR!AJ24+ABR!AJ24+MAY!AJ24+JUN!AJ24+JUL!AJ24+AGO!AJ24+SET!AJ24+OCT!AJ24),IF(Config!$C$6=11,SUM(+ENE!AJ24+FEB!AJ24+MAR!AJ24+ABR!AJ24+MAY!AJ24+JUN!AJ24+JUL!AJ24+AGO!AJ24+SET!AJ24+OCT!AJ24+NOV!AJ24),IF(Config!$C$6=12,SUM(+ENE!AJ24+FEB!AJ24+MAR!AJ24+ABR!AJ24+MAY!AJ24+JUN!AJ24+JUL!AJ24+AGO!AJ24+SET!AJ24+OCT!AJ24+NOV!AJ24+DIC!AJ24)))))))))))))</f>
        <v>0</v>
      </c>
      <c r="AK24" s="259">
        <f>IF(Config!$C$6=1,SUM(+ENE!AK24),IF(Config!$C$6=2,SUM(+ENE!AK24+FEB!AK24),IF(Config!$C$6=3,SUM(+ENE!AK24+FEB!AK24+MAR!AK24),IF(Config!$C$6=4,SUM(+ENE!AK24+FEB!AK24+MAR!AK24+ABR!AK24),IF(Config!$C$6=5,SUM(ENE!AK24+FEB!AK24+MAR!AK24+ABR!AK24+MAY!AK24),IF(Config!$C$6=6,SUM(+ENE!AK24+FEB!AK24+MAR!AK24+ABR!AK24+MAY!AK24+JUN!AK24),IF(Config!$C$6=7,SUM(ENE!AK24+FEB!AK24+MAR!AK24+ABR!AK24+MAY!AK24+JUN!AK24+JUL!AK24),IF(Config!$C$6=8,SUM(+ENE!AK24+FEB!AK24+MAR!AK24+ABR!AK24+MAY!AK24+JUN!AK24+JUL!AK24+AGO!AK24),IF(Config!$C$6=9,SUM(+ENE!AK24+FEB!AK24+MAR!AK24+ABR!AK24+MAY!AK24+JUN!AK24+JUL!AK24+AGO!AK24+SET!AK24),IF(Config!$C$6=10,SUM(+ENE!AK24+FEB!AK24+MAR!AK24+ABR!AK24+MAY!AK24+JUN!AK24+JUL!AK24+AGO!AK24+SET!AK24+OCT!AK24),IF(Config!$C$6=11,SUM(+ENE!AK24+FEB!AK24+MAR!AK24+ABR!AK24+MAY!AK24+JUN!AK24+JUL!AK24+AGO!AK24+SET!AK24+OCT!AK24+NOV!AK24),IF(Config!$C$6=12,SUM(+ENE!AK24+FEB!AK24+MAR!AK24+ABR!AK24+MAY!AK24+JUN!AK24+JUL!AK24+AGO!AK24+SET!AK24+OCT!AK24+NOV!AK24+DIC!AK24)))))))))))))</f>
        <v>30</v>
      </c>
      <c r="AL24" s="259">
        <f>IF(Config!$C$6=1,SUM(+ENE!AL24),IF(Config!$C$6=2,SUM(+ENE!AL24+FEB!AL24),IF(Config!$C$6=3,SUM(+ENE!AL24+FEB!AL24+MAR!AL24),IF(Config!$C$6=4,SUM(+ENE!AL24+FEB!AL24+MAR!AL24+ABR!AL24),IF(Config!$C$6=5,SUM(ENE!AL24+FEB!AL24+MAR!AL24+ABR!AL24+MAY!AL24),IF(Config!$C$6=6,SUM(+ENE!AL24+FEB!AL24+MAR!AL24+ABR!AL24+MAY!AL24+JUN!AL24),IF(Config!$C$6=7,SUM(ENE!AL24+FEB!AL24+MAR!AL24+ABR!AL24+MAY!AL24+JUN!AL24+JUL!AL24),IF(Config!$C$6=8,SUM(+ENE!AL24+FEB!AL24+MAR!AL24+ABR!AL24+MAY!AL24+JUN!AL24+JUL!AL24+AGO!AL24),IF(Config!$C$6=9,SUM(+ENE!AL24+FEB!AL24+MAR!AL24+ABR!AL24+MAY!AL24+JUN!AL24+JUL!AL24+AGO!AL24+SET!AL24),IF(Config!$C$6=10,SUM(+ENE!AL24+FEB!AL24+MAR!AL24+ABR!AL24+MAY!AL24+JUN!AL24+JUL!AL24+AGO!AL24+SET!AL24+OCT!AL24),IF(Config!$C$6=11,SUM(+ENE!AL24+FEB!AL24+MAR!AL24+ABR!AL24+MAY!AL24+JUN!AL24+JUL!AL24+AGO!AL24+SET!AL24+OCT!AL24+NOV!AL24),IF(Config!$C$6=12,SUM(+ENE!AL24+FEB!AL24+MAR!AL24+ABR!AL24+MAY!AL24+JUN!AL24+JUL!AL24+AGO!AL24+SET!AL24+OCT!AL24+NOV!AL24+DIC!AL24)))))))))))))</f>
        <v>0</v>
      </c>
      <c r="AM24" s="259">
        <f>IF(Config!$C$6=1,SUM(+ENE!AM24),IF(Config!$C$6=2,SUM(+ENE!AM24+FEB!AM24),IF(Config!$C$6=3,SUM(+ENE!AM24+FEB!AM24+MAR!AM24),IF(Config!$C$6=4,SUM(+ENE!AM24+FEB!AM24+MAR!AM24+ABR!AM24),IF(Config!$C$6=5,SUM(ENE!AM24+FEB!AM24+MAR!AM24+ABR!AM24+MAY!AM24),IF(Config!$C$6=6,SUM(+ENE!AM24+FEB!AM24+MAR!AM24+ABR!AM24+MAY!AM24+JUN!AM24),IF(Config!$C$6=7,SUM(ENE!AM24+FEB!AM24+MAR!AM24+ABR!AM24+MAY!AM24+JUN!AM24+JUL!AM24),IF(Config!$C$6=8,SUM(+ENE!AM24+FEB!AM24+MAR!AM24+ABR!AM24+MAY!AM24+JUN!AM24+JUL!AM24+AGO!AM24),IF(Config!$C$6=9,SUM(+ENE!AM24+FEB!AM24+MAR!AM24+ABR!AM24+MAY!AM24+JUN!AM24+JUL!AM24+AGO!AM24+SET!AM24),IF(Config!$C$6=10,SUM(+ENE!AM24+FEB!AM24+MAR!AM24+ABR!AM24+MAY!AM24+JUN!AM24+JUL!AM24+AGO!AM24+SET!AM24+OCT!AM24),IF(Config!$C$6=11,SUM(+ENE!AM24+FEB!AM24+MAR!AM24+ABR!AM24+MAY!AM24+JUN!AM24+JUL!AM24+AGO!AM24+SET!AM24+OCT!AM24+NOV!AM24),IF(Config!$C$6=12,SUM(+ENE!AM24+FEB!AM24+MAR!AM24+ABR!AM24+MAY!AM24+JUN!AM24+JUL!AM24+AGO!AM24+SET!AM24+OCT!AM24+NOV!AM24+DIC!AM24)))))))))))))</f>
        <v>0</v>
      </c>
      <c r="AN24" s="259">
        <f>IF(Config!$C$6=1,SUM(+ENE!AN24),IF(Config!$C$6=2,SUM(+ENE!AN24+FEB!AN24),IF(Config!$C$6=3,SUM(+ENE!AN24+FEB!AN24+MAR!AN24),IF(Config!$C$6=4,SUM(+ENE!AN24+FEB!AN24+MAR!AN24+ABR!AN24),IF(Config!$C$6=5,SUM(ENE!AN24+FEB!AN24+MAR!AN24+ABR!AN24+MAY!AN24),IF(Config!$C$6=6,SUM(+ENE!AN24+FEB!AN24+MAR!AN24+ABR!AN24+MAY!AN24+JUN!AN24),IF(Config!$C$6=7,SUM(ENE!AN24+FEB!AN24+MAR!AN24+ABR!AN24+MAY!AN24+JUN!AN24+JUL!AN24),IF(Config!$C$6=8,SUM(+ENE!AN24+FEB!AN24+MAR!AN24+ABR!AN24+MAY!AN24+JUN!AN24+JUL!AN24+AGO!AN24),IF(Config!$C$6=9,SUM(+ENE!AN24+FEB!AN24+MAR!AN24+ABR!AN24+MAY!AN24+JUN!AN24+JUL!AN24+AGO!AN24+SET!AN24),IF(Config!$C$6=10,SUM(+ENE!AN24+FEB!AN24+MAR!AN24+ABR!AN24+MAY!AN24+JUN!AN24+JUL!AN24+AGO!AN24+SET!AN24+OCT!AN24),IF(Config!$C$6=11,SUM(+ENE!AN24+FEB!AN24+MAR!AN24+ABR!AN24+MAY!AN24+JUN!AN24+JUL!AN24+AGO!AN24+SET!AN24+OCT!AN24+NOV!AN24),IF(Config!$C$6=12,SUM(+ENE!AN24+FEB!AN24+MAR!AN24+ABR!AN24+MAY!AN24+JUN!AN24+JUL!AN24+AGO!AN24+SET!AN24+OCT!AN24+NOV!AN24+DIC!AN24)))))))))))))</f>
        <v>0</v>
      </c>
      <c r="AO24" s="259">
        <f>IF(Config!$C$6=1,SUM(+ENE!AO24),IF(Config!$C$6=2,SUM(+ENE!AO24+FEB!AO24),IF(Config!$C$6=3,SUM(+ENE!AO24+FEB!AO24+MAR!AO24),IF(Config!$C$6=4,SUM(+ENE!AO24+FEB!AO24+MAR!AO24+ABR!AO24),IF(Config!$C$6=5,SUM(ENE!AO24+FEB!AO24+MAR!AO24+ABR!AO24+MAY!AO24),IF(Config!$C$6=6,SUM(+ENE!AO24+FEB!AO24+MAR!AO24+ABR!AO24+MAY!AO24+JUN!AO24),IF(Config!$C$6=7,SUM(ENE!AO24+FEB!AO24+MAR!AO24+ABR!AO24+MAY!AO24+JUN!AO24+JUL!AO24),IF(Config!$C$6=8,SUM(+ENE!AO24+FEB!AO24+MAR!AO24+ABR!AO24+MAY!AO24+JUN!AO24+JUL!AO24+AGO!AO24),IF(Config!$C$6=9,SUM(+ENE!AO24+FEB!AO24+MAR!AO24+ABR!AO24+MAY!AO24+JUN!AO24+JUL!AO24+AGO!AO24+SET!AO24),IF(Config!$C$6=10,SUM(+ENE!AO24+FEB!AO24+MAR!AO24+ABR!AO24+MAY!AO24+JUN!AO24+JUL!AO24+AGO!AO24+SET!AO24+OCT!AO24),IF(Config!$C$6=11,SUM(+ENE!AO24+FEB!AO24+MAR!AO24+ABR!AO24+MAY!AO24+JUN!AO24+JUL!AO24+AGO!AO24+SET!AO24+OCT!AO24+NOV!AO24),IF(Config!$C$6=12,SUM(+ENE!AO24+FEB!AO24+MAR!AO24+ABR!AO24+MAY!AO24+JUN!AO24+JUL!AO24+AGO!AO24+SET!AO24+OCT!AO24+NOV!AO24+DIC!AO24)))))))))))))</f>
        <v>12</v>
      </c>
      <c r="AP24" s="259">
        <f>IF(Config!$C$6=1,SUM(+ENE!AP24),IF(Config!$C$6=2,SUM(+ENE!AP24+FEB!AP24),IF(Config!$C$6=3,SUM(+ENE!AP24+FEB!AP24+MAR!AP24),IF(Config!$C$6=4,SUM(+ENE!AP24+FEB!AP24+MAR!AP24+ABR!AP24),IF(Config!$C$6=5,SUM(ENE!AP24+FEB!AP24+MAR!AP24+ABR!AP24+MAY!AP24),IF(Config!$C$6=6,SUM(+ENE!AP24+FEB!AP24+MAR!AP24+ABR!AP24+MAY!AP24+JUN!AP24),IF(Config!$C$6=7,SUM(ENE!AP24+FEB!AP24+MAR!AP24+ABR!AP24+MAY!AP24+JUN!AP24+JUL!AP24),IF(Config!$C$6=8,SUM(+ENE!AP24+FEB!AP24+MAR!AP24+ABR!AP24+MAY!AP24+JUN!AP24+JUL!AP24+AGO!AP24),IF(Config!$C$6=9,SUM(+ENE!AP24+FEB!AP24+MAR!AP24+ABR!AP24+MAY!AP24+JUN!AP24+JUL!AP24+AGO!AP24+SET!AP24),IF(Config!$C$6=10,SUM(+ENE!AP24+FEB!AP24+MAR!AP24+ABR!AP24+MAY!AP24+JUN!AP24+JUL!AP24+AGO!AP24+SET!AP24+OCT!AP24),IF(Config!$C$6=11,SUM(+ENE!AP24+FEB!AP24+MAR!AP24+ABR!AP24+MAY!AP24+JUN!AP24+JUL!AP24+AGO!AP24+SET!AP24+OCT!AP24+NOV!AP24),IF(Config!$C$6=12,SUM(+ENE!AP24+FEB!AP24+MAR!AP24+ABR!AP24+MAY!AP24+JUN!AP24+JUL!AP24+AGO!AP24+SET!AP24+OCT!AP24+NOV!AP24+DIC!AP24)))))))))))))</f>
        <v>0</v>
      </c>
      <c r="AQ24" s="259">
        <f>IF(Config!$C$6=1,SUM(+ENE!AQ24),IF(Config!$C$6=2,SUM(+ENE!AQ24+FEB!AQ24),IF(Config!$C$6=3,SUM(+ENE!AQ24+FEB!AQ24+MAR!AQ24),IF(Config!$C$6=4,SUM(+ENE!AQ24+FEB!AQ24+MAR!AQ24+ABR!AQ24),IF(Config!$C$6=5,SUM(ENE!AQ24+FEB!AQ24+MAR!AQ24+ABR!AQ24+MAY!AQ24),IF(Config!$C$6=6,SUM(+ENE!AQ24+FEB!AQ24+MAR!AQ24+ABR!AQ24+MAY!AQ24+JUN!AQ24),IF(Config!$C$6=7,SUM(ENE!AQ24+FEB!AQ24+MAR!AQ24+ABR!AQ24+MAY!AQ24+JUN!AQ24+JUL!AQ24),IF(Config!$C$6=8,SUM(+ENE!AQ24+FEB!AQ24+MAR!AQ24+ABR!AQ24+MAY!AQ24+JUN!AQ24+JUL!AQ24+AGO!AQ24),IF(Config!$C$6=9,SUM(+ENE!AQ24+FEB!AQ24+MAR!AQ24+ABR!AQ24+MAY!AQ24+JUN!AQ24+JUL!AQ24+AGO!AQ24+SET!AQ24),IF(Config!$C$6=10,SUM(+ENE!AQ24+FEB!AQ24+MAR!AQ24+ABR!AQ24+MAY!AQ24+JUN!AQ24+JUL!AQ24+AGO!AQ24+SET!AQ24+OCT!AQ24),IF(Config!$C$6=11,SUM(+ENE!AQ24+FEB!AQ24+MAR!AQ24+ABR!AQ24+MAY!AQ24+JUN!AQ24+JUL!AQ24+AGO!AQ24+SET!AQ24+OCT!AQ24+NOV!AQ24),IF(Config!$C$6=12,SUM(+ENE!AQ24+FEB!AQ24+MAR!AQ24+ABR!AQ24+MAY!AQ24+JUN!AQ24+JUL!AQ24+AGO!AQ24+SET!AQ24+OCT!AQ24+NOV!AQ24+DIC!AQ24)))))))))))))</f>
        <v>0</v>
      </c>
      <c r="AR24" s="259">
        <f>IF(Config!$C$6=1,SUM(+ENE!AR24),IF(Config!$C$6=2,SUM(+ENE!AR24+FEB!AR24),IF(Config!$C$6=3,SUM(+ENE!AR24+FEB!AR24+MAR!AR24),IF(Config!$C$6=4,SUM(+ENE!AR24+FEB!AR24+MAR!AR24+ABR!AR24),IF(Config!$C$6=5,SUM(ENE!AR24+FEB!AR24+MAR!AR24+ABR!AR24+MAY!AR24),IF(Config!$C$6=6,SUM(+ENE!AR24+FEB!AR24+MAR!AR24+ABR!AR24+MAY!AR24+JUN!AR24),IF(Config!$C$6=7,SUM(ENE!AR24+FEB!AR24+MAR!AR24+ABR!AR24+MAY!AR24+JUN!AR24+JUL!AR24),IF(Config!$C$6=8,SUM(+ENE!AR24+FEB!AR24+MAR!AR24+ABR!AR24+MAY!AR24+JUN!AR24+JUL!AR24+AGO!AR24),IF(Config!$C$6=9,SUM(+ENE!AR24+FEB!AR24+MAR!AR24+ABR!AR24+MAY!AR24+JUN!AR24+JUL!AR24+AGO!AR24+SET!AR24),IF(Config!$C$6=10,SUM(+ENE!AR24+FEB!AR24+MAR!AR24+ABR!AR24+MAY!AR24+JUN!AR24+JUL!AR24+AGO!AR24+SET!AR24+OCT!AR24),IF(Config!$C$6=11,SUM(+ENE!AR24+FEB!AR24+MAR!AR24+ABR!AR24+MAY!AR24+JUN!AR24+JUL!AR24+AGO!AR24+SET!AR24+OCT!AR24+NOV!AR24),IF(Config!$C$6=12,SUM(+ENE!AR24+FEB!AR24+MAR!AR24+ABR!AR24+MAY!AR24+JUN!AR24+JUL!AR24+AGO!AR24+SET!AR24+OCT!AR24+NOV!AR24+DIC!AR24)))))))))))))</f>
        <v>8</v>
      </c>
      <c r="AS24" s="220">
        <f t="shared" si="3"/>
        <v>109</v>
      </c>
      <c r="AT24" s="260">
        <f>IF(Config!$C$6=1,SUM(+ENE!AT24),IF(Config!$C$6=2,SUM(+ENE!AT24+FEB!AT24),IF(Config!$C$6=3,SUM(+ENE!AT24+FEB!AT24+MAR!AT24),IF(Config!$C$6=4,SUM(+ENE!AT24+FEB!AT24+MAR!AT24+ABR!AT24),IF(Config!$C$6=5,SUM(ENE!AT24+FEB!AT24+MAR!AT24+ABR!AT24+MAY!AT24),IF(Config!$C$6=6,SUM(+ENE!AT24+FEB!AT24+MAR!AT24+ABR!AT24+MAY!AT24+JUN!AT24),IF(Config!$C$6=7,SUM(ENE!AT24+FEB!AT24+MAR!AT24+ABR!AT24+MAY!AT24+JUN!AT24+JUL!AT24),IF(Config!$C$6=8,SUM(+ENE!AT24+FEB!AT24+MAR!AT24+ABR!AT24+MAY!AT24+JUN!AT24+JUL!AT24+AGO!AT24),IF(Config!$C$6=9,SUM(+ENE!AT24+FEB!AT24+MAR!AT24+ABR!AT24+MAY!AT24+JUN!AT24+JUL!AT24+AGO!AT24+SET!AT24),IF(Config!$C$6=10,SUM(+ENE!AT24+FEB!AT24+MAR!AT24+ABR!AT24+MAY!AT24+JUN!AT24+JUL!AT24+AGO!AT24+SET!AT24+OCT!AT24),IF(Config!$C$6=11,SUM(+ENE!AT24+FEB!AT24+MAR!AT24+ABR!AT24+MAY!AT24+JUN!AT24+JUL!AT24+AGO!AT24+SET!AT24+OCT!AT24+NOV!AT24),IF(Config!$C$6=12,SUM(+ENE!AT24+FEB!AT24+MAR!AT24+ABR!AT24+MAY!AT24+JUN!AT24+JUL!AT24+AGO!AT24+SET!AT24+OCT!AT24+NOV!AT24+DIC!AT24)))))))))))))</f>
        <v>0</v>
      </c>
      <c r="AU24" s="260">
        <f>IF(Config!$C$6=1,SUM(+ENE!AU24),IF(Config!$C$6=2,SUM(+ENE!AU24+FEB!AU24),IF(Config!$C$6=3,SUM(+ENE!AU24+FEB!AU24+MAR!AU24),IF(Config!$C$6=4,SUM(+ENE!AU24+FEB!AU24+MAR!AU24+ABR!AU24),IF(Config!$C$6=5,SUM(ENE!AU24+FEB!AU24+MAR!AU24+ABR!AU24+MAY!AU24),IF(Config!$C$6=6,SUM(+ENE!AU24+FEB!AU24+MAR!AU24+ABR!AU24+MAY!AU24+JUN!AU24),IF(Config!$C$6=7,SUM(ENE!AU24+FEB!AU24+MAR!AU24+ABR!AU24+MAY!AU24+JUN!AU24+JUL!AU24),IF(Config!$C$6=8,SUM(+ENE!AU24+FEB!AU24+MAR!AU24+ABR!AU24+MAY!AU24+JUN!AU24+JUL!AU24+AGO!AU24),IF(Config!$C$6=9,SUM(+ENE!AU24+FEB!AU24+MAR!AU24+ABR!AU24+MAY!AU24+JUN!AU24+JUL!AU24+AGO!AU24+SET!AU24),IF(Config!$C$6=10,SUM(+ENE!AU24+FEB!AU24+MAR!AU24+ABR!AU24+MAY!AU24+JUN!AU24+JUL!AU24+AGO!AU24+SET!AU24+OCT!AU24),IF(Config!$C$6=11,SUM(+ENE!AU24+FEB!AU24+MAR!AU24+ABR!AU24+MAY!AU24+JUN!AU24+JUL!AU24+AGO!AU24+SET!AU24+OCT!AU24+NOV!AU24),IF(Config!$C$6=12,SUM(+ENE!AU24+FEB!AU24+MAR!AU24+ABR!AU24+MAY!AU24+JUN!AU24+JUL!AU24+AGO!AU24+SET!AU24+OCT!AU24+NOV!AU24+DIC!AU24)))))))))))))</f>
        <v>0</v>
      </c>
      <c r="AV24" s="260">
        <f>IF(Config!$C$6=1,SUM(+ENE!AV24),IF(Config!$C$6=2,SUM(+ENE!AV24+FEB!AV24),IF(Config!$C$6=3,SUM(+ENE!AV24+FEB!AV24+MAR!AV24),IF(Config!$C$6=4,SUM(+ENE!AV24+FEB!AV24+MAR!AV24+ABR!AV24),IF(Config!$C$6=5,SUM(ENE!AV24+FEB!AV24+MAR!AV24+ABR!AV24+MAY!AV24),IF(Config!$C$6=6,SUM(+ENE!AV24+FEB!AV24+MAR!AV24+ABR!AV24+MAY!AV24+JUN!AV24),IF(Config!$C$6=7,SUM(ENE!AV24+FEB!AV24+MAR!AV24+ABR!AV24+MAY!AV24+JUN!AV24+JUL!AV24),IF(Config!$C$6=8,SUM(+ENE!AV24+FEB!AV24+MAR!AV24+ABR!AV24+MAY!AV24+JUN!AV24+JUL!AV24+AGO!AV24),IF(Config!$C$6=9,SUM(+ENE!AV24+FEB!AV24+MAR!AV24+ABR!AV24+MAY!AV24+JUN!AV24+JUL!AV24+AGO!AV24+SET!AV24),IF(Config!$C$6=10,SUM(+ENE!AV24+FEB!AV24+MAR!AV24+ABR!AV24+MAY!AV24+JUN!AV24+JUL!AV24+AGO!AV24+SET!AV24+OCT!AV24),IF(Config!$C$6=11,SUM(+ENE!AV24+FEB!AV24+MAR!AV24+ABR!AV24+MAY!AV24+JUN!AV24+JUL!AV24+AGO!AV24+SET!AV24+OCT!AV24+NOV!AV24),IF(Config!$C$6=12,SUM(+ENE!AV24+FEB!AV24+MAR!AV24+ABR!AV24+MAY!AV24+JUN!AV24+JUL!AV24+AGO!AV24+SET!AV24+OCT!AV24+NOV!AV24+DIC!AV24)))))))))))))</f>
        <v>16</v>
      </c>
      <c r="AW24" s="260">
        <f>IF(Config!$C$6=1,SUM(+ENE!AW24),IF(Config!$C$6=2,SUM(+ENE!AW24+FEB!AW24),IF(Config!$C$6=3,SUM(+ENE!AW24+FEB!AW24+MAR!AW24),IF(Config!$C$6=4,SUM(+ENE!AW24+FEB!AW24+MAR!AW24+ABR!AW24),IF(Config!$C$6=5,SUM(ENE!AW24+FEB!AW24+MAR!AW24+ABR!AW24+MAY!AW24),IF(Config!$C$6=6,SUM(+ENE!AW24+FEB!AW24+MAR!AW24+ABR!AW24+MAY!AW24+JUN!AW24),IF(Config!$C$6=7,SUM(ENE!AW24+FEB!AW24+MAR!AW24+ABR!AW24+MAY!AW24+JUN!AW24+JUL!AW24),IF(Config!$C$6=8,SUM(+ENE!AW24+FEB!AW24+MAR!AW24+ABR!AW24+MAY!AW24+JUN!AW24+JUL!AW24+AGO!AW24),IF(Config!$C$6=9,SUM(+ENE!AW24+FEB!AW24+MAR!AW24+ABR!AW24+MAY!AW24+JUN!AW24+JUL!AW24+AGO!AW24+SET!AW24),IF(Config!$C$6=10,SUM(+ENE!AW24+FEB!AW24+MAR!AW24+ABR!AW24+MAY!AW24+JUN!AW24+JUL!AW24+AGO!AW24+SET!AW24+OCT!AW24),IF(Config!$C$6=11,SUM(+ENE!AW24+FEB!AW24+MAR!AW24+ABR!AW24+MAY!AW24+JUN!AW24+JUL!AW24+AGO!AW24+SET!AW24+OCT!AW24+NOV!AW24),IF(Config!$C$6=12,SUM(+ENE!AW24+FEB!AW24+MAR!AW24+ABR!AW24+MAY!AW24+JUN!AW24+JUL!AW24+AGO!AW24+SET!AW24+OCT!AW24+NOV!AW24+DIC!AW24)))))))))))))</f>
        <v>14</v>
      </c>
      <c r="AX24" s="260">
        <f>IF(Config!$C$6=1,SUM(+ENE!AX24),IF(Config!$C$6=2,SUM(+ENE!AX24+FEB!AX24),IF(Config!$C$6=3,SUM(+ENE!AX24+FEB!AX24+MAR!AX24),IF(Config!$C$6=4,SUM(+ENE!AX24+FEB!AX24+MAR!AX24+ABR!AX24),IF(Config!$C$6=5,SUM(ENE!AX24+FEB!AX24+MAR!AX24+ABR!AX24+MAY!AX24),IF(Config!$C$6=6,SUM(+ENE!AX24+FEB!AX24+MAR!AX24+ABR!AX24+MAY!AX24+JUN!AX24),IF(Config!$C$6=7,SUM(ENE!AX24+FEB!AX24+MAR!AX24+ABR!AX24+MAY!AX24+JUN!AX24+JUL!AX24),IF(Config!$C$6=8,SUM(+ENE!AX24+FEB!AX24+MAR!AX24+ABR!AX24+MAY!AX24+JUN!AX24+JUL!AX24+AGO!AX24),IF(Config!$C$6=9,SUM(+ENE!AX24+FEB!AX24+MAR!AX24+ABR!AX24+MAY!AX24+JUN!AX24+JUL!AX24+AGO!AX24+SET!AX24),IF(Config!$C$6=10,SUM(+ENE!AX24+FEB!AX24+MAR!AX24+ABR!AX24+MAY!AX24+JUN!AX24+JUL!AX24+AGO!AX24+SET!AX24+OCT!AX24),IF(Config!$C$6=11,SUM(+ENE!AX24+FEB!AX24+MAR!AX24+ABR!AX24+MAY!AX24+JUN!AX24+JUL!AX24+AGO!AX24+SET!AX24+OCT!AX24+NOV!AX24),IF(Config!$C$6=12,SUM(+ENE!AX24+FEB!AX24+MAR!AX24+ABR!AX24+MAY!AX24+JUN!AX24+JUL!AX24+AGO!AX24+SET!AX24+OCT!AX24+NOV!AX24+DIC!AX24)))))))))))))</f>
        <v>5</v>
      </c>
      <c r="AY24" s="260">
        <f>IF(Config!$C$6=1,SUM(+ENE!AY24),IF(Config!$C$6=2,SUM(+ENE!AY24+FEB!AY24),IF(Config!$C$6=3,SUM(+ENE!AY24+FEB!AY24+MAR!AY24),IF(Config!$C$6=4,SUM(+ENE!AY24+FEB!AY24+MAR!AY24+ABR!AY24),IF(Config!$C$6=5,SUM(ENE!AY24+FEB!AY24+MAR!AY24+ABR!AY24+MAY!AY24),IF(Config!$C$6=6,SUM(+ENE!AY24+FEB!AY24+MAR!AY24+ABR!AY24+MAY!AY24+JUN!AY24),IF(Config!$C$6=7,SUM(ENE!AY24+FEB!AY24+MAR!AY24+ABR!AY24+MAY!AY24+JUN!AY24+JUL!AY24),IF(Config!$C$6=8,SUM(+ENE!AY24+FEB!AY24+MAR!AY24+ABR!AY24+MAY!AY24+JUN!AY24+JUL!AY24+AGO!AY24),IF(Config!$C$6=9,SUM(+ENE!AY24+FEB!AY24+MAR!AY24+ABR!AY24+MAY!AY24+JUN!AY24+JUL!AY24+AGO!AY24+SET!AY24),IF(Config!$C$6=10,SUM(+ENE!AY24+FEB!AY24+MAR!AY24+ABR!AY24+MAY!AY24+JUN!AY24+JUL!AY24+AGO!AY24+SET!AY24+OCT!AY24),IF(Config!$C$6=11,SUM(+ENE!AY24+FEB!AY24+MAR!AY24+ABR!AY24+MAY!AY24+JUN!AY24+JUL!AY24+AGO!AY24+SET!AY24+OCT!AY24+NOV!AY24),IF(Config!$C$6=12,SUM(+ENE!AY24+FEB!AY24+MAR!AY24+ABR!AY24+MAY!AY24+JUN!AY24+JUL!AY24+AGO!AY24+SET!AY24+OCT!AY24+NOV!AY24+DIC!AY24)))))))))))))</f>
        <v>5</v>
      </c>
      <c r="AZ24" s="260">
        <f>IF(Config!$C$6=1,SUM(+ENE!AZ24),IF(Config!$C$6=2,SUM(+ENE!AZ24+FEB!AZ24),IF(Config!$C$6=3,SUM(+ENE!AZ24+FEB!AZ24+MAR!AZ24),IF(Config!$C$6=4,SUM(+ENE!AZ24+FEB!AZ24+MAR!AZ24+ABR!AZ24),IF(Config!$C$6=5,SUM(ENE!AZ24+FEB!AZ24+MAR!AZ24+ABR!AZ24+MAY!AZ24),IF(Config!$C$6=6,SUM(+ENE!AZ24+FEB!AZ24+MAR!AZ24+ABR!AZ24+MAY!AZ24+JUN!AZ24),IF(Config!$C$6=7,SUM(ENE!AZ24+FEB!AZ24+MAR!AZ24+ABR!AZ24+MAY!AZ24+JUN!AZ24+JUL!AZ24),IF(Config!$C$6=8,SUM(+ENE!AZ24+FEB!AZ24+MAR!AZ24+ABR!AZ24+MAY!AZ24+JUN!AZ24+JUL!AZ24+AGO!AZ24),IF(Config!$C$6=9,SUM(+ENE!AZ24+FEB!AZ24+MAR!AZ24+ABR!AZ24+MAY!AZ24+JUN!AZ24+JUL!AZ24+AGO!AZ24+SET!AZ24),IF(Config!$C$6=10,SUM(+ENE!AZ24+FEB!AZ24+MAR!AZ24+ABR!AZ24+MAY!AZ24+JUN!AZ24+JUL!AZ24+AGO!AZ24+SET!AZ24+OCT!AZ24),IF(Config!$C$6=11,SUM(+ENE!AZ24+FEB!AZ24+MAR!AZ24+ABR!AZ24+MAY!AZ24+JUN!AZ24+JUL!AZ24+AGO!AZ24+SET!AZ24+OCT!AZ24+NOV!AZ24),IF(Config!$C$6=12,SUM(+ENE!AZ24+FEB!AZ24+MAR!AZ24+ABR!AZ24+MAY!AZ24+JUN!AZ24+JUL!AZ24+AGO!AZ24+SET!AZ24+OCT!AZ24+NOV!AZ24+DIC!AZ24)))))))))))))</f>
        <v>16</v>
      </c>
      <c r="BA24" s="260">
        <f>IF(Config!$C$6=1,SUM(+ENE!BA24),IF(Config!$C$6=2,SUM(+ENE!BA24+FEB!BA24),IF(Config!$C$6=3,SUM(+ENE!BA24+FEB!BA24+MAR!BA24),IF(Config!$C$6=4,SUM(+ENE!BA24+FEB!BA24+MAR!BA24+ABR!BA24),IF(Config!$C$6=5,SUM(ENE!BA24+FEB!BA24+MAR!BA24+ABR!BA24+MAY!BA24),IF(Config!$C$6=6,SUM(+ENE!BA24+FEB!BA24+MAR!BA24+ABR!BA24+MAY!BA24+JUN!BA24),IF(Config!$C$6=7,SUM(ENE!BA24+FEB!BA24+MAR!BA24+ABR!BA24+MAY!BA24+JUN!BA24+JUL!BA24),IF(Config!$C$6=8,SUM(+ENE!BA24+FEB!BA24+MAR!BA24+ABR!BA24+MAY!BA24+JUN!BA24+JUL!BA24+AGO!BA24),IF(Config!$C$6=9,SUM(+ENE!BA24+FEB!BA24+MAR!BA24+ABR!BA24+MAY!BA24+JUN!BA24+JUL!BA24+AGO!BA24+SET!BA24),IF(Config!$C$6=10,SUM(+ENE!BA24+FEB!BA24+MAR!BA24+ABR!BA24+MAY!BA24+JUN!BA24+JUL!BA24+AGO!BA24+SET!BA24+OCT!BA24),IF(Config!$C$6=11,SUM(+ENE!BA24+FEB!BA24+MAR!BA24+ABR!BA24+MAY!BA24+JUN!BA24+JUL!BA24+AGO!BA24+SET!BA24+OCT!BA24+NOV!BA24),IF(Config!$C$6=12,SUM(+ENE!BA24+FEB!BA24+MAR!BA24+ABR!BA24+MAY!BA24+JUN!BA24+JUL!BA24+AGO!BA24+SET!BA24+OCT!BA24+NOV!BA24+DIC!BA24)))))))))))))</f>
        <v>3</v>
      </c>
      <c r="BB24" s="260">
        <f>IF(Config!$C$6=1,SUM(+ENE!BB24),IF(Config!$C$6=2,SUM(+ENE!BB24+FEB!BB24),IF(Config!$C$6=3,SUM(+ENE!BB24+FEB!BB24+MAR!BB24),IF(Config!$C$6=4,SUM(+ENE!BB24+FEB!BB24+MAR!BB24+ABR!BB24),IF(Config!$C$6=5,SUM(ENE!BB24+FEB!BB24+MAR!BB24+ABR!BB24+MAY!BB24),IF(Config!$C$6=6,SUM(+ENE!BB24+FEB!BB24+MAR!BB24+ABR!BB24+MAY!BB24+JUN!BB24),IF(Config!$C$6=7,SUM(ENE!BB24+FEB!BB24+MAR!BB24+ABR!BB24+MAY!BB24+JUN!BB24+JUL!BB24),IF(Config!$C$6=8,SUM(+ENE!BB24+FEB!BB24+MAR!BB24+ABR!BB24+MAY!BB24+JUN!BB24+JUL!BB24+AGO!BB24),IF(Config!$C$6=9,SUM(+ENE!BB24+FEB!BB24+MAR!BB24+ABR!BB24+MAY!BB24+JUN!BB24+JUL!BB24+AGO!BB24+SET!BB24),IF(Config!$C$6=10,SUM(+ENE!BB24+FEB!BB24+MAR!BB24+ABR!BB24+MAY!BB24+JUN!BB24+JUL!BB24+AGO!BB24+SET!BB24+OCT!BB24),IF(Config!$C$6=11,SUM(+ENE!BB24+FEB!BB24+MAR!BB24+ABR!BB24+MAY!BB24+JUN!BB24+JUL!BB24+AGO!BB24+SET!BB24+OCT!BB24+NOV!BB24),IF(Config!$C$6=12,SUM(+ENE!BB24+FEB!BB24+MAR!BB24+ABR!BB24+MAY!BB24+JUN!BB24+JUL!BB24+AGO!BB24+SET!BB24+OCT!BB24+NOV!BB24+DIC!BB24)))))))))))))</f>
        <v>30</v>
      </c>
      <c r="BC24" s="260">
        <f>IF(Config!$C$6=1,SUM(+ENE!BC24),IF(Config!$C$6=2,SUM(+ENE!BC24+FEB!BC24),IF(Config!$C$6=3,SUM(+ENE!BC24+FEB!BC24+MAR!BC24),IF(Config!$C$6=4,SUM(+ENE!BC24+FEB!BC24+MAR!BC24+ABR!BC24),IF(Config!$C$6=5,SUM(ENE!BC24+FEB!BC24+MAR!BC24+ABR!BC24+MAY!BC24),IF(Config!$C$6=6,SUM(+ENE!BC24+FEB!BC24+MAR!BC24+ABR!BC24+MAY!BC24+JUN!BC24),IF(Config!$C$6=7,SUM(ENE!BC24+FEB!BC24+MAR!BC24+ABR!BC24+MAY!BC24+JUN!BC24+JUL!BC24),IF(Config!$C$6=8,SUM(+ENE!BC24+FEB!BC24+MAR!BC24+ABR!BC24+MAY!BC24+JUN!BC24+JUL!BC24+AGO!BC24),IF(Config!$C$6=9,SUM(+ENE!BC24+FEB!BC24+MAR!BC24+ABR!BC24+MAY!BC24+JUN!BC24+JUL!BC24+AGO!BC24+SET!BC24),IF(Config!$C$6=10,SUM(+ENE!BC24+FEB!BC24+MAR!BC24+ABR!BC24+MAY!BC24+JUN!BC24+JUL!BC24+AGO!BC24+SET!BC24+OCT!BC24),IF(Config!$C$6=11,SUM(+ENE!BC24+FEB!BC24+MAR!BC24+ABR!BC24+MAY!BC24+JUN!BC24+JUL!BC24+AGO!BC24+SET!BC24+OCT!BC24+NOV!BC24),IF(Config!$C$6=12,SUM(+ENE!BC24+FEB!BC24+MAR!BC24+ABR!BC24+MAY!BC24+JUN!BC24+JUL!BC24+AGO!BC24+SET!BC24+OCT!BC24+NOV!BC24+DIC!BC24)))))))))))))</f>
        <v>20</v>
      </c>
      <c r="BD24" s="109">
        <f t="shared" si="4"/>
        <v>109</v>
      </c>
      <c r="BE24" t="str">
        <f t="shared" si="2"/>
        <v>OK</v>
      </c>
    </row>
    <row r="25" spans="1:57" ht="20.25" customHeight="1" x14ac:dyDescent="0.25">
      <c r="A25" s="213">
        <f>+METAS!A25</f>
        <v>22</v>
      </c>
      <c r="B25" s="257" t="str">
        <f>+METAS!B25</f>
        <v xml:space="preserve">22-Tratamiento ambulatorio de personas con depresion </v>
      </c>
      <c r="C25" s="258" t="str">
        <f>+METAS!D25</f>
        <v>SALUD MENTAL I-1 A I-4</v>
      </c>
      <c r="D25" s="259">
        <f>IF(Config!$C$6=1,SUM(+ENE!D25),IF(Config!$C$6=2,SUM(+ENE!D25+FEB!D25),IF(Config!$C$6=3,SUM(+ENE!D25+FEB!D25+MAR!D25),IF(Config!$C$6=4,SUM(+ENE!D25+FEB!D25+MAR!D25+ABR!D25),IF(Config!$C$6=5,SUM(ENE!D25+FEB!D25+MAR!D25+ABR!D25+MAY!D25),IF(Config!$C$6=6,SUM(+ENE!D25+FEB!D25+MAR!D25+ABR!D25+MAY!D25+JUN!D25),IF(Config!$C$6=7,SUM(ENE!D25+FEB!D25+MAR!D25+ABR!D25+MAY!D25+JUN!D25+JUL!D25),IF(Config!$C$6=8,SUM(+ENE!D25+FEB!D25+MAR!D25+ABR!D25+MAY!D25+JUN!D25+JUL!D25+AGO!D25),IF(Config!$C$6=9,SUM(+ENE!D25+FEB!D25+MAR!D25+ABR!D25+MAY!D25+JUN!D25+JUL!D25+AGO!D25+SET!D25),IF(Config!$C$6=10,SUM(+ENE!D25+FEB!D25+MAR!D25+ABR!D25+MAY!D25+JUN!D25+JUL!D25+AGO!D25+SET!D25+OCT!D25),IF(Config!$C$6=11,SUM(+ENE!D25+FEB!D25+MAR!D25+ABR!D25+MAY!D25+JUN!D25+JUL!D25+AGO!D25+SET!D25+OCT!D25+NOV!D25),IF(Config!$C$6=12,SUM(+ENE!D25+FEB!D25+MAR!D25+ABR!D25+MAY!D25+JUN!D25+JUL!D25+AGO!D25+SET!D25+OCT!D25+NOV!D25+DIC!D25)))))))))))))</f>
        <v>0</v>
      </c>
      <c r="E25" s="259">
        <f>IF(Config!$C$6=1,SUM(+ENE!E25),IF(Config!$C$6=2,SUM(+ENE!E25+FEB!E25),IF(Config!$C$6=3,SUM(+ENE!E25+FEB!E25+MAR!E25),IF(Config!$C$6=4,SUM(+ENE!E25+FEB!E25+MAR!E25+ABR!E25),IF(Config!$C$6=5,SUM(ENE!E25+FEB!E25+MAR!E25+ABR!E25+MAY!E25),IF(Config!$C$6=6,SUM(+ENE!E25+FEB!E25+MAR!E25+ABR!E25+MAY!E25+JUN!E25),IF(Config!$C$6=7,SUM(ENE!E25+FEB!E25+MAR!E25+ABR!E25+MAY!E25+JUN!E25+JUL!E25),IF(Config!$C$6=8,SUM(+ENE!E25+FEB!E25+MAR!E25+ABR!E25+MAY!E25+JUN!E25+JUL!E25+AGO!E25),IF(Config!$C$6=9,SUM(+ENE!E25+FEB!E25+MAR!E25+ABR!E25+MAY!E25+JUN!E25+JUL!E25+AGO!E25+SET!E25),IF(Config!$C$6=10,SUM(+ENE!E25+FEB!E25+MAR!E25+ABR!E25+MAY!E25+JUN!E25+JUL!E25+AGO!E25+SET!E25+OCT!E25),IF(Config!$C$6=11,SUM(+ENE!E25+FEB!E25+MAR!E25+ABR!E25+MAY!E25+JUN!E25+JUL!E25+AGO!E25+SET!E25+OCT!E25+NOV!E25),IF(Config!$C$6=12,SUM(+ENE!E25+FEB!E25+MAR!E25+ABR!E25+MAY!E25+JUN!E25+JUL!E25+AGO!E25+SET!E25+OCT!E25+NOV!E25+DIC!E25)))))))))))))</f>
        <v>0</v>
      </c>
      <c r="F25" s="259">
        <f>IF(Config!$C$6=1,SUM(+ENE!F25),IF(Config!$C$6=2,SUM(+ENE!F25+FEB!F25),IF(Config!$C$6=3,SUM(+ENE!F25+FEB!F25+MAR!F25),IF(Config!$C$6=4,SUM(+ENE!F25+FEB!F25+MAR!F25+ABR!F25),IF(Config!$C$6=5,SUM(ENE!F25+FEB!F25+MAR!F25+ABR!F25+MAY!F25),IF(Config!$C$6=6,SUM(+ENE!F25+FEB!F25+MAR!F25+ABR!F25+MAY!F25+JUN!F25),IF(Config!$C$6=7,SUM(ENE!F25+FEB!F25+MAR!F25+ABR!F25+MAY!F25+JUN!F25+JUL!F25),IF(Config!$C$6=8,SUM(+ENE!F25+FEB!F25+MAR!F25+ABR!F25+MAY!F25+JUN!F25+JUL!F25+AGO!F25),IF(Config!$C$6=9,SUM(+ENE!F25+FEB!F25+MAR!F25+ABR!F25+MAY!F25+JUN!F25+JUL!F25+AGO!F25+SET!F25),IF(Config!$C$6=10,SUM(+ENE!F25+FEB!F25+MAR!F25+ABR!F25+MAY!F25+JUN!F25+JUL!F25+AGO!F25+SET!F25+OCT!F25),IF(Config!$C$6=11,SUM(+ENE!F25+FEB!F25+MAR!F25+ABR!F25+MAY!F25+JUN!F25+JUL!F25+AGO!F25+SET!F25+OCT!F25+NOV!F25),IF(Config!$C$6=12,SUM(+ENE!F25+FEB!F25+MAR!F25+ABR!F25+MAY!F25+JUN!F25+JUL!F25+AGO!F25+SET!F25+OCT!F25+NOV!F25+DIC!F25)))))))))))))</f>
        <v>150</v>
      </c>
      <c r="G25" s="259">
        <f>IF(Config!$C$6=1,SUM(+ENE!G25),IF(Config!$C$6=2,SUM(+ENE!G25+FEB!G25),IF(Config!$C$6=3,SUM(+ENE!G25+FEB!G25+MAR!G25),IF(Config!$C$6=4,SUM(+ENE!G25+FEB!G25+MAR!G25+ABR!G25),IF(Config!$C$6=5,SUM(ENE!G25+FEB!G25+MAR!G25+ABR!G25+MAY!G25),IF(Config!$C$6=6,SUM(+ENE!G25+FEB!G25+MAR!G25+ABR!G25+MAY!G25+JUN!G25),IF(Config!$C$6=7,SUM(ENE!G25+FEB!G25+MAR!G25+ABR!G25+MAY!G25+JUN!G25+JUL!G25),IF(Config!$C$6=8,SUM(+ENE!G25+FEB!G25+MAR!G25+ABR!G25+MAY!G25+JUN!G25+JUL!G25+AGO!G25),IF(Config!$C$6=9,SUM(+ENE!G25+FEB!G25+MAR!G25+ABR!G25+MAY!G25+JUN!G25+JUL!G25+AGO!G25+SET!G25),IF(Config!$C$6=10,SUM(+ENE!G25+FEB!G25+MAR!G25+ABR!G25+MAY!G25+JUN!G25+JUL!G25+AGO!G25+SET!G25+OCT!G25),IF(Config!$C$6=11,SUM(+ENE!G25+FEB!G25+MAR!G25+ABR!G25+MAY!G25+JUN!G25+JUL!G25+AGO!G25+SET!G25+OCT!G25+NOV!G25),IF(Config!$C$6=12,SUM(+ENE!G25+FEB!G25+MAR!G25+ABR!G25+MAY!G25+JUN!G25+JUL!G25+AGO!G25+SET!G25+OCT!G25+NOV!G25+DIC!G25)))))))))))))</f>
        <v>0</v>
      </c>
      <c r="H25" s="259">
        <f>IF(Config!$C$6=1,SUM(+ENE!H25),IF(Config!$C$6=2,SUM(+ENE!H25+FEB!H25),IF(Config!$C$6=3,SUM(+ENE!H25+FEB!H25+MAR!H25),IF(Config!$C$6=4,SUM(+ENE!H25+FEB!H25+MAR!H25+ABR!H25),IF(Config!$C$6=5,SUM(ENE!H25+FEB!H25+MAR!H25+ABR!H25+MAY!H25),IF(Config!$C$6=6,SUM(+ENE!H25+FEB!H25+MAR!H25+ABR!H25+MAY!H25+JUN!H25),IF(Config!$C$6=7,SUM(ENE!H25+FEB!H25+MAR!H25+ABR!H25+MAY!H25+JUN!H25+JUL!H25),IF(Config!$C$6=8,SUM(+ENE!H25+FEB!H25+MAR!H25+ABR!H25+MAY!H25+JUN!H25+JUL!H25+AGO!H25),IF(Config!$C$6=9,SUM(+ENE!H25+FEB!H25+MAR!H25+ABR!H25+MAY!H25+JUN!H25+JUL!H25+AGO!H25+SET!H25),IF(Config!$C$6=10,SUM(+ENE!H25+FEB!H25+MAR!H25+ABR!H25+MAY!H25+JUN!H25+JUL!H25+AGO!H25+SET!H25+OCT!H25),IF(Config!$C$6=11,SUM(+ENE!H25+FEB!H25+MAR!H25+ABR!H25+MAY!H25+JUN!H25+JUL!H25+AGO!H25+SET!H25+OCT!H25+NOV!H25),IF(Config!$C$6=12,SUM(+ENE!H25+FEB!H25+MAR!H25+ABR!H25+MAY!H25+JUN!H25+JUL!H25+AGO!H25+SET!H25+OCT!H25+NOV!H25+DIC!H25)))))))))))))</f>
        <v>0</v>
      </c>
      <c r="I25" s="259">
        <f>IF(Config!$C$6=1,SUM(+ENE!I25),IF(Config!$C$6=2,SUM(+ENE!I25+FEB!I25),IF(Config!$C$6=3,SUM(+ENE!I25+FEB!I25+MAR!I25),IF(Config!$C$6=4,SUM(+ENE!I25+FEB!I25+MAR!I25+ABR!I25),IF(Config!$C$6=5,SUM(ENE!I25+FEB!I25+MAR!I25+ABR!I25+MAY!I25),IF(Config!$C$6=6,SUM(+ENE!I25+FEB!I25+MAR!I25+ABR!I25+MAY!I25+JUN!I25),IF(Config!$C$6=7,SUM(ENE!I25+FEB!I25+MAR!I25+ABR!I25+MAY!I25+JUN!I25+JUL!I25),IF(Config!$C$6=8,SUM(+ENE!I25+FEB!I25+MAR!I25+ABR!I25+MAY!I25+JUN!I25+JUL!I25+AGO!I25),IF(Config!$C$6=9,SUM(+ENE!I25+FEB!I25+MAR!I25+ABR!I25+MAY!I25+JUN!I25+JUL!I25+AGO!I25+SET!I25),IF(Config!$C$6=10,SUM(+ENE!I25+FEB!I25+MAR!I25+ABR!I25+MAY!I25+JUN!I25+JUL!I25+AGO!I25+SET!I25+OCT!I25),IF(Config!$C$6=11,SUM(+ENE!I25+FEB!I25+MAR!I25+ABR!I25+MAY!I25+JUN!I25+JUL!I25+AGO!I25+SET!I25+OCT!I25+NOV!I25),IF(Config!$C$6=12,SUM(+ENE!I25+FEB!I25+MAR!I25+ABR!I25+MAY!I25+JUN!I25+JUL!I25+AGO!I25+SET!I25+OCT!I25+NOV!I25+DIC!I25)))))))))))))</f>
        <v>0</v>
      </c>
      <c r="J25" s="259">
        <f>IF(Config!$C$6=1,SUM(+ENE!J25),IF(Config!$C$6=2,SUM(+ENE!J25+FEB!J25),IF(Config!$C$6=3,SUM(+ENE!J25+FEB!J25+MAR!J25),IF(Config!$C$6=4,SUM(+ENE!J25+FEB!J25+MAR!J25+ABR!J25),IF(Config!$C$6=5,SUM(ENE!J25+FEB!J25+MAR!J25+ABR!J25+MAY!J25),IF(Config!$C$6=6,SUM(+ENE!J25+FEB!J25+MAR!J25+ABR!J25+MAY!J25+JUN!J25),IF(Config!$C$6=7,SUM(ENE!J25+FEB!J25+MAR!J25+ABR!J25+MAY!J25+JUN!J25+JUL!J25),IF(Config!$C$6=8,SUM(+ENE!J25+FEB!J25+MAR!J25+ABR!J25+MAY!J25+JUN!J25+JUL!J25+AGO!J25),IF(Config!$C$6=9,SUM(+ENE!J25+FEB!J25+MAR!J25+ABR!J25+MAY!J25+JUN!J25+JUL!J25+AGO!J25+SET!J25),IF(Config!$C$6=10,SUM(+ENE!J25+FEB!J25+MAR!J25+ABR!J25+MAY!J25+JUN!J25+JUL!J25+AGO!J25+SET!J25+OCT!J25),IF(Config!$C$6=11,SUM(+ENE!J25+FEB!J25+MAR!J25+ABR!J25+MAY!J25+JUN!J25+JUL!J25+AGO!J25+SET!J25+OCT!J25+NOV!J25),IF(Config!$C$6=12,SUM(+ENE!J25+FEB!J25+MAR!J25+ABR!J25+MAY!J25+JUN!J25+JUL!J25+AGO!J25+SET!J25+OCT!J25+NOV!J25+DIC!J25)))))))))))))</f>
        <v>0</v>
      </c>
      <c r="K25" s="259">
        <f>IF(Config!$C$6=1,SUM(+ENE!K25),IF(Config!$C$6=2,SUM(+ENE!K25+FEB!K25),IF(Config!$C$6=3,SUM(+ENE!K25+FEB!K25+MAR!K25),IF(Config!$C$6=4,SUM(+ENE!K25+FEB!K25+MAR!K25+ABR!K25),IF(Config!$C$6=5,SUM(ENE!K25+FEB!K25+MAR!K25+ABR!K25+MAY!K25),IF(Config!$C$6=6,SUM(+ENE!K25+FEB!K25+MAR!K25+ABR!K25+MAY!K25+JUN!K25),IF(Config!$C$6=7,SUM(ENE!K25+FEB!K25+MAR!K25+ABR!K25+MAY!K25+JUN!K25+JUL!K25),IF(Config!$C$6=8,SUM(+ENE!K25+FEB!K25+MAR!K25+ABR!K25+MAY!K25+JUN!K25+JUL!K25+AGO!K25),IF(Config!$C$6=9,SUM(+ENE!K25+FEB!K25+MAR!K25+ABR!K25+MAY!K25+JUN!K25+JUL!K25+AGO!K25+SET!K25),IF(Config!$C$6=10,SUM(+ENE!K25+FEB!K25+MAR!K25+ABR!K25+MAY!K25+JUN!K25+JUL!K25+AGO!K25+SET!K25+OCT!K25),IF(Config!$C$6=11,SUM(+ENE!K25+FEB!K25+MAR!K25+ABR!K25+MAY!K25+JUN!K25+JUL!K25+AGO!K25+SET!K25+OCT!K25+NOV!K25),IF(Config!$C$6=12,SUM(+ENE!K25+FEB!K25+MAR!K25+ABR!K25+MAY!K25+JUN!K25+JUL!K25+AGO!K25+SET!K25+OCT!K25+NOV!K25+DIC!K25)))))))))))))</f>
        <v>0</v>
      </c>
      <c r="L25" s="259">
        <f>IF(Config!$C$6=1,SUM(+ENE!L25),IF(Config!$C$6=2,SUM(+ENE!L25+FEB!L25),IF(Config!$C$6=3,SUM(+ENE!L25+FEB!L25+MAR!L25),IF(Config!$C$6=4,SUM(+ENE!L25+FEB!L25+MAR!L25+ABR!L25),IF(Config!$C$6=5,SUM(ENE!L25+FEB!L25+MAR!L25+ABR!L25+MAY!L25),IF(Config!$C$6=6,SUM(+ENE!L25+FEB!L25+MAR!L25+ABR!L25+MAY!L25+JUN!L25),IF(Config!$C$6=7,SUM(ENE!L25+FEB!L25+MAR!L25+ABR!L25+MAY!L25+JUN!L25+JUL!L25),IF(Config!$C$6=8,SUM(+ENE!L25+FEB!L25+MAR!L25+ABR!L25+MAY!L25+JUN!L25+JUL!L25+AGO!L25),IF(Config!$C$6=9,SUM(+ENE!L25+FEB!L25+MAR!L25+ABR!L25+MAY!L25+JUN!L25+JUL!L25+AGO!L25+SET!L25),IF(Config!$C$6=10,SUM(+ENE!L25+FEB!L25+MAR!L25+ABR!L25+MAY!L25+JUN!L25+JUL!L25+AGO!L25+SET!L25+OCT!L25),IF(Config!$C$6=11,SUM(+ENE!L25+FEB!L25+MAR!L25+ABR!L25+MAY!L25+JUN!L25+JUL!L25+AGO!L25+SET!L25+OCT!L25+NOV!L25),IF(Config!$C$6=12,SUM(+ENE!L25+FEB!L25+MAR!L25+ABR!L25+MAY!L25+JUN!L25+JUL!L25+AGO!L25+SET!L25+OCT!L25+NOV!L25+DIC!L25)))))))))))))</f>
        <v>0</v>
      </c>
      <c r="M25" s="259">
        <f>IF(Config!$C$6=1,SUM(+ENE!M25),IF(Config!$C$6=2,SUM(+ENE!M25+FEB!M25),IF(Config!$C$6=3,SUM(+ENE!M25+FEB!M25+MAR!M25),IF(Config!$C$6=4,SUM(+ENE!M25+FEB!M25+MAR!M25+ABR!M25),IF(Config!$C$6=5,SUM(ENE!M25+FEB!M25+MAR!M25+ABR!M25+MAY!M25),IF(Config!$C$6=6,SUM(+ENE!M25+FEB!M25+MAR!M25+ABR!M25+MAY!M25+JUN!M25),IF(Config!$C$6=7,SUM(ENE!M25+FEB!M25+MAR!M25+ABR!M25+MAY!M25+JUN!M25+JUL!M25),IF(Config!$C$6=8,SUM(+ENE!M25+FEB!M25+MAR!M25+ABR!M25+MAY!M25+JUN!M25+JUL!M25+AGO!M25),IF(Config!$C$6=9,SUM(+ENE!M25+FEB!M25+MAR!M25+ABR!M25+MAY!M25+JUN!M25+JUL!M25+AGO!M25+SET!M25),IF(Config!$C$6=10,SUM(+ENE!M25+FEB!M25+MAR!M25+ABR!M25+MAY!M25+JUN!M25+JUL!M25+AGO!M25+SET!M25+OCT!M25),IF(Config!$C$6=11,SUM(+ENE!M25+FEB!M25+MAR!M25+ABR!M25+MAY!M25+JUN!M25+JUL!M25+AGO!M25+SET!M25+OCT!M25+NOV!M25),IF(Config!$C$6=12,SUM(+ENE!M25+FEB!M25+MAR!M25+ABR!M25+MAY!M25+JUN!M25+JUL!M25+AGO!M25+SET!M25+OCT!M25+NOV!M25+DIC!M25)))))))))))))</f>
        <v>0</v>
      </c>
      <c r="N25" s="259">
        <f>IF(Config!$C$6=1,SUM(+ENE!N25),IF(Config!$C$6=2,SUM(+ENE!N25+FEB!N25),IF(Config!$C$6=3,SUM(+ENE!N25+FEB!N25+MAR!N25),IF(Config!$C$6=4,SUM(+ENE!N25+FEB!N25+MAR!N25+ABR!N25),IF(Config!$C$6=5,SUM(ENE!N25+FEB!N25+MAR!N25+ABR!N25+MAY!N25),IF(Config!$C$6=6,SUM(+ENE!N25+FEB!N25+MAR!N25+ABR!N25+MAY!N25+JUN!N25),IF(Config!$C$6=7,SUM(ENE!N25+FEB!N25+MAR!N25+ABR!N25+MAY!N25+JUN!N25+JUL!N25),IF(Config!$C$6=8,SUM(+ENE!N25+FEB!N25+MAR!N25+ABR!N25+MAY!N25+JUN!N25+JUL!N25+AGO!N25),IF(Config!$C$6=9,SUM(+ENE!N25+FEB!N25+MAR!N25+ABR!N25+MAY!N25+JUN!N25+JUL!N25+AGO!N25+SET!N25),IF(Config!$C$6=10,SUM(+ENE!N25+FEB!N25+MAR!N25+ABR!N25+MAY!N25+JUN!N25+JUL!N25+AGO!N25+SET!N25+OCT!N25),IF(Config!$C$6=11,SUM(+ENE!N25+FEB!N25+MAR!N25+ABR!N25+MAY!N25+JUN!N25+JUL!N25+AGO!N25+SET!N25+OCT!N25+NOV!N25),IF(Config!$C$6=12,SUM(+ENE!N25+FEB!N25+MAR!N25+ABR!N25+MAY!N25+JUN!N25+JUL!N25+AGO!N25+SET!N25+OCT!N25+NOV!N25+DIC!N25)))))))))))))</f>
        <v>0</v>
      </c>
      <c r="O25" s="259">
        <f>IF(Config!$C$6=1,SUM(+ENE!O25),IF(Config!$C$6=2,SUM(+ENE!O25+FEB!O25),IF(Config!$C$6=3,SUM(+ENE!O25+FEB!O25+MAR!O25),IF(Config!$C$6=4,SUM(+ENE!O25+FEB!O25+MAR!O25+ABR!O25),IF(Config!$C$6=5,SUM(ENE!O25+FEB!O25+MAR!O25+ABR!O25+MAY!O25),IF(Config!$C$6=6,SUM(+ENE!O25+FEB!O25+MAR!O25+ABR!O25+MAY!O25+JUN!O25),IF(Config!$C$6=7,SUM(ENE!O25+FEB!O25+MAR!O25+ABR!O25+MAY!O25+JUN!O25+JUL!O25),IF(Config!$C$6=8,SUM(+ENE!O25+FEB!O25+MAR!O25+ABR!O25+MAY!O25+JUN!O25+JUL!O25+AGO!O25),IF(Config!$C$6=9,SUM(+ENE!O25+FEB!O25+MAR!O25+ABR!O25+MAY!O25+JUN!O25+JUL!O25+AGO!O25+SET!O25),IF(Config!$C$6=10,SUM(+ENE!O25+FEB!O25+MAR!O25+ABR!O25+MAY!O25+JUN!O25+JUL!O25+AGO!O25+SET!O25+OCT!O25),IF(Config!$C$6=11,SUM(+ENE!O25+FEB!O25+MAR!O25+ABR!O25+MAY!O25+JUN!O25+JUL!O25+AGO!O25+SET!O25+OCT!O25+NOV!O25),IF(Config!$C$6=12,SUM(+ENE!O25+FEB!O25+MAR!O25+ABR!O25+MAY!O25+JUN!O25+JUL!O25+AGO!O25+SET!O25+OCT!O25+NOV!O25+DIC!O25)))))))))))))</f>
        <v>14</v>
      </c>
      <c r="P25" s="259">
        <f>IF(Config!$C$6=1,SUM(+ENE!P25),IF(Config!$C$6=2,SUM(+ENE!P25+FEB!P25),IF(Config!$C$6=3,SUM(+ENE!P25+FEB!P25+MAR!P25),IF(Config!$C$6=4,SUM(+ENE!P25+FEB!P25+MAR!P25+ABR!P25),IF(Config!$C$6=5,SUM(ENE!P25+FEB!P25+MAR!P25+ABR!P25+MAY!P25),IF(Config!$C$6=6,SUM(+ENE!P25+FEB!P25+MAR!P25+ABR!P25+MAY!P25+JUN!P25),IF(Config!$C$6=7,SUM(ENE!P25+FEB!P25+MAR!P25+ABR!P25+MAY!P25+JUN!P25+JUL!P25),IF(Config!$C$6=8,SUM(+ENE!P25+FEB!P25+MAR!P25+ABR!P25+MAY!P25+JUN!P25+JUL!P25+AGO!P25),IF(Config!$C$6=9,SUM(+ENE!P25+FEB!P25+MAR!P25+ABR!P25+MAY!P25+JUN!P25+JUL!P25+AGO!P25+SET!P25),IF(Config!$C$6=10,SUM(+ENE!P25+FEB!P25+MAR!P25+ABR!P25+MAY!P25+JUN!P25+JUL!P25+AGO!P25+SET!P25+OCT!P25),IF(Config!$C$6=11,SUM(+ENE!P25+FEB!P25+MAR!P25+ABR!P25+MAY!P25+JUN!P25+JUL!P25+AGO!P25+SET!P25+OCT!P25+NOV!P25),IF(Config!$C$6=12,SUM(+ENE!P25+FEB!P25+MAR!P25+ABR!P25+MAY!P25+JUN!P25+JUL!P25+AGO!P25+SET!P25+OCT!P25+NOV!P25+DIC!P25)))))))))))))</f>
        <v>2</v>
      </c>
      <c r="Q25" s="259">
        <f>IF(Config!$C$6=1,SUM(+ENE!Q25),IF(Config!$C$6=2,SUM(+ENE!Q25+FEB!Q25),IF(Config!$C$6=3,SUM(+ENE!Q25+FEB!Q25+MAR!Q25),IF(Config!$C$6=4,SUM(+ENE!Q25+FEB!Q25+MAR!Q25+ABR!Q25),IF(Config!$C$6=5,SUM(ENE!Q25+FEB!Q25+MAR!Q25+ABR!Q25+MAY!Q25),IF(Config!$C$6=6,SUM(+ENE!Q25+FEB!Q25+MAR!Q25+ABR!Q25+MAY!Q25+JUN!Q25),IF(Config!$C$6=7,SUM(ENE!Q25+FEB!Q25+MAR!Q25+ABR!Q25+MAY!Q25+JUN!Q25+JUL!Q25),IF(Config!$C$6=8,SUM(+ENE!Q25+FEB!Q25+MAR!Q25+ABR!Q25+MAY!Q25+JUN!Q25+JUL!Q25+AGO!Q25),IF(Config!$C$6=9,SUM(+ENE!Q25+FEB!Q25+MAR!Q25+ABR!Q25+MAY!Q25+JUN!Q25+JUL!Q25+AGO!Q25+SET!Q25),IF(Config!$C$6=10,SUM(+ENE!Q25+FEB!Q25+MAR!Q25+ABR!Q25+MAY!Q25+JUN!Q25+JUL!Q25+AGO!Q25+SET!Q25+OCT!Q25),IF(Config!$C$6=11,SUM(+ENE!Q25+FEB!Q25+MAR!Q25+ABR!Q25+MAY!Q25+JUN!Q25+JUL!Q25+AGO!Q25+SET!Q25+OCT!Q25+NOV!Q25),IF(Config!$C$6=12,SUM(+ENE!Q25+FEB!Q25+MAR!Q25+ABR!Q25+MAY!Q25+JUN!Q25+JUL!Q25+AGO!Q25+SET!Q25+OCT!Q25+NOV!Q25+DIC!Q25)))))))))))))</f>
        <v>0</v>
      </c>
      <c r="R25" s="259">
        <f>IF(Config!$C$6=1,SUM(+ENE!R25),IF(Config!$C$6=2,SUM(+ENE!R25+FEB!R25),IF(Config!$C$6=3,SUM(+ENE!R25+FEB!R25+MAR!R25),IF(Config!$C$6=4,SUM(+ENE!R25+FEB!R25+MAR!R25+ABR!R25),IF(Config!$C$6=5,SUM(ENE!R25+FEB!R25+MAR!R25+ABR!R25+MAY!R25),IF(Config!$C$6=6,SUM(+ENE!R25+FEB!R25+MAR!R25+ABR!R25+MAY!R25+JUN!R25),IF(Config!$C$6=7,SUM(ENE!R25+FEB!R25+MAR!R25+ABR!R25+MAY!R25+JUN!R25+JUL!R25),IF(Config!$C$6=8,SUM(+ENE!R25+FEB!R25+MAR!R25+ABR!R25+MAY!R25+JUN!R25+JUL!R25+AGO!R25),IF(Config!$C$6=9,SUM(+ENE!R25+FEB!R25+MAR!R25+ABR!R25+MAY!R25+JUN!R25+JUL!R25+AGO!R25+SET!R25),IF(Config!$C$6=10,SUM(+ENE!R25+FEB!R25+MAR!R25+ABR!R25+MAY!R25+JUN!R25+JUL!R25+AGO!R25+SET!R25+OCT!R25),IF(Config!$C$6=11,SUM(+ENE!R25+FEB!R25+MAR!R25+ABR!R25+MAY!R25+JUN!R25+JUL!R25+AGO!R25+SET!R25+OCT!R25+NOV!R25),IF(Config!$C$6=12,SUM(+ENE!R25+FEB!R25+MAR!R25+ABR!R25+MAY!R25+JUN!R25+JUL!R25+AGO!R25+SET!R25+OCT!R25+NOV!R25+DIC!R25)))))))))))))</f>
        <v>0</v>
      </c>
      <c r="S25" s="259">
        <f>IF(Config!$C$6=1,SUM(+ENE!S25),IF(Config!$C$6=2,SUM(+ENE!S25+FEB!S25),IF(Config!$C$6=3,SUM(+ENE!S25+FEB!S25+MAR!S25),IF(Config!$C$6=4,SUM(+ENE!S25+FEB!S25+MAR!S25+ABR!S25),IF(Config!$C$6=5,SUM(ENE!S25+FEB!S25+MAR!S25+ABR!S25+MAY!S25),IF(Config!$C$6=6,SUM(+ENE!S25+FEB!S25+MAR!S25+ABR!S25+MAY!S25+JUN!S25),IF(Config!$C$6=7,SUM(ENE!S25+FEB!S25+MAR!S25+ABR!S25+MAY!S25+JUN!S25+JUL!S25),IF(Config!$C$6=8,SUM(+ENE!S25+FEB!S25+MAR!S25+ABR!S25+MAY!S25+JUN!S25+JUL!S25+AGO!S25),IF(Config!$C$6=9,SUM(+ENE!S25+FEB!S25+MAR!S25+ABR!S25+MAY!S25+JUN!S25+JUL!S25+AGO!S25+SET!S25),IF(Config!$C$6=10,SUM(+ENE!S25+FEB!S25+MAR!S25+ABR!S25+MAY!S25+JUN!S25+JUL!S25+AGO!S25+SET!S25+OCT!S25),IF(Config!$C$6=11,SUM(+ENE!S25+FEB!S25+MAR!S25+ABR!S25+MAY!S25+JUN!S25+JUL!S25+AGO!S25+SET!S25+OCT!S25+NOV!S25),IF(Config!$C$6=12,SUM(+ENE!S25+FEB!S25+MAR!S25+ABR!S25+MAY!S25+JUN!S25+JUL!S25+AGO!S25+SET!S25+OCT!S25+NOV!S25+DIC!S25)))))))))))))</f>
        <v>4</v>
      </c>
      <c r="T25" s="259">
        <f>IF(Config!$C$6=1,SUM(+ENE!T25),IF(Config!$C$6=2,SUM(+ENE!T25+FEB!T25),IF(Config!$C$6=3,SUM(+ENE!T25+FEB!T25+MAR!T25),IF(Config!$C$6=4,SUM(+ENE!T25+FEB!T25+MAR!T25+ABR!T25),IF(Config!$C$6=5,SUM(ENE!T25+FEB!T25+MAR!T25+ABR!T25+MAY!T25),IF(Config!$C$6=6,SUM(+ENE!T25+FEB!T25+MAR!T25+ABR!T25+MAY!T25+JUN!T25),IF(Config!$C$6=7,SUM(ENE!T25+FEB!T25+MAR!T25+ABR!T25+MAY!T25+JUN!T25+JUL!T25),IF(Config!$C$6=8,SUM(+ENE!T25+FEB!T25+MAR!T25+ABR!T25+MAY!T25+JUN!T25+JUL!T25+AGO!T25),IF(Config!$C$6=9,SUM(+ENE!T25+FEB!T25+MAR!T25+ABR!T25+MAY!T25+JUN!T25+JUL!T25+AGO!T25+SET!T25),IF(Config!$C$6=10,SUM(+ENE!T25+FEB!T25+MAR!T25+ABR!T25+MAY!T25+JUN!T25+JUL!T25+AGO!T25+SET!T25+OCT!T25),IF(Config!$C$6=11,SUM(+ENE!T25+FEB!T25+MAR!T25+ABR!T25+MAY!T25+JUN!T25+JUL!T25+AGO!T25+SET!T25+OCT!T25+NOV!T25),IF(Config!$C$6=12,SUM(+ENE!T25+FEB!T25+MAR!T25+ABR!T25+MAY!T25+JUN!T25+JUL!T25+AGO!T25+SET!T25+OCT!T25+NOV!T25+DIC!T25)))))))))))))</f>
        <v>0</v>
      </c>
      <c r="U25" s="259">
        <f>IF(Config!$C$6=1,SUM(+ENE!U25),IF(Config!$C$6=2,SUM(+ENE!U25+FEB!U25),IF(Config!$C$6=3,SUM(+ENE!U25+FEB!U25+MAR!U25),IF(Config!$C$6=4,SUM(+ENE!U25+FEB!U25+MAR!U25+ABR!U25),IF(Config!$C$6=5,SUM(ENE!U25+FEB!U25+MAR!U25+ABR!U25+MAY!U25),IF(Config!$C$6=6,SUM(+ENE!U25+FEB!U25+MAR!U25+ABR!U25+MAY!U25+JUN!U25),IF(Config!$C$6=7,SUM(ENE!U25+FEB!U25+MAR!U25+ABR!U25+MAY!U25+JUN!U25+JUL!U25),IF(Config!$C$6=8,SUM(+ENE!U25+FEB!U25+MAR!U25+ABR!U25+MAY!U25+JUN!U25+JUL!U25+AGO!U25),IF(Config!$C$6=9,SUM(+ENE!U25+FEB!U25+MAR!U25+ABR!U25+MAY!U25+JUN!U25+JUL!U25+AGO!U25+SET!U25),IF(Config!$C$6=10,SUM(+ENE!U25+FEB!U25+MAR!U25+ABR!U25+MAY!U25+JUN!U25+JUL!U25+AGO!U25+SET!U25+OCT!U25),IF(Config!$C$6=11,SUM(+ENE!U25+FEB!U25+MAR!U25+ABR!U25+MAY!U25+JUN!U25+JUL!U25+AGO!U25+SET!U25+OCT!U25+NOV!U25),IF(Config!$C$6=12,SUM(+ENE!U25+FEB!U25+MAR!U25+ABR!U25+MAY!U25+JUN!U25+JUL!U25+AGO!U25+SET!U25+OCT!U25+NOV!U25+DIC!U25)))))))))))))</f>
        <v>0</v>
      </c>
      <c r="V25" s="259">
        <f>IF(Config!$C$6=1,SUM(+ENE!V25),IF(Config!$C$6=2,SUM(+ENE!V25+FEB!V25),IF(Config!$C$6=3,SUM(+ENE!V25+FEB!V25+MAR!V25),IF(Config!$C$6=4,SUM(+ENE!V25+FEB!V25+MAR!V25+ABR!V25),IF(Config!$C$6=5,SUM(ENE!V25+FEB!V25+MAR!V25+ABR!V25+MAY!V25),IF(Config!$C$6=6,SUM(+ENE!V25+FEB!V25+MAR!V25+ABR!V25+MAY!V25+JUN!V25),IF(Config!$C$6=7,SUM(ENE!V25+FEB!V25+MAR!V25+ABR!V25+MAY!V25+JUN!V25+JUL!V25),IF(Config!$C$6=8,SUM(+ENE!V25+FEB!V25+MAR!V25+ABR!V25+MAY!V25+JUN!V25+JUL!V25+AGO!V25),IF(Config!$C$6=9,SUM(+ENE!V25+FEB!V25+MAR!V25+ABR!V25+MAY!V25+JUN!V25+JUL!V25+AGO!V25+SET!V25),IF(Config!$C$6=10,SUM(+ENE!V25+FEB!V25+MAR!V25+ABR!V25+MAY!V25+JUN!V25+JUL!V25+AGO!V25+SET!V25+OCT!V25),IF(Config!$C$6=11,SUM(+ENE!V25+FEB!V25+MAR!V25+ABR!V25+MAY!V25+JUN!V25+JUL!V25+AGO!V25+SET!V25+OCT!V25+NOV!V25),IF(Config!$C$6=12,SUM(+ENE!V25+FEB!V25+MAR!V25+ABR!V25+MAY!V25+JUN!V25+JUL!V25+AGO!V25+SET!V25+OCT!V25+NOV!V25+DIC!V25)))))))))))))</f>
        <v>0</v>
      </c>
      <c r="W25" s="259">
        <f>IF(Config!$C$6=1,SUM(+ENE!W25),IF(Config!$C$6=2,SUM(+ENE!W25+FEB!W25),IF(Config!$C$6=3,SUM(+ENE!W25+FEB!W25+MAR!W25),IF(Config!$C$6=4,SUM(+ENE!W25+FEB!W25+MAR!W25+ABR!W25),IF(Config!$C$6=5,SUM(ENE!W25+FEB!W25+MAR!W25+ABR!W25+MAY!W25),IF(Config!$C$6=6,SUM(+ENE!W25+FEB!W25+MAR!W25+ABR!W25+MAY!W25+JUN!W25),IF(Config!$C$6=7,SUM(ENE!W25+FEB!W25+MAR!W25+ABR!W25+MAY!W25+JUN!W25+JUL!W25),IF(Config!$C$6=8,SUM(+ENE!W25+FEB!W25+MAR!W25+ABR!W25+MAY!W25+JUN!W25+JUL!W25+AGO!W25),IF(Config!$C$6=9,SUM(+ENE!W25+FEB!W25+MAR!W25+ABR!W25+MAY!W25+JUN!W25+JUL!W25+AGO!W25+SET!W25),IF(Config!$C$6=10,SUM(+ENE!W25+FEB!W25+MAR!W25+ABR!W25+MAY!W25+JUN!W25+JUL!W25+AGO!W25+SET!W25+OCT!W25),IF(Config!$C$6=11,SUM(+ENE!W25+FEB!W25+MAR!W25+ABR!W25+MAY!W25+JUN!W25+JUL!W25+AGO!W25+SET!W25+OCT!W25+NOV!W25),IF(Config!$C$6=12,SUM(+ENE!W25+FEB!W25+MAR!W25+ABR!W25+MAY!W25+JUN!W25+JUL!W25+AGO!W25+SET!W25+OCT!W25+NOV!W25+DIC!W25)))))))))))))</f>
        <v>3</v>
      </c>
      <c r="X25" s="259">
        <f>IF(Config!$C$6=1,SUM(+ENE!X25),IF(Config!$C$6=2,SUM(+ENE!X25+FEB!X25),IF(Config!$C$6=3,SUM(+ENE!X25+FEB!X25+MAR!X25),IF(Config!$C$6=4,SUM(+ENE!X25+FEB!X25+MAR!X25+ABR!X25),IF(Config!$C$6=5,SUM(ENE!X25+FEB!X25+MAR!X25+ABR!X25+MAY!X25),IF(Config!$C$6=6,SUM(+ENE!X25+FEB!X25+MAR!X25+ABR!X25+MAY!X25+JUN!X25),IF(Config!$C$6=7,SUM(ENE!X25+FEB!X25+MAR!X25+ABR!X25+MAY!X25+JUN!X25+JUL!X25),IF(Config!$C$6=8,SUM(+ENE!X25+FEB!X25+MAR!X25+ABR!X25+MAY!X25+JUN!X25+JUL!X25+AGO!X25),IF(Config!$C$6=9,SUM(+ENE!X25+FEB!X25+MAR!X25+ABR!X25+MAY!X25+JUN!X25+JUL!X25+AGO!X25+SET!X25),IF(Config!$C$6=10,SUM(+ENE!X25+FEB!X25+MAR!X25+ABR!X25+MAY!X25+JUN!X25+JUL!X25+AGO!X25+SET!X25+OCT!X25),IF(Config!$C$6=11,SUM(+ENE!X25+FEB!X25+MAR!X25+ABR!X25+MAY!X25+JUN!X25+JUL!X25+AGO!X25+SET!X25+OCT!X25+NOV!X25),IF(Config!$C$6=12,SUM(+ENE!X25+FEB!X25+MAR!X25+ABR!X25+MAY!X25+JUN!X25+JUL!X25+AGO!X25+SET!X25+OCT!X25+NOV!X25+DIC!X25)))))))))))))</f>
        <v>13</v>
      </c>
      <c r="Y25" s="259">
        <f>IF(Config!$C$6=1,SUM(+ENE!Y25),IF(Config!$C$6=2,SUM(+ENE!Y25+FEB!Y25),IF(Config!$C$6=3,SUM(+ENE!Y25+FEB!Y25+MAR!Y25),IF(Config!$C$6=4,SUM(+ENE!Y25+FEB!Y25+MAR!Y25+ABR!Y25),IF(Config!$C$6=5,SUM(ENE!Y25+FEB!Y25+MAR!Y25+ABR!Y25+MAY!Y25),IF(Config!$C$6=6,SUM(+ENE!Y25+FEB!Y25+MAR!Y25+ABR!Y25+MAY!Y25+JUN!Y25),IF(Config!$C$6=7,SUM(ENE!Y25+FEB!Y25+MAR!Y25+ABR!Y25+MAY!Y25+JUN!Y25+JUL!Y25),IF(Config!$C$6=8,SUM(+ENE!Y25+FEB!Y25+MAR!Y25+ABR!Y25+MAY!Y25+JUN!Y25+JUL!Y25+AGO!Y25),IF(Config!$C$6=9,SUM(+ENE!Y25+FEB!Y25+MAR!Y25+ABR!Y25+MAY!Y25+JUN!Y25+JUL!Y25+AGO!Y25+SET!Y25),IF(Config!$C$6=10,SUM(+ENE!Y25+FEB!Y25+MAR!Y25+ABR!Y25+MAY!Y25+JUN!Y25+JUL!Y25+AGO!Y25+SET!Y25+OCT!Y25),IF(Config!$C$6=11,SUM(+ENE!Y25+FEB!Y25+MAR!Y25+ABR!Y25+MAY!Y25+JUN!Y25+JUL!Y25+AGO!Y25+SET!Y25+OCT!Y25+NOV!Y25),IF(Config!$C$6=12,SUM(+ENE!Y25+FEB!Y25+MAR!Y25+ABR!Y25+MAY!Y25+JUN!Y25+JUL!Y25+AGO!Y25+SET!Y25+OCT!Y25+NOV!Y25+DIC!Y25)))))))))))))</f>
        <v>0</v>
      </c>
      <c r="Z25" s="259">
        <f>IF(Config!$C$6=1,SUM(+ENE!Z25),IF(Config!$C$6=2,SUM(+ENE!Z25+FEB!Z25),IF(Config!$C$6=3,SUM(+ENE!Z25+FEB!Z25+MAR!Z25),IF(Config!$C$6=4,SUM(+ENE!Z25+FEB!Z25+MAR!Z25+ABR!Z25),IF(Config!$C$6=5,SUM(ENE!Z25+FEB!Z25+MAR!Z25+ABR!Z25+MAY!Z25),IF(Config!$C$6=6,SUM(+ENE!Z25+FEB!Z25+MAR!Z25+ABR!Z25+MAY!Z25+JUN!Z25),IF(Config!$C$6=7,SUM(ENE!Z25+FEB!Z25+MAR!Z25+ABR!Z25+MAY!Z25+JUN!Z25+JUL!Z25),IF(Config!$C$6=8,SUM(+ENE!Z25+FEB!Z25+MAR!Z25+ABR!Z25+MAY!Z25+JUN!Z25+JUL!Z25+AGO!Z25),IF(Config!$C$6=9,SUM(+ENE!Z25+FEB!Z25+MAR!Z25+ABR!Z25+MAY!Z25+JUN!Z25+JUL!Z25+AGO!Z25+SET!Z25),IF(Config!$C$6=10,SUM(+ENE!Z25+FEB!Z25+MAR!Z25+ABR!Z25+MAY!Z25+JUN!Z25+JUL!Z25+AGO!Z25+SET!Z25+OCT!Z25),IF(Config!$C$6=11,SUM(+ENE!Z25+FEB!Z25+MAR!Z25+ABR!Z25+MAY!Z25+JUN!Z25+JUL!Z25+AGO!Z25+SET!Z25+OCT!Z25+NOV!Z25),IF(Config!$C$6=12,SUM(+ENE!Z25+FEB!Z25+MAR!Z25+ABR!Z25+MAY!Z25+JUN!Z25+JUL!Z25+AGO!Z25+SET!Z25+OCT!Z25+NOV!Z25+DIC!Z25)))))))))))))</f>
        <v>0</v>
      </c>
      <c r="AA25" s="259">
        <f>IF(Config!$C$6=1,SUM(+ENE!AA25),IF(Config!$C$6=2,SUM(+ENE!AA25+FEB!AA25),IF(Config!$C$6=3,SUM(+ENE!AA25+FEB!AA25+MAR!AA25),IF(Config!$C$6=4,SUM(+ENE!AA25+FEB!AA25+MAR!AA25+ABR!AA25),IF(Config!$C$6=5,SUM(ENE!AA25+FEB!AA25+MAR!AA25+ABR!AA25+MAY!AA25),IF(Config!$C$6=6,SUM(+ENE!AA25+FEB!AA25+MAR!AA25+ABR!AA25+MAY!AA25+JUN!AA25),IF(Config!$C$6=7,SUM(ENE!AA25+FEB!AA25+MAR!AA25+ABR!AA25+MAY!AA25+JUN!AA25+JUL!AA25),IF(Config!$C$6=8,SUM(+ENE!AA25+FEB!AA25+MAR!AA25+ABR!AA25+MAY!AA25+JUN!AA25+JUL!AA25+AGO!AA25),IF(Config!$C$6=9,SUM(+ENE!AA25+FEB!AA25+MAR!AA25+ABR!AA25+MAY!AA25+JUN!AA25+JUL!AA25+AGO!AA25+SET!AA25),IF(Config!$C$6=10,SUM(+ENE!AA25+FEB!AA25+MAR!AA25+ABR!AA25+MAY!AA25+JUN!AA25+JUL!AA25+AGO!AA25+SET!AA25+OCT!AA25),IF(Config!$C$6=11,SUM(+ENE!AA25+FEB!AA25+MAR!AA25+ABR!AA25+MAY!AA25+JUN!AA25+JUL!AA25+AGO!AA25+SET!AA25+OCT!AA25+NOV!AA25),IF(Config!$C$6=12,SUM(+ENE!AA25+FEB!AA25+MAR!AA25+ABR!AA25+MAY!AA25+JUN!AA25+JUL!AA25+AGO!AA25+SET!AA25+OCT!AA25+NOV!AA25+DIC!AA25)))))))))))))</f>
        <v>0</v>
      </c>
      <c r="AB25" s="259">
        <f>IF(Config!$C$6=1,SUM(+ENE!AB25),IF(Config!$C$6=2,SUM(+ENE!AB25+FEB!AB25),IF(Config!$C$6=3,SUM(+ENE!AB25+FEB!AB25+MAR!AB25),IF(Config!$C$6=4,SUM(+ENE!AB25+FEB!AB25+MAR!AB25+ABR!AB25),IF(Config!$C$6=5,SUM(ENE!AB25+FEB!AB25+MAR!AB25+ABR!AB25+MAY!AB25),IF(Config!$C$6=6,SUM(+ENE!AB25+FEB!AB25+MAR!AB25+ABR!AB25+MAY!AB25+JUN!AB25),IF(Config!$C$6=7,SUM(ENE!AB25+FEB!AB25+MAR!AB25+ABR!AB25+MAY!AB25+JUN!AB25+JUL!AB25),IF(Config!$C$6=8,SUM(+ENE!AB25+FEB!AB25+MAR!AB25+ABR!AB25+MAY!AB25+JUN!AB25+JUL!AB25+AGO!AB25),IF(Config!$C$6=9,SUM(+ENE!AB25+FEB!AB25+MAR!AB25+ABR!AB25+MAY!AB25+JUN!AB25+JUL!AB25+AGO!AB25+SET!AB25),IF(Config!$C$6=10,SUM(+ENE!AB25+FEB!AB25+MAR!AB25+ABR!AB25+MAY!AB25+JUN!AB25+JUL!AB25+AGO!AB25+SET!AB25+OCT!AB25),IF(Config!$C$6=11,SUM(+ENE!AB25+FEB!AB25+MAR!AB25+ABR!AB25+MAY!AB25+JUN!AB25+JUL!AB25+AGO!AB25+SET!AB25+OCT!AB25+NOV!AB25),IF(Config!$C$6=12,SUM(+ENE!AB25+FEB!AB25+MAR!AB25+ABR!AB25+MAY!AB25+JUN!AB25+JUL!AB25+AGO!AB25+SET!AB25+OCT!AB25+NOV!AB25+DIC!AB25)))))))))))))</f>
        <v>0</v>
      </c>
      <c r="AC25" s="259">
        <f>IF(Config!$C$6=1,SUM(+ENE!AC25),IF(Config!$C$6=2,SUM(+ENE!AC25+FEB!AC25),IF(Config!$C$6=3,SUM(+ENE!AC25+FEB!AC25+MAR!AC25),IF(Config!$C$6=4,SUM(+ENE!AC25+FEB!AC25+MAR!AC25+ABR!AC25),IF(Config!$C$6=5,SUM(ENE!AC25+FEB!AC25+MAR!AC25+ABR!AC25+MAY!AC25),IF(Config!$C$6=6,SUM(+ENE!AC25+FEB!AC25+MAR!AC25+ABR!AC25+MAY!AC25+JUN!AC25),IF(Config!$C$6=7,SUM(ENE!AC25+FEB!AC25+MAR!AC25+ABR!AC25+MAY!AC25+JUN!AC25+JUL!AC25),IF(Config!$C$6=8,SUM(+ENE!AC25+FEB!AC25+MAR!AC25+ABR!AC25+MAY!AC25+JUN!AC25+JUL!AC25+AGO!AC25),IF(Config!$C$6=9,SUM(+ENE!AC25+FEB!AC25+MAR!AC25+ABR!AC25+MAY!AC25+JUN!AC25+JUL!AC25+AGO!AC25+SET!AC25),IF(Config!$C$6=10,SUM(+ENE!AC25+FEB!AC25+MAR!AC25+ABR!AC25+MAY!AC25+JUN!AC25+JUL!AC25+AGO!AC25+SET!AC25+OCT!AC25),IF(Config!$C$6=11,SUM(+ENE!AC25+FEB!AC25+MAR!AC25+ABR!AC25+MAY!AC25+JUN!AC25+JUL!AC25+AGO!AC25+SET!AC25+OCT!AC25+NOV!AC25),IF(Config!$C$6=12,SUM(+ENE!AC25+FEB!AC25+MAR!AC25+ABR!AC25+MAY!AC25+JUN!AC25+JUL!AC25+AGO!AC25+SET!AC25+OCT!AC25+NOV!AC25+DIC!AC25)))))))))))))</f>
        <v>7</v>
      </c>
      <c r="AD25" s="259">
        <f>IF(Config!$C$6=1,SUM(+ENE!AD25),IF(Config!$C$6=2,SUM(+ENE!AD25+FEB!AD25),IF(Config!$C$6=3,SUM(+ENE!AD25+FEB!AD25+MAR!AD25),IF(Config!$C$6=4,SUM(+ENE!AD25+FEB!AD25+MAR!AD25+ABR!AD25),IF(Config!$C$6=5,SUM(ENE!AD25+FEB!AD25+MAR!AD25+ABR!AD25+MAY!AD25),IF(Config!$C$6=6,SUM(+ENE!AD25+FEB!AD25+MAR!AD25+ABR!AD25+MAY!AD25+JUN!AD25),IF(Config!$C$6=7,SUM(ENE!AD25+FEB!AD25+MAR!AD25+ABR!AD25+MAY!AD25+JUN!AD25+JUL!AD25),IF(Config!$C$6=8,SUM(+ENE!AD25+FEB!AD25+MAR!AD25+ABR!AD25+MAY!AD25+JUN!AD25+JUL!AD25+AGO!AD25),IF(Config!$C$6=9,SUM(+ENE!AD25+FEB!AD25+MAR!AD25+ABR!AD25+MAY!AD25+JUN!AD25+JUL!AD25+AGO!AD25+SET!AD25),IF(Config!$C$6=10,SUM(+ENE!AD25+FEB!AD25+MAR!AD25+ABR!AD25+MAY!AD25+JUN!AD25+JUL!AD25+AGO!AD25+SET!AD25+OCT!AD25),IF(Config!$C$6=11,SUM(+ENE!AD25+FEB!AD25+MAR!AD25+ABR!AD25+MAY!AD25+JUN!AD25+JUL!AD25+AGO!AD25+SET!AD25+OCT!AD25+NOV!AD25),IF(Config!$C$6=12,SUM(+ENE!AD25+FEB!AD25+MAR!AD25+ABR!AD25+MAY!AD25+JUN!AD25+JUL!AD25+AGO!AD25+SET!AD25+OCT!AD25+NOV!AD25+DIC!AD25)))))))))))))</f>
        <v>0</v>
      </c>
      <c r="AE25" s="259">
        <f>IF(Config!$C$6=1,SUM(+ENE!AE25),IF(Config!$C$6=2,SUM(+ENE!AE25+FEB!AE25),IF(Config!$C$6=3,SUM(+ENE!AE25+FEB!AE25+MAR!AE25),IF(Config!$C$6=4,SUM(+ENE!AE25+FEB!AE25+MAR!AE25+ABR!AE25),IF(Config!$C$6=5,SUM(ENE!AE25+FEB!AE25+MAR!AE25+ABR!AE25+MAY!AE25),IF(Config!$C$6=6,SUM(+ENE!AE25+FEB!AE25+MAR!AE25+ABR!AE25+MAY!AE25+JUN!AE25),IF(Config!$C$6=7,SUM(ENE!AE25+FEB!AE25+MAR!AE25+ABR!AE25+MAY!AE25+JUN!AE25+JUL!AE25),IF(Config!$C$6=8,SUM(+ENE!AE25+FEB!AE25+MAR!AE25+ABR!AE25+MAY!AE25+JUN!AE25+JUL!AE25+AGO!AE25),IF(Config!$C$6=9,SUM(+ENE!AE25+FEB!AE25+MAR!AE25+ABR!AE25+MAY!AE25+JUN!AE25+JUL!AE25+AGO!AE25+SET!AE25),IF(Config!$C$6=10,SUM(+ENE!AE25+FEB!AE25+MAR!AE25+ABR!AE25+MAY!AE25+JUN!AE25+JUL!AE25+AGO!AE25+SET!AE25+OCT!AE25),IF(Config!$C$6=11,SUM(+ENE!AE25+FEB!AE25+MAR!AE25+ABR!AE25+MAY!AE25+JUN!AE25+JUL!AE25+AGO!AE25+SET!AE25+OCT!AE25+NOV!AE25),IF(Config!$C$6=12,SUM(+ENE!AE25+FEB!AE25+MAR!AE25+ABR!AE25+MAY!AE25+JUN!AE25+JUL!AE25+AGO!AE25+SET!AE25+OCT!AE25+NOV!AE25+DIC!AE25)))))))))))))</f>
        <v>0</v>
      </c>
      <c r="AF25" s="259">
        <f>IF(Config!$C$6=1,SUM(+ENE!AF25),IF(Config!$C$6=2,SUM(+ENE!AF25+FEB!AF25),IF(Config!$C$6=3,SUM(+ENE!AF25+FEB!AF25+MAR!AF25),IF(Config!$C$6=4,SUM(+ENE!AF25+FEB!AF25+MAR!AF25+ABR!AF25),IF(Config!$C$6=5,SUM(ENE!AF25+FEB!AF25+MAR!AF25+ABR!AF25+MAY!AF25),IF(Config!$C$6=6,SUM(+ENE!AF25+FEB!AF25+MAR!AF25+ABR!AF25+MAY!AF25+JUN!AF25),IF(Config!$C$6=7,SUM(ENE!AF25+FEB!AF25+MAR!AF25+ABR!AF25+MAY!AF25+JUN!AF25+JUL!AF25),IF(Config!$C$6=8,SUM(+ENE!AF25+FEB!AF25+MAR!AF25+ABR!AF25+MAY!AF25+JUN!AF25+JUL!AF25+AGO!AF25),IF(Config!$C$6=9,SUM(+ENE!AF25+FEB!AF25+MAR!AF25+ABR!AF25+MAY!AF25+JUN!AF25+JUL!AF25+AGO!AF25+SET!AF25),IF(Config!$C$6=10,SUM(+ENE!AF25+FEB!AF25+MAR!AF25+ABR!AF25+MAY!AF25+JUN!AF25+JUL!AF25+AGO!AF25+SET!AF25+OCT!AF25),IF(Config!$C$6=11,SUM(+ENE!AF25+FEB!AF25+MAR!AF25+ABR!AF25+MAY!AF25+JUN!AF25+JUL!AF25+AGO!AF25+SET!AF25+OCT!AF25+NOV!AF25),IF(Config!$C$6=12,SUM(+ENE!AF25+FEB!AF25+MAR!AF25+ABR!AF25+MAY!AF25+JUN!AF25+JUL!AF25+AGO!AF25+SET!AF25+OCT!AF25+NOV!AF25+DIC!AF25)))))))))))))</f>
        <v>0</v>
      </c>
      <c r="AG25" s="259">
        <f>IF(Config!$C$6=1,SUM(+ENE!AG25),IF(Config!$C$6=2,SUM(+ENE!AG25+FEB!AG25),IF(Config!$C$6=3,SUM(+ENE!AG25+FEB!AG25+MAR!AG25),IF(Config!$C$6=4,SUM(+ENE!AG25+FEB!AG25+MAR!AG25+ABR!AG25),IF(Config!$C$6=5,SUM(ENE!AG25+FEB!AG25+MAR!AG25+ABR!AG25+MAY!AG25),IF(Config!$C$6=6,SUM(+ENE!AG25+FEB!AG25+MAR!AG25+ABR!AG25+MAY!AG25+JUN!AG25),IF(Config!$C$6=7,SUM(ENE!AG25+FEB!AG25+MAR!AG25+ABR!AG25+MAY!AG25+JUN!AG25+JUL!AG25),IF(Config!$C$6=8,SUM(+ENE!AG25+FEB!AG25+MAR!AG25+ABR!AG25+MAY!AG25+JUN!AG25+JUL!AG25+AGO!AG25),IF(Config!$C$6=9,SUM(+ENE!AG25+FEB!AG25+MAR!AG25+ABR!AG25+MAY!AG25+JUN!AG25+JUL!AG25+AGO!AG25+SET!AG25),IF(Config!$C$6=10,SUM(+ENE!AG25+FEB!AG25+MAR!AG25+ABR!AG25+MAY!AG25+JUN!AG25+JUL!AG25+AGO!AG25+SET!AG25+OCT!AG25),IF(Config!$C$6=11,SUM(+ENE!AG25+FEB!AG25+MAR!AG25+ABR!AG25+MAY!AG25+JUN!AG25+JUL!AG25+AGO!AG25+SET!AG25+OCT!AG25+NOV!AG25),IF(Config!$C$6=12,SUM(+ENE!AG25+FEB!AG25+MAR!AG25+ABR!AG25+MAY!AG25+JUN!AG25+JUL!AG25+AGO!AG25+SET!AG25+OCT!AG25+NOV!AG25+DIC!AG25)))))))))))))</f>
        <v>0</v>
      </c>
      <c r="AH25" s="259">
        <f>IF(Config!$C$6=1,SUM(+ENE!AH25),IF(Config!$C$6=2,SUM(+ENE!AH25+FEB!AH25),IF(Config!$C$6=3,SUM(+ENE!AH25+FEB!AH25+MAR!AH25),IF(Config!$C$6=4,SUM(+ENE!AH25+FEB!AH25+MAR!AH25+ABR!AH25),IF(Config!$C$6=5,SUM(ENE!AH25+FEB!AH25+MAR!AH25+ABR!AH25+MAY!AH25),IF(Config!$C$6=6,SUM(+ENE!AH25+FEB!AH25+MAR!AH25+ABR!AH25+MAY!AH25+JUN!AH25),IF(Config!$C$6=7,SUM(ENE!AH25+FEB!AH25+MAR!AH25+ABR!AH25+MAY!AH25+JUN!AH25+JUL!AH25),IF(Config!$C$6=8,SUM(+ENE!AH25+FEB!AH25+MAR!AH25+ABR!AH25+MAY!AH25+JUN!AH25+JUL!AH25+AGO!AH25),IF(Config!$C$6=9,SUM(+ENE!AH25+FEB!AH25+MAR!AH25+ABR!AH25+MAY!AH25+JUN!AH25+JUL!AH25+AGO!AH25+SET!AH25),IF(Config!$C$6=10,SUM(+ENE!AH25+FEB!AH25+MAR!AH25+ABR!AH25+MAY!AH25+JUN!AH25+JUL!AH25+AGO!AH25+SET!AH25+OCT!AH25),IF(Config!$C$6=11,SUM(+ENE!AH25+FEB!AH25+MAR!AH25+ABR!AH25+MAY!AH25+JUN!AH25+JUL!AH25+AGO!AH25+SET!AH25+OCT!AH25+NOV!AH25),IF(Config!$C$6=12,SUM(+ENE!AH25+FEB!AH25+MAR!AH25+ABR!AH25+MAY!AH25+JUN!AH25+JUL!AH25+AGO!AH25+SET!AH25+OCT!AH25+NOV!AH25+DIC!AH25)))))))))))))</f>
        <v>2</v>
      </c>
      <c r="AI25" s="259">
        <f>IF(Config!$C$6=1,SUM(+ENE!AI25),IF(Config!$C$6=2,SUM(+ENE!AI25+FEB!AI25),IF(Config!$C$6=3,SUM(+ENE!AI25+FEB!AI25+MAR!AI25),IF(Config!$C$6=4,SUM(+ENE!AI25+FEB!AI25+MAR!AI25+ABR!AI25),IF(Config!$C$6=5,SUM(ENE!AI25+FEB!AI25+MAR!AI25+ABR!AI25+MAY!AI25),IF(Config!$C$6=6,SUM(+ENE!AI25+FEB!AI25+MAR!AI25+ABR!AI25+MAY!AI25+JUN!AI25),IF(Config!$C$6=7,SUM(ENE!AI25+FEB!AI25+MAR!AI25+ABR!AI25+MAY!AI25+JUN!AI25+JUL!AI25),IF(Config!$C$6=8,SUM(+ENE!AI25+FEB!AI25+MAR!AI25+ABR!AI25+MAY!AI25+JUN!AI25+JUL!AI25+AGO!AI25),IF(Config!$C$6=9,SUM(+ENE!AI25+FEB!AI25+MAR!AI25+ABR!AI25+MAY!AI25+JUN!AI25+JUL!AI25+AGO!AI25+SET!AI25),IF(Config!$C$6=10,SUM(+ENE!AI25+FEB!AI25+MAR!AI25+ABR!AI25+MAY!AI25+JUN!AI25+JUL!AI25+AGO!AI25+SET!AI25+OCT!AI25),IF(Config!$C$6=11,SUM(+ENE!AI25+FEB!AI25+MAR!AI25+ABR!AI25+MAY!AI25+JUN!AI25+JUL!AI25+AGO!AI25+SET!AI25+OCT!AI25+NOV!AI25),IF(Config!$C$6=12,SUM(+ENE!AI25+FEB!AI25+MAR!AI25+ABR!AI25+MAY!AI25+JUN!AI25+JUL!AI25+AGO!AI25+SET!AI25+OCT!AI25+NOV!AI25+DIC!AI25)))))))))))))</f>
        <v>0</v>
      </c>
      <c r="AJ25" s="259">
        <f>IF(Config!$C$6=1,SUM(+ENE!AJ25),IF(Config!$C$6=2,SUM(+ENE!AJ25+FEB!AJ25),IF(Config!$C$6=3,SUM(+ENE!AJ25+FEB!AJ25+MAR!AJ25),IF(Config!$C$6=4,SUM(+ENE!AJ25+FEB!AJ25+MAR!AJ25+ABR!AJ25),IF(Config!$C$6=5,SUM(ENE!AJ25+FEB!AJ25+MAR!AJ25+ABR!AJ25+MAY!AJ25),IF(Config!$C$6=6,SUM(+ENE!AJ25+FEB!AJ25+MAR!AJ25+ABR!AJ25+MAY!AJ25+JUN!AJ25),IF(Config!$C$6=7,SUM(ENE!AJ25+FEB!AJ25+MAR!AJ25+ABR!AJ25+MAY!AJ25+JUN!AJ25+JUL!AJ25),IF(Config!$C$6=8,SUM(+ENE!AJ25+FEB!AJ25+MAR!AJ25+ABR!AJ25+MAY!AJ25+JUN!AJ25+JUL!AJ25+AGO!AJ25),IF(Config!$C$6=9,SUM(+ENE!AJ25+FEB!AJ25+MAR!AJ25+ABR!AJ25+MAY!AJ25+JUN!AJ25+JUL!AJ25+AGO!AJ25+SET!AJ25),IF(Config!$C$6=10,SUM(+ENE!AJ25+FEB!AJ25+MAR!AJ25+ABR!AJ25+MAY!AJ25+JUN!AJ25+JUL!AJ25+AGO!AJ25+SET!AJ25+OCT!AJ25),IF(Config!$C$6=11,SUM(+ENE!AJ25+FEB!AJ25+MAR!AJ25+ABR!AJ25+MAY!AJ25+JUN!AJ25+JUL!AJ25+AGO!AJ25+SET!AJ25+OCT!AJ25+NOV!AJ25),IF(Config!$C$6=12,SUM(+ENE!AJ25+FEB!AJ25+MAR!AJ25+ABR!AJ25+MAY!AJ25+JUN!AJ25+JUL!AJ25+AGO!AJ25+SET!AJ25+OCT!AJ25+NOV!AJ25+DIC!AJ25)))))))))))))</f>
        <v>0</v>
      </c>
      <c r="AK25" s="259">
        <f>IF(Config!$C$6=1,SUM(+ENE!AK25),IF(Config!$C$6=2,SUM(+ENE!AK25+FEB!AK25),IF(Config!$C$6=3,SUM(+ENE!AK25+FEB!AK25+MAR!AK25),IF(Config!$C$6=4,SUM(+ENE!AK25+FEB!AK25+MAR!AK25+ABR!AK25),IF(Config!$C$6=5,SUM(ENE!AK25+FEB!AK25+MAR!AK25+ABR!AK25+MAY!AK25),IF(Config!$C$6=6,SUM(+ENE!AK25+FEB!AK25+MAR!AK25+ABR!AK25+MAY!AK25+JUN!AK25),IF(Config!$C$6=7,SUM(ENE!AK25+FEB!AK25+MAR!AK25+ABR!AK25+MAY!AK25+JUN!AK25+JUL!AK25),IF(Config!$C$6=8,SUM(+ENE!AK25+FEB!AK25+MAR!AK25+ABR!AK25+MAY!AK25+JUN!AK25+JUL!AK25+AGO!AK25),IF(Config!$C$6=9,SUM(+ENE!AK25+FEB!AK25+MAR!AK25+ABR!AK25+MAY!AK25+JUN!AK25+JUL!AK25+AGO!AK25+SET!AK25),IF(Config!$C$6=10,SUM(+ENE!AK25+FEB!AK25+MAR!AK25+ABR!AK25+MAY!AK25+JUN!AK25+JUL!AK25+AGO!AK25+SET!AK25+OCT!AK25),IF(Config!$C$6=11,SUM(+ENE!AK25+FEB!AK25+MAR!AK25+ABR!AK25+MAY!AK25+JUN!AK25+JUL!AK25+AGO!AK25+SET!AK25+OCT!AK25+NOV!AK25),IF(Config!$C$6=12,SUM(+ENE!AK25+FEB!AK25+MAR!AK25+ABR!AK25+MAY!AK25+JUN!AK25+JUL!AK25+AGO!AK25+SET!AK25+OCT!AK25+NOV!AK25+DIC!AK25)))))))))))))</f>
        <v>20</v>
      </c>
      <c r="AL25" s="259">
        <f>IF(Config!$C$6=1,SUM(+ENE!AL25),IF(Config!$C$6=2,SUM(+ENE!AL25+FEB!AL25),IF(Config!$C$6=3,SUM(+ENE!AL25+FEB!AL25+MAR!AL25),IF(Config!$C$6=4,SUM(+ENE!AL25+FEB!AL25+MAR!AL25+ABR!AL25),IF(Config!$C$6=5,SUM(ENE!AL25+FEB!AL25+MAR!AL25+ABR!AL25+MAY!AL25),IF(Config!$C$6=6,SUM(+ENE!AL25+FEB!AL25+MAR!AL25+ABR!AL25+MAY!AL25+JUN!AL25),IF(Config!$C$6=7,SUM(ENE!AL25+FEB!AL25+MAR!AL25+ABR!AL25+MAY!AL25+JUN!AL25+JUL!AL25),IF(Config!$C$6=8,SUM(+ENE!AL25+FEB!AL25+MAR!AL25+ABR!AL25+MAY!AL25+JUN!AL25+JUL!AL25+AGO!AL25),IF(Config!$C$6=9,SUM(+ENE!AL25+FEB!AL25+MAR!AL25+ABR!AL25+MAY!AL25+JUN!AL25+JUL!AL25+AGO!AL25+SET!AL25),IF(Config!$C$6=10,SUM(+ENE!AL25+FEB!AL25+MAR!AL25+ABR!AL25+MAY!AL25+JUN!AL25+JUL!AL25+AGO!AL25+SET!AL25+OCT!AL25),IF(Config!$C$6=11,SUM(+ENE!AL25+FEB!AL25+MAR!AL25+ABR!AL25+MAY!AL25+JUN!AL25+JUL!AL25+AGO!AL25+SET!AL25+OCT!AL25+NOV!AL25),IF(Config!$C$6=12,SUM(+ENE!AL25+FEB!AL25+MAR!AL25+ABR!AL25+MAY!AL25+JUN!AL25+JUL!AL25+AGO!AL25+SET!AL25+OCT!AL25+NOV!AL25+DIC!AL25)))))))))))))</f>
        <v>0</v>
      </c>
      <c r="AM25" s="259">
        <f>IF(Config!$C$6=1,SUM(+ENE!AM25),IF(Config!$C$6=2,SUM(+ENE!AM25+FEB!AM25),IF(Config!$C$6=3,SUM(+ENE!AM25+FEB!AM25+MAR!AM25),IF(Config!$C$6=4,SUM(+ENE!AM25+FEB!AM25+MAR!AM25+ABR!AM25),IF(Config!$C$6=5,SUM(ENE!AM25+FEB!AM25+MAR!AM25+ABR!AM25+MAY!AM25),IF(Config!$C$6=6,SUM(+ENE!AM25+FEB!AM25+MAR!AM25+ABR!AM25+MAY!AM25+JUN!AM25),IF(Config!$C$6=7,SUM(ENE!AM25+FEB!AM25+MAR!AM25+ABR!AM25+MAY!AM25+JUN!AM25+JUL!AM25),IF(Config!$C$6=8,SUM(+ENE!AM25+FEB!AM25+MAR!AM25+ABR!AM25+MAY!AM25+JUN!AM25+JUL!AM25+AGO!AM25),IF(Config!$C$6=9,SUM(+ENE!AM25+FEB!AM25+MAR!AM25+ABR!AM25+MAY!AM25+JUN!AM25+JUL!AM25+AGO!AM25+SET!AM25),IF(Config!$C$6=10,SUM(+ENE!AM25+FEB!AM25+MAR!AM25+ABR!AM25+MAY!AM25+JUN!AM25+JUL!AM25+AGO!AM25+SET!AM25+OCT!AM25),IF(Config!$C$6=11,SUM(+ENE!AM25+FEB!AM25+MAR!AM25+ABR!AM25+MAY!AM25+JUN!AM25+JUL!AM25+AGO!AM25+SET!AM25+OCT!AM25+NOV!AM25),IF(Config!$C$6=12,SUM(+ENE!AM25+FEB!AM25+MAR!AM25+ABR!AM25+MAY!AM25+JUN!AM25+JUL!AM25+AGO!AM25+SET!AM25+OCT!AM25+NOV!AM25+DIC!AM25)))))))))))))</f>
        <v>0</v>
      </c>
      <c r="AN25" s="259">
        <f>IF(Config!$C$6=1,SUM(+ENE!AN25),IF(Config!$C$6=2,SUM(+ENE!AN25+FEB!AN25),IF(Config!$C$6=3,SUM(+ENE!AN25+FEB!AN25+MAR!AN25),IF(Config!$C$6=4,SUM(+ENE!AN25+FEB!AN25+MAR!AN25+ABR!AN25),IF(Config!$C$6=5,SUM(ENE!AN25+FEB!AN25+MAR!AN25+ABR!AN25+MAY!AN25),IF(Config!$C$6=6,SUM(+ENE!AN25+FEB!AN25+MAR!AN25+ABR!AN25+MAY!AN25+JUN!AN25),IF(Config!$C$6=7,SUM(ENE!AN25+FEB!AN25+MAR!AN25+ABR!AN25+MAY!AN25+JUN!AN25+JUL!AN25),IF(Config!$C$6=8,SUM(+ENE!AN25+FEB!AN25+MAR!AN25+ABR!AN25+MAY!AN25+JUN!AN25+JUL!AN25+AGO!AN25),IF(Config!$C$6=9,SUM(+ENE!AN25+FEB!AN25+MAR!AN25+ABR!AN25+MAY!AN25+JUN!AN25+JUL!AN25+AGO!AN25+SET!AN25),IF(Config!$C$6=10,SUM(+ENE!AN25+FEB!AN25+MAR!AN25+ABR!AN25+MAY!AN25+JUN!AN25+JUL!AN25+AGO!AN25+SET!AN25+OCT!AN25),IF(Config!$C$6=11,SUM(+ENE!AN25+FEB!AN25+MAR!AN25+ABR!AN25+MAY!AN25+JUN!AN25+JUL!AN25+AGO!AN25+SET!AN25+OCT!AN25+NOV!AN25),IF(Config!$C$6=12,SUM(+ENE!AN25+FEB!AN25+MAR!AN25+ABR!AN25+MAY!AN25+JUN!AN25+JUL!AN25+AGO!AN25+SET!AN25+OCT!AN25+NOV!AN25+DIC!AN25)))))))))))))</f>
        <v>0</v>
      </c>
      <c r="AO25" s="259">
        <f>IF(Config!$C$6=1,SUM(+ENE!AO25),IF(Config!$C$6=2,SUM(+ENE!AO25+FEB!AO25),IF(Config!$C$6=3,SUM(+ENE!AO25+FEB!AO25+MAR!AO25),IF(Config!$C$6=4,SUM(+ENE!AO25+FEB!AO25+MAR!AO25+ABR!AO25),IF(Config!$C$6=5,SUM(ENE!AO25+FEB!AO25+MAR!AO25+ABR!AO25+MAY!AO25),IF(Config!$C$6=6,SUM(+ENE!AO25+FEB!AO25+MAR!AO25+ABR!AO25+MAY!AO25+JUN!AO25),IF(Config!$C$6=7,SUM(ENE!AO25+FEB!AO25+MAR!AO25+ABR!AO25+MAY!AO25+JUN!AO25+JUL!AO25),IF(Config!$C$6=8,SUM(+ENE!AO25+FEB!AO25+MAR!AO25+ABR!AO25+MAY!AO25+JUN!AO25+JUL!AO25+AGO!AO25),IF(Config!$C$6=9,SUM(+ENE!AO25+FEB!AO25+MAR!AO25+ABR!AO25+MAY!AO25+JUN!AO25+JUL!AO25+AGO!AO25+SET!AO25),IF(Config!$C$6=10,SUM(+ENE!AO25+FEB!AO25+MAR!AO25+ABR!AO25+MAY!AO25+JUN!AO25+JUL!AO25+AGO!AO25+SET!AO25+OCT!AO25),IF(Config!$C$6=11,SUM(+ENE!AO25+FEB!AO25+MAR!AO25+ABR!AO25+MAY!AO25+JUN!AO25+JUL!AO25+AGO!AO25+SET!AO25+OCT!AO25+NOV!AO25),IF(Config!$C$6=12,SUM(+ENE!AO25+FEB!AO25+MAR!AO25+ABR!AO25+MAY!AO25+JUN!AO25+JUL!AO25+AGO!AO25+SET!AO25+OCT!AO25+NOV!AO25+DIC!AO25)))))))))))))</f>
        <v>5</v>
      </c>
      <c r="AP25" s="259">
        <f>IF(Config!$C$6=1,SUM(+ENE!AP25),IF(Config!$C$6=2,SUM(+ENE!AP25+FEB!AP25),IF(Config!$C$6=3,SUM(+ENE!AP25+FEB!AP25+MAR!AP25),IF(Config!$C$6=4,SUM(+ENE!AP25+FEB!AP25+MAR!AP25+ABR!AP25),IF(Config!$C$6=5,SUM(ENE!AP25+FEB!AP25+MAR!AP25+ABR!AP25+MAY!AP25),IF(Config!$C$6=6,SUM(+ENE!AP25+FEB!AP25+MAR!AP25+ABR!AP25+MAY!AP25+JUN!AP25),IF(Config!$C$6=7,SUM(ENE!AP25+FEB!AP25+MAR!AP25+ABR!AP25+MAY!AP25+JUN!AP25+JUL!AP25),IF(Config!$C$6=8,SUM(+ENE!AP25+FEB!AP25+MAR!AP25+ABR!AP25+MAY!AP25+JUN!AP25+JUL!AP25+AGO!AP25),IF(Config!$C$6=9,SUM(+ENE!AP25+FEB!AP25+MAR!AP25+ABR!AP25+MAY!AP25+JUN!AP25+JUL!AP25+AGO!AP25+SET!AP25),IF(Config!$C$6=10,SUM(+ENE!AP25+FEB!AP25+MAR!AP25+ABR!AP25+MAY!AP25+JUN!AP25+JUL!AP25+AGO!AP25+SET!AP25+OCT!AP25),IF(Config!$C$6=11,SUM(+ENE!AP25+FEB!AP25+MAR!AP25+ABR!AP25+MAY!AP25+JUN!AP25+JUL!AP25+AGO!AP25+SET!AP25+OCT!AP25+NOV!AP25),IF(Config!$C$6=12,SUM(+ENE!AP25+FEB!AP25+MAR!AP25+ABR!AP25+MAY!AP25+JUN!AP25+JUL!AP25+AGO!AP25+SET!AP25+OCT!AP25+NOV!AP25+DIC!AP25)))))))))))))</f>
        <v>0</v>
      </c>
      <c r="AQ25" s="259">
        <f>IF(Config!$C$6=1,SUM(+ENE!AQ25),IF(Config!$C$6=2,SUM(+ENE!AQ25+FEB!AQ25),IF(Config!$C$6=3,SUM(+ENE!AQ25+FEB!AQ25+MAR!AQ25),IF(Config!$C$6=4,SUM(+ENE!AQ25+FEB!AQ25+MAR!AQ25+ABR!AQ25),IF(Config!$C$6=5,SUM(ENE!AQ25+FEB!AQ25+MAR!AQ25+ABR!AQ25+MAY!AQ25),IF(Config!$C$6=6,SUM(+ENE!AQ25+FEB!AQ25+MAR!AQ25+ABR!AQ25+MAY!AQ25+JUN!AQ25),IF(Config!$C$6=7,SUM(ENE!AQ25+FEB!AQ25+MAR!AQ25+ABR!AQ25+MAY!AQ25+JUN!AQ25+JUL!AQ25),IF(Config!$C$6=8,SUM(+ENE!AQ25+FEB!AQ25+MAR!AQ25+ABR!AQ25+MAY!AQ25+JUN!AQ25+JUL!AQ25+AGO!AQ25),IF(Config!$C$6=9,SUM(+ENE!AQ25+FEB!AQ25+MAR!AQ25+ABR!AQ25+MAY!AQ25+JUN!AQ25+JUL!AQ25+AGO!AQ25+SET!AQ25),IF(Config!$C$6=10,SUM(+ENE!AQ25+FEB!AQ25+MAR!AQ25+ABR!AQ25+MAY!AQ25+JUN!AQ25+JUL!AQ25+AGO!AQ25+SET!AQ25+OCT!AQ25),IF(Config!$C$6=11,SUM(+ENE!AQ25+FEB!AQ25+MAR!AQ25+ABR!AQ25+MAY!AQ25+JUN!AQ25+JUL!AQ25+AGO!AQ25+SET!AQ25+OCT!AQ25+NOV!AQ25),IF(Config!$C$6=12,SUM(+ENE!AQ25+FEB!AQ25+MAR!AQ25+ABR!AQ25+MAY!AQ25+JUN!AQ25+JUL!AQ25+AGO!AQ25+SET!AQ25+OCT!AQ25+NOV!AQ25+DIC!AQ25)))))))))))))</f>
        <v>0</v>
      </c>
      <c r="AR25" s="259">
        <f>IF(Config!$C$6=1,SUM(+ENE!AR25),IF(Config!$C$6=2,SUM(+ENE!AR25+FEB!AR25),IF(Config!$C$6=3,SUM(+ENE!AR25+FEB!AR25+MAR!AR25),IF(Config!$C$6=4,SUM(+ENE!AR25+FEB!AR25+MAR!AR25+ABR!AR25),IF(Config!$C$6=5,SUM(ENE!AR25+FEB!AR25+MAR!AR25+ABR!AR25+MAY!AR25),IF(Config!$C$6=6,SUM(+ENE!AR25+FEB!AR25+MAR!AR25+ABR!AR25+MAY!AR25+JUN!AR25),IF(Config!$C$6=7,SUM(ENE!AR25+FEB!AR25+MAR!AR25+ABR!AR25+MAY!AR25+JUN!AR25+JUL!AR25),IF(Config!$C$6=8,SUM(+ENE!AR25+FEB!AR25+MAR!AR25+ABR!AR25+MAY!AR25+JUN!AR25+JUL!AR25+AGO!AR25),IF(Config!$C$6=9,SUM(+ENE!AR25+FEB!AR25+MAR!AR25+ABR!AR25+MAY!AR25+JUN!AR25+JUL!AR25+AGO!AR25+SET!AR25),IF(Config!$C$6=10,SUM(+ENE!AR25+FEB!AR25+MAR!AR25+ABR!AR25+MAY!AR25+JUN!AR25+JUL!AR25+AGO!AR25+SET!AR25+OCT!AR25),IF(Config!$C$6=11,SUM(+ENE!AR25+FEB!AR25+MAR!AR25+ABR!AR25+MAY!AR25+JUN!AR25+JUL!AR25+AGO!AR25+SET!AR25+OCT!AR25+NOV!AR25),IF(Config!$C$6=12,SUM(+ENE!AR25+FEB!AR25+MAR!AR25+ABR!AR25+MAY!AR25+JUN!AR25+JUL!AR25+AGO!AR25+SET!AR25+OCT!AR25+NOV!AR25+DIC!AR25)))))))))))))</f>
        <v>3</v>
      </c>
      <c r="AS25" s="220">
        <f t="shared" si="3"/>
        <v>223</v>
      </c>
      <c r="AT25" s="260">
        <f>IF(Config!$C$6=1,SUM(+ENE!AT25),IF(Config!$C$6=2,SUM(+ENE!AT25+FEB!AT25),IF(Config!$C$6=3,SUM(+ENE!AT25+FEB!AT25+MAR!AT25),IF(Config!$C$6=4,SUM(+ENE!AT25+FEB!AT25+MAR!AT25+ABR!AT25),IF(Config!$C$6=5,SUM(ENE!AT25+FEB!AT25+MAR!AT25+ABR!AT25+MAY!AT25),IF(Config!$C$6=6,SUM(+ENE!AT25+FEB!AT25+MAR!AT25+ABR!AT25+MAY!AT25+JUN!AT25),IF(Config!$C$6=7,SUM(ENE!AT25+FEB!AT25+MAR!AT25+ABR!AT25+MAY!AT25+JUN!AT25+JUL!AT25),IF(Config!$C$6=8,SUM(+ENE!AT25+FEB!AT25+MAR!AT25+ABR!AT25+MAY!AT25+JUN!AT25+JUL!AT25+AGO!AT25),IF(Config!$C$6=9,SUM(+ENE!AT25+FEB!AT25+MAR!AT25+ABR!AT25+MAY!AT25+JUN!AT25+JUL!AT25+AGO!AT25+SET!AT25),IF(Config!$C$6=10,SUM(+ENE!AT25+FEB!AT25+MAR!AT25+ABR!AT25+MAY!AT25+JUN!AT25+JUL!AT25+AGO!AT25+SET!AT25+OCT!AT25),IF(Config!$C$6=11,SUM(+ENE!AT25+FEB!AT25+MAR!AT25+ABR!AT25+MAY!AT25+JUN!AT25+JUL!AT25+AGO!AT25+SET!AT25+OCT!AT25+NOV!AT25),IF(Config!$C$6=12,SUM(+ENE!AT25+FEB!AT25+MAR!AT25+ABR!AT25+MAY!AT25+JUN!AT25+JUL!AT25+AGO!AT25+SET!AT25+OCT!AT25+NOV!AT25+DIC!AT25)))))))))))))</f>
        <v>0</v>
      </c>
      <c r="AU25" s="260">
        <f>IF(Config!$C$6=1,SUM(+ENE!AU25),IF(Config!$C$6=2,SUM(+ENE!AU25+FEB!AU25),IF(Config!$C$6=3,SUM(+ENE!AU25+FEB!AU25+MAR!AU25),IF(Config!$C$6=4,SUM(+ENE!AU25+FEB!AU25+MAR!AU25+ABR!AU25),IF(Config!$C$6=5,SUM(ENE!AU25+FEB!AU25+MAR!AU25+ABR!AU25+MAY!AU25),IF(Config!$C$6=6,SUM(+ENE!AU25+FEB!AU25+MAR!AU25+ABR!AU25+MAY!AU25+JUN!AU25),IF(Config!$C$6=7,SUM(ENE!AU25+FEB!AU25+MAR!AU25+ABR!AU25+MAY!AU25+JUN!AU25+JUL!AU25),IF(Config!$C$6=8,SUM(+ENE!AU25+FEB!AU25+MAR!AU25+ABR!AU25+MAY!AU25+JUN!AU25+JUL!AU25+AGO!AU25),IF(Config!$C$6=9,SUM(+ENE!AU25+FEB!AU25+MAR!AU25+ABR!AU25+MAY!AU25+JUN!AU25+JUL!AU25+AGO!AU25+SET!AU25),IF(Config!$C$6=10,SUM(+ENE!AU25+FEB!AU25+MAR!AU25+ABR!AU25+MAY!AU25+JUN!AU25+JUL!AU25+AGO!AU25+SET!AU25+OCT!AU25),IF(Config!$C$6=11,SUM(+ENE!AU25+FEB!AU25+MAR!AU25+ABR!AU25+MAY!AU25+JUN!AU25+JUL!AU25+AGO!AU25+SET!AU25+OCT!AU25+NOV!AU25),IF(Config!$C$6=12,SUM(+ENE!AU25+FEB!AU25+MAR!AU25+ABR!AU25+MAY!AU25+JUN!AU25+JUL!AU25+AGO!AU25+SET!AU25+OCT!AU25+NOV!AU25+DIC!AU25)))))))))))))</f>
        <v>0</v>
      </c>
      <c r="AV25" s="260">
        <f>IF(Config!$C$6=1,SUM(+ENE!AV25),IF(Config!$C$6=2,SUM(+ENE!AV25+FEB!AV25),IF(Config!$C$6=3,SUM(+ENE!AV25+FEB!AV25+MAR!AV25),IF(Config!$C$6=4,SUM(+ENE!AV25+FEB!AV25+MAR!AV25+ABR!AV25),IF(Config!$C$6=5,SUM(ENE!AV25+FEB!AV25+MAR!AV25+ABR!AV25+MAY!AV25),IF(Config!$C$6=6,SUM(+ENE!AV25+FEB!AV25+MAR!AV25+ABR!AV25+MAY!AV25+JUN!AV25),IF(Config!$C$6=7,SUM(ENE!AV25+FEB!AV25+MAR!AV25+ABR!AV25+MAY!AV25+JUN!AV25+JUL!AV25),IF(Config!$C$6=8,SUM(+ENE!AV25+FEB!AV25+MAR!AV25+ABR!AV25+MAY!AV25+JUN!AV25+JUL!AV25+AGO!AV25),IF(Config!$C$6=9,SUM(+ENE!AV25+FEB!AV25+MAR!AV25+ABR!AV25+MAY!AV25+JUN!AV25+JUL!AV25+AGO!AV25+SET!AV25),IF(Config!$C$6=10,SUM(+ENE!AV25+FEB!AV25+MAR!AV25+ABR!AV25+MAY!AV25+JUN!AV25+JUL!AV25+AGO!AV25+SET!AV25+OCT!AV25),IF(Config!$C$6=11,SUM(+ENE!AV25+FEB!AV25+MAR!AV25+ABR!AV25+MAY!AV25+JUN!AV25+JUL!AV25+AGO!AV25+SET!AV25+OCT!AV25+NOV!AV25),IF(Config!$C$6=12,SUM(+ENE!AV25+FEB!AV25+MAR!AV25+ABR!AV25+MAY!AV25+JUN!AV25+JUL!AV25+AGO!AV25+SET!AV25+OCT!AV25+NOV!AV25+DIC!AV25)))))))))))))</f>
        <v>164</v>
      </c>
      <c r="AW25" s="260">
        <f>IF(Config!$C$6=1,SUM(+ENE!AW25),IF(Config!$C$6=2,SUM(+ENE!AW25+FEB!AW25),IF(Config!$C$6=3,SUM(+ENE!AW25+FEB!AW25+MAR!AW25),IF(Config!$C$6=4,SUM(+ENE!AW25+FEB!AW25+MAR!AW25+ABR!AW25),IF(Config!$C$6=5,SUM(ENE!AW25+FEB!AW25+MAR!AW25+ABR!AW25+MAY!AW25),IF(Config!$C$6=6,SUM(+ENE!AW25+FEB!AW25+MAR!AW25+ABR!AW25+MAY!AW25+JUN!AW25),IF(Config!$C$6=7,SUM(ENE!AW25+FEB!AW25+MAR!AW25+ABR!AW25+MAY!AW25+JUN!AW25+JUL!AW25),IF(Config!$C$6=8,SUM(+ENE!AW25+FEB!AW25+MAR!AW25+ABR!AW25+MAY!AW25+JUN!AW25+JUL!AW25+AGO!AW25),IF(Config!$C$6=9,SUM(+ENE!AW25+FEB!AW25+MAR!AW25+ABR!AW25+MAY!AW25+JUN!AW25+JUL!AW25+AGO!AW25+SET!AW25),IF(Config!$C$6=10,SUM(+ENE!AW25+FEB!AW25+MAR!AW25+ABR!AW25+MAY!AW25+JUN!AW25+JUL!AW25+AGO!AW25+SET!AW25+OCT!AW25),IF(Config!$C$6=11,SUM(+ENE!AW25+FEB!AW25+MAR!AW25+ABR!AW25+MAY!AW25+JUN!AW25+JUL!AW25+AGO!AW25+SET!AW25+OCT!AW25+NOV!AW25),IF(Config!$C$6=12,SUM(+ENE!AW25+FEB!AW25+MAR!AW25+ABR!AW25+MAY!AW25+JUN!AW25+JUL!AW25+AGO!AW25+SET!AW25+OCT!AW25+NOV!AW25+DIC!AW25)))))))))))))</f>
        <v>2</v>
      </c>
      <c r="AX25" s="260">
        <f>IF(Config!$C$6=1,SUM(+ENE!AX25),IF(Config!$C$6=2,SUM(+ENE!AX25+FEB!AX25),IF(Config!$C$6=3,SUM(+ENE!AX25+FEB!AX25+MAR!AX25),IF(Config!$C$6=4,SUM(+ENE!AX25+FEB!AX25+MAR!AX25+ABR!AX25),IF(Config!$C$6=5,SUM(ENE!AX25+FEB!AX25+MAR!AX25+ABR!AX25+MAY!AX25),IF(Config!$C$6=6,SUM(+ENE!AX25+FEB!AX25+MAR!AX25+ABR!AX25+MAY!AX25+JUN!AX25),IF(Config!$C$6=7,SUM(ENE!AX25+FEB!AX25+MAR!AX25+ABR!AX25+MAY!AX25+JUN!AX25+JUL!AX25),IF(Config!$C$6=8,SUM(+ENE!AX25+FEB!AX25+MAR!AX25+ABR!AX25+MAY!AX25+JUN!AX25+JUL!AX25+AGO!AX25),IF(Config!$C$6=9,SUM(+ENE!AX25+FEB!AX25+MAR!AX25+ABR!AX25+MAY!AX25+JUN!AX25+JUL!AX25+AGO!AX25+SET!AX25),IF(Config!$C$6=10,SUM(+ENE!AX25+FEB!AX25+MAR!AX25+ABR!AX25+MAY!AX25+JUN!AX25+JUL!AX25+AGO!AX25+SET!AX25+OCT!AX25),IF(Config!$C$6=11,SUM(+ENE!AX25+FEB!AX25+MAR!AX25+ABR!AX25+MAY!AX25+JUN!AX25+JUL!AX25+AGO!AX25+SET!AX25+OCT!AX25+NOV!AX25),IF(Config!$C$6=12,SUM(+ENE!AX25+FEB!AX25+MAR!AX25+ABR!AX25+MAY!AX25+JUN!AX25+JUL!AX25+AGO!AX25+SET!AX25+OCT!AX25+NOV!AX25+DIC!AX25)))))))))))))</f>
        <v>4</v>
      </c>
      <c r="AY25" s="260">
        <f>IF(Config!$C$6=1,SUM(+ENE!AY25),IF(Config!$C$6=2,SUM(+ENE!AY25+FEB!AY25),IF(Config!$C$6=3,SUM(+ENE!AY25+FEB!AY25+MAR!AY25),IF(Config!$C$6=4,SUM(+ENE!AY25+FEB!AY25+MAR!AY25+ABR!AY25),IF(Config!$C$6=5,SUM(ENE!AY25+FEB!AY25+MAR!AY25+ABR!AY25+MAY!AY25),IF(Config!$C$6=6,SUM(+ENE!AY25+FEB!AY25+MAR!AY25+ABR!AY25+MAY!AY25+JUN!AY25),IF(Config!$C$6=7,SUM(ENE!AY25+FEB!AY25+MAR!AY25+ABR!AY25+MAY!AY25+JUN!AY25+JUL!AY25),IF(Config!$C$6=8,SUM(+ENE!AY25+FEB!AY25+MAR!AY25+ABR!AY25+MAY!AY25+JUN!AY25+JUL!AY25+AGO!AY25),IF(Config!$C$6=9,SUM(+ENE!AY25+FEB!AY25+MAR!AY25+ABR!AY25+MAY!AY25+JUN!AY25+JUL!AY25+AGO!AY25+SET!AY25),IF(Config!$C$6=10,SUM(+ENE!AY25+FEB!AY25+MAR!AY25+ABR!AY25+MAY!AY25+JUN!AY25+JUL!AY25+AGO!AY25+SET!AY25+OCT!AY25),IF(Config!$C$6=11,SUM(+ENE!AY25+FEB!AY25+MAR!AY25+ABR!AY25+MAY!AY25+JUN!AY25+JUL!AY25+AGO!AY25+SET!AY25+OCT!AY25+NOV!AY25),IF(Config!$C$6=12,SUM(+ENE!AY25+FEB!AY25+MAR!AY25+ABR!AY25+MAY!AY25+JUN!AY25+JUL!AY25+AGO!AY25+SET!AY25+OCT!AY25+NOV!AY25+DIC!AY25)))))))))))))</f>
        <v>16</v>
      </c>
      <c r="AZ25" s="260">
        <f>IF(Config!$C$6=1,SUM(+ENE!AZ25),IF(Config!$C$6=2,SUM(+ENE!AZ25+FEB!AZ25),IF(Config!$C$6=3,SUM(+ENE!AZ25+FEB!AZ25+MAR!AZ25),IF(Config!$C$6=4,SUM(+ENE!AZ25+FEB!AZ25+MAR!AZ25+ABR!AZ25),IF(Config!$C$6=5,SUM(ENE!AZ25+FEB!AZ25+MAR!AZ25+ABR!AZ25+MAY!AZ25),IF(Config!$C$6=6,SUM(+ENE!AZ25+FEB!AZ25+MAR!AZ25+ABR!AZ25+MAY!AZ25+JUN!AZ25),IF(Config!$C$6=7,SUM(ENE!AZ25+FEB!AZ25+MAR!AZ25+ABR!AZ25+MAY!AZ25+JUN!AZ25+JUL!AZ25),IF(Config!$C$6=8,SUM(+ENE!AZ25+FEB!AZ25+MAR!AZ25+ABR!AZ25+MAY!AZ25+JUN!AZ25+JUL!AZ25+AGO!AZ25),IF(Config!$C$6=9,SUM(+ENE!AZ25+FEB!AZ25+MAR!AZ25+ABR!AZ25+MAY!AZ25+JUN!AZ25+JUL!AZ25+AGO!AZ25+SET!AZ25),IF(Config!$C$6=10,SUM(+ENE!AZ25+FEB!AZ25+MAR!AZ25+ABR!AZ25+MAY!AZ25+JUN!AZ25+JUL!AZ25+AGO!AZ25+SET!AZ25+OCT!AZ25),IF(Config!$C$6=11,SUM(+ENE!AZ25+FEB!AZ25+MAR!AZ25+ABR!AZ25+MAY!AZ25+JUN!AZ25+JUL!AZ25+AGO!AZ25+SET!AZ25+OCT!AZ25+NOV!AZ25),IF(Config!$C$6=12,SUM(+ENE!AZ25+FEB!AZ25+MAR!AZ25+ABR!AZ25+MAY!AZ25+JUN!AZ25+JUL!AZ25+AGO!AZ25+SET!AZ25+OCT!AZ25+NOV!AZ25+DIC!AZ25)))))))))))))</f>
        <v>7</v>
      </c>
      <c r="BA25" s="260">
        <f>IF(Config!$C$6=1,SUM(+ENE!BA25),IF(Config!$C$6=2,SUM(+ENE!BA25+FEB!BA25),IF(Config!$C$6=3,SUM(+ENE!BA25+FEB!BA25+MAR!BA25),IF(Config!$C$6=4,SUM(+ENE!BA25+FEB!BA25+MAR!BA25+ABR!BA25),IF(Config!$C$6=5,SUM(ENE!BA25+FEB!BA25+MAR!BA25+ABR!BA25+MAY!BA25),IF(Config!$C$6=6,SUM(+ENE!BA25+FEB!BA25+MAR!BA25+ABR!BA25+MAY!BA25+JUN!BA25),IF(Config!$C$6=7,SUM(ENE!BA25+FEB!BA25+MAR!BA25+ABR!BA25+MAY!BA25+JUN!BA25+JUL!BA25),IF(Config!$C$6=8,SUM(+ENE!BA25+FEB!BA25+MAR!BA25+ABR!BA25+MAY!BA25+JUN!BA25+JUL!BA25+AGO!BA25),IF(Config!$C$6=9,SUM(+ENE!BA25+FEB!BA25+MAR!BA25+ABR!BA25+MAY!BA25+JUN!BA25+JUL!BA25+AGO!BA25+SET!BA25),IF(Config!$C$6=10,SUM(+ENE!BA25+FEB!BA25+MAR!BA25+ABR!BA25+MAY!BA25+JUN!BA25+JUL!BA25+AGO!BA25+SET!BA25+OCT!BA25),IF(Config!$C$6=11,SUM(+ENE!BA25+FEB!BA25+MAR!BA25+ABR!BA25+MAY!BA25+JUN!BA25+JUL!BA25+AGO!BA25+SET!BA25+OCT!BA25+NOV!BA25),IF(Config!$C$6=12,SUM(+ENE!BA25+FEB!BA25+MAR!BA25+ABR!BA25+MAY!BA25+JUN!BA25+JUL!BA25+AGO!BA25+SET!BA25+OCT!BA25+NOV!BA25+DIC!BA25)))))))))))))</f>
        <v>2</v>
      </c>
      <c r="BB25" s="260">
        <f>IF(Config!$C$6=1,SUM(+ENE!BB25),IF(Config!$C$6=2,SUM(+ENE!BB25+FEB!BB25),IF(Config!$C$6=3,SUM(+ENE!BB25+FEB!BB25+MAR!BB25),IF(Config!$C$6=4,SUM(+ENE!BB25+FEB!BB25+MAR!BB25+ABR!BB25),IF(Config!$C$6=5,SUM(ENE!BB25+FEB!BB25+MAR!BB25+ABR!BB25+MAY!BB25),IF(Config!$C$6=6,SUM(+ENE!BB25+FEB!BB25+MAR!BB25+ABR!BB25+MAY!BB25+JUN!BB25),IF(Config!$C$6=7,SUM(ENE!BB25+FEB!BB25+MAR!BB25+ABR!BB25+MAY!BB25+JUN!BB25+JUL!BB25),IF(Config!$C$6=8,SUM(+ENE!BB25+FEB!BB25+MAR!BB25+ABR!BB25+MAY!BB25+JUN!BB25+JUL!BB25+AGO!BB25),IF(Config!$C$6=9,SUM(+ENE!BB25+FEB!BB25+MAR!BB25+ABR!BB25+MAY!BB25+JUN!BB25+JUL!BB25+AGO!BB25+SET!BB25),IF(Config!$C$6=10,SUM(+ENE!BB25+FEB!BB25+MAR!BB25+ABR!BB25+MAY!BB25+JUN!BB25+JUL!BB25+AGO!BB25+SET!BB25+OCT!BB25),IF(Config!$C$6=11,SUM(+ENE!BB25+FEB!BB25+MAR!BB25+ABR!BB25+MAY!BB25+JUN!BB25+JUL!BB25+AGO!BB25+SET!BB25+OCT!BB25+NOV!BB25),IF(Config!$C$6=12,SUM(+ENE!BB25+FEB!BB25+MAR!BB25+ABR!BB25+MAY!BB25+JUN!BB25+JUL!BB25+AGO!BB25+SET!BB25+OCT!BB25+NOV!BB25+DIC!BB25)))))))))))))</f>
        <v>20</v>
      </c>
      <c r="BC25" s="260">
        <f>IF(Config!$C$6=1,SUM(+ENE!BC25),IF(Config!$C$6=2,SUM(+ENE!BC25+FEB!BC25),IF(Config!$C$6=3,SUM(+ENE!BC25+FEB!BC25+MAR!BC25),IF(Config!$C$6=4,SUM(+ENE!BC25+FEB!BC25+MAR!BC25+ABR!BC25),IF(Config!$C$6=5,SUM(ENE!BC25+FEB!BC25+MAR!BC25+ABR!BC25+MAY!BC25),IF(Config!$C$6=6,SUM(+ENE!BC25+FEB!BC25+MAR!BC25+ABR!BC25+MAY!BC25+JUN!BC25),IF(Config!$C$6=7,SUM(ENE!BC25+FEB!BC25+MAR!BC25+ABR!BC25+MAY!BC25+JUN!BC25+JUL!BC25),IF(Config!$C$6=8,SUM(+ENE!BC25+FEB!BC25+MAR!BC25+ABR!BC25+MAY!BC25+JUN!BC25+JUL!BC25+AGO!BC25),IF(Config!$C$6=9,SUM(+ENE!BC25+FEB!BC25+MAR!BC25+ABR!BC25+MAY!BC25+JUN!BC25+JUL!BC25+AGO!BC25+SET!BC25),IF(Config!$C$6=10,SUM(+ENE!BC25+FEB!BC25+MAR!BC25+ABR!BC25+MAY!BC25+JUN!BC25+JUL!BC25+AGO!BC25+SET!BC25+OCT!BC25),IF(Config!$C$6=11,SUM(+ENE!BC25+FEB!BC25+MAR!BC25+ABR!BC25+MAY!BC25+JUN!BC25+JUL!BC25+AGO!BC25+SET!BC25+OCT!BC25+NOV!BC25),IF(Config!$C$6=12,SUM(+ENE!BC25+FEB!BC25+MAR!BC25+ABR!BC25+MAY!BC25+JUN!BC25+JUL!BC25+AGO!BC25+SET!BC25+OCT!BC25+NOV!BC25+DIC!BC25)))))))))))))</f>
        <v>8</v>
      </c>
      <c r="BD25" s="109">
        <f t="shared" si="4"/>
        <v>223</v>
      </c>
      <c r="BE25" t="str">
        <f t="shared" si="2"/>
        <v>OK</v>
      </c>
    </row>
    <row r="26" spans="1:57" ht="20.25" customHeight="1" x14ac:dyDescent="0.25">
      <c r="A26" s="213">
        <f>+METAS!A26</f>
        <v>23</v>
      </c>
      <c r="B26" s="257" t="str">
        <f>+METAS!B26</f>
        <v xml:space="preserve">23-Tratamiento ambulatorio de personas con conducta suicida </v>
      </c>
      <c r="C26" s="258" t="str">
        <f>+METAS!D26</f>
        <v>SALUD MENTAL I-1 A I-4</v>
      </c>
      <c r="D26" s="259">
        <f>IF(Config!$C$6=1,SUM(+ENE!D26),IF(Config!$C$6=2,SUM(+ENE!D26+FEB!D26),IF(Config!$C$6=3,SUM(+ENE!D26+FEB!D26+MAR!D26),IF(Config!$C$6=4,SUM(+ENE!D26+FEB!D26+MAR!D26+ABR!D26),IF(Config!$C$6=5,SUM(ENE!D26+FEB!D26+MAR!D26+ABR!D26+MAY!D26),IF(Config!$C$6=6,SUM(+ENE!D26+FEB!D26+MAR!D26+ABR!D26+MAY!D26+JUN!D26),IF(Config!$C$6=7,SUM(ENE!D26+FEB!D26+MAR!D26+ABR!D26+MAY!D26+JUN!D26+JUL!D26),IF(Config!$C$6=8,SUM(+ENE!D26+FEB!D26+MAR!D26+ABR!D26+MAY!D26+JUN!D26+JUL!D26+AGO!D26),IF(Config!$C$6=9,SUM(+ENE!D26+FEB!D26+MAR!D26+ABR!D26+MAY!D26+JUN!D26+JUL!D26+AGO!D26+SET!D26),IF(Config!$C$6=10,SUM(+ENE!D26+FEB!D26+MAR!D26+ABR!D26+MAY!D26+JUN!D26+JUL!D26+AGO!D26+SET!D26+OCT!D26),IF(Config!$C$6=11,SUM(+ENE!D26+FEB!D26+MAR!D26+ABR!D26+MAY!D26+JUN!D26+JUL!D26+AGO!D26+SET!D26+OCT!D26+NOV!D26),IF(Config!$C$6=12,SUM(+ENE!D26+FEB!D26+MAR!D26+ABR!D26+MAY!D26+JUN!D26+JUL!D26+AGO!D26+SET!D26+OCT!D26+NOV!D26+DIC!D26)))))))))))))</f>
        <v>0</v>
      </c>
      <c r="E26" s="259">
        <f>IF(Config!$C$6=1,SUM(+ENE!E26),IF(Config!$C$6=2,SUM(+ENE!E26+FEB!E26),IF(Config!$C$6=3,SUM(+ENE!E26+FEB!E26+MAR!E26),IF(Config!$C$6=4,SUM(+ENE!E26+FEB!E26+MAR!E26+ABR!E26),IF(Config!$C$6=5,SUM(ENE!E26+FEB!E26+MAR!E26+ABR!E26+MAY!E26),IF(Config!$C$6=6,SUM(+ENE!E26+FEB!E26+MAR!E26+ABR!E26+MAY!E26+JUN!E26),IF(Config!$C$6=7,SUM(ENE!E26+FEB!E26+MAR!E26+ABR!E26+MAY!E26+JUN!E26+JUL!E26),IF(Config!$C$6=8,SUM(+ENE!E26+FEB!E26+MAR!E26+ABR!E26+MAY!E26+JUN!E26+JUL!E26+AGO!E26),IF(Config!$C$6=9,SUM(+ENE!E26+FEB!E26+MAR!E26+ABR!E26+MAY!E26+JUN!E26+JUL!E26+AGO!E26+SET!E26),IF(Config!$C$6=10,SUM(+ENE!E26+FEB!E26+MAR!E26+ABR!E26+MAY!E26+JUN!E26+JUL!E26+AGO!E26+SET!E26+OCT!E26),IF(Config!$C$6=11,SUM(+ENE!E26+FEB!E26+MAR!E26+ABR!E26+MAY!E26+JUN!E26+JUL!E26+AGO!E26+SET!E26+OCT!E26+NOV!E26),IF(Config!$C$6=12,SUM(+ENE!E26+FEB!E26+MAR!E26+ABR!E26+MAY!E26+JUN!E26+JUL!E26+AGO!E26+SET!E26+OCT!E26+NOV!E26+DIC!E26)))))))))))))</f>
        <v>0</v>
      </c>
      <c r="F26" s="259">
        <f>IF(Config!$C$6=1,SUM(+ENE!F26),IF(Config!$C$6=2,SUM(+ENE!F26+FEB!F26),IF(Config!$C$6=3,SUM(+ENE!F26+FEB!F26+MAR!F26),IF(Config!$C$6=4,SUM(+ENE!F26+FEB!F26+MAR!F26+ABR!F26),IF(Config!$C$6=5,SUM(ENE!F26+FEB!F26+MAR!F26+ABR!F26+MAY!F26),IF(Config!$C$6=6,SUM(+ENE!F26+FEB!F26+MAR!F26+ABR!F26+MAY!F26+JUN!F26),IF(Config!$C$6=7,SUM(ENE!F26+FEB!F26+MAR!F26+ABR!F26+MAY!F26+JUN!F26+JUL!F26),IF(Config!$C$6=8,SUM(+ENE!F26+FEB!F26+MAR!F26+ABR!F26+MAY!F26+JUN!F26+JUL!F26+AGO!F26),IF(Config!$C$6=9,SUM(+ENE!F26+FEB!F26+MAR!F26+ABR!F26+MAY!F26+JUN!F26+JUL!F26+AGO!F26+SET!F26),IF(Config!$C$6=10,SUM(+ENE!F26+FEB!F26+MAR!F26+ABR!F26+MAY!F26+JUN!F26+JUL!F26+AGO!F26+SET!F26+OCT!F26),IF(Config!$C$6=11,SUM(+ENE!F26+FEB!F26+MAR!F26+ABR!F26+MAY!F26+JUN!F26+JUL!F26+AGO!F26+SET!F26+OCT!F26+NOV!F26),IF(Config!$C$6=12,SUM(+ENE!F26+FEB!F26+MAR!F26+ABR!F26+MAY!F26+JUN!F26+JUL!F26+AGO!F26+SET!F26+OCT!F26+NOV!F26+DIC!F26)))))))))))))</f>
        <v>0</v>
      </c>
      <c r="G26" s="259">
        <f>IF(Config!$C$6=1,SUM(+ENE!G26),IF(Config!$C$6=2,SUM(+ENE!G26+FEB!G26),IF(Config!$C$6=3,SUM(+ENE!G26+FEB!G26+MAR!G26),IF(Config!$C$6=4,SUM(+ENE!G26+FEB!G26+MAR!G26+ABR!G26),IF(Config!$C$6=5,SUM(ENE!G26+FEB!G26+MAR!G26+ABR!G26+MAY!G26),IF(Config!$C$6=6,SUM(+ENE!G26+FEB!G26+MAR!G26+ABR!G26+MAY!G26+JUN!G26),IF(Config!$C$6=7,SUM(ENE!G26+FEB!G26+MAR!G26+ABR!G26+MAY!G26+JUN!G26+JUL!G26),IF(Config!$C$6=8,SUM(+ENE!G26+FEB!G26+MAR!G26+ABR!G26+MAY!G26+JUN!G26+JUL!G26+AGO!G26),IF(Config!$C$6=9,SUM(+ENE!G26+FEB!G26+MAR!G26+ABR!G26+MAY!G26+JUN!G26+JUL!G26+AGO!G26+SET!G26),IF(Config!$C$6=10,SUM(+ENE!G26+FEB!G26+MAR!G26+ABR!G26+MAY!G26+JUN!G26+JUL!G26+AGO!G26+SET!G26+OCT!G26),IF(Config!$C$6=11,SUM(+ENE!G26+FEB!G26+MAR!G26+ABR!G26+MAY!G26+JUN!G26+JUL!G26+AGO!G26+SET!G26+OCT!G26+NOV!G26),IF(Config!$C$6=12,SUM(+ENE!G26+FEB!G26+MAR!G26+ABR!G26+MAY!G26+JUN!G26+JUL!G26+AGO!G26+SET!G26+OCT!G26+NOV!G26+DIC!G26)))))))))))))</f>
        <v>0</v>
      </c>
      <c r="H26" s="259">
        <f>IF(Config!$C$6=1,SUM(+ENE!H26),IF(Config!$C$6=2,SUM(+ENE!H26+FEB!H26),IF(Config!$C$6=3,SUM(+ENE!H26+FEB!H26+MAR!H26),IF(Config!$C$6=4,SUM(+ENE!H26+FEB!H26+MAR!H26+ABR!H26),IF(Config!$C$6=5,SUM(ENE!H26+FEB!H26+MAR!H26+ABR!H26+MAY!H26),IF(Config!$C$6=6,SUM(+ENE!H26+FEB!H26+MAR!H26+ABR!H26+MAY!H26+JUN!H26),IF(Config!$C$6=7,SUM(ENE!H26+FEB!H26+MAR!H26+ABR!H26+MAY!H26+JUN!H26+JUL!H26),IF(Config!$C$6=8,SUM(+ENE!H26+FEB!H26+MAR!H26+ABR!H26+MAY!H26+JUN!H26+JUL!H26+AGO!H26),IF(Config!$C$6=9,SUM(+ENE!H26+FEB!H26+MAR!H26+ABR!H26+MAY!H26+JUN!H26+JUL!H26+AGO!H26+SET!H26),IF(Config!$C$6=10,SUM(+ENE!H26+FEB!H26+MAR!H26+ABR!H26+MAY!H26+JUN!H26+JUL!H26+AGO!H26+SET!H26+OCT!H26),IF(Config!$C$6=11,SUM(+ENE!H26+FEB!H26+MAR!H26+ABR!H26+MAY!H26+JUN!H26+JUL!H26+AGO!H26+SET!H26+OCT!H26+NOV!H26),IF(Config!$C$6=12,SUM(+ENE!H26+FEB!H26+MAR!H26+ABR!H26+MAY!H26+JUN!H26+JUL!H26+AGO!H26+SET!H26+OCT!H26+NOV!H26+DIC!H26)))))))))))))</f>
        <v>0</v>
      </c>
      <c r="I26" s="259">
        <f>IF(Config!$C$6=1,SUM(+ENE!I26),IF(Config!$C$6=2,SUM(+ENE!I26+FEB!I26),IF(Config!$C$6=3,SUM(+ENE!I26+FEB!I26+MAR!I26),IF(Config!$C$6=4,SUM(+ENE!I26+FEB!I26+MAR!I26+ABR!I26),IF(Config!$C$6=5,SUM(ENE!I26+FEB!I26+MAR!I26+ABR!I26+MAY!I26),IF(Config!$C$6=6,SUM(+ENE!I26+FEB!I26+MAR!I26+ABR!I26+MAY!I26+JUN!I26),IF(Config!$C$6=7,SUM(ENE!I26+FEB!I26+MAR!I26+ABR!I26+MAY!I26+JUN!I26+JUL!I26),IF(Config!$C$6=8,SUM(+ENE!I26+FEB!I26+MAR!I26+ABR!I26+MAY!I26+JUN!I26+JUL!I26+AGO!I26),IF(Config!$C$6=9,SUM(+ENE!I26+FEB!I26+MAR!I26+ABR!I26+MAY!I26+JUN!I26+JUL!I26+AGO!I26+SET!I26),IF(Config!$C$6=10,SUM(+ENE!I26+FEB!I26+MAR!I26+ABR!I26+MAY!I26+JUN!I26+JUL!I26+AGO!I26+SET!I26+OCT!I26),IF(Config!$C$6=11,SUM(+ENE!I26+FEB!I26+MAR!I26+ABR!I26+MAY!I26+JUN!I26+JUL!I26+AGO!I26+SET!I26+OCT!I26+NOV!I26),IF(Config!$C$6=12,SUM(+ENE!I26+FEB!I26+MAR!I26+ABR!I26+MAY!I26+JUN!I26+JUL!I26+AGO!I26+SET!I26+OCT!I26+NOV!I26+DIC!I26)))))))))))))</f>
        <v>0</v>
      </c>
      <c r="J26" s="259">
        <f>IF(Config!$C$6=1,SUM(+ENE!J26),IF(Config!$C$6=2,SUM(+ENE!J26+FEB!J26),IF(Config!$C$6=3,SUM(+ENE!J26+FEB!J26+MAR!J26),IF(Config!$C$6=4,SUM(+ENE!J26+FEB!J26+MAR!J26+ABR!J26),IF(Config!$C$6=5,SUM(ENE!J26+FEB!J26+MAR!J26+ABR!J26+MAY!J26),IF(Config!$C$6=6,SUM(+ENE!J26+FEB!J26+MAR!J26+ABR!J26+MAY!J26+JUN!J26),IF(Config!$C$6=7,SUM(ENE!J26+FEB!J26+MAR!J26+ABR!J26+MAY!J26+JUN!J26+JUL!J26),IF(Config!$C$6=8,SUM(+ENE!J26+FEB!J26+MAR!J26+ABR!J26+MAY!J26+JUN!J26+JUL!J26+AGO!J26),IF(Config!$C$6=9,SUM(+ENE!J26+FEB!J26+MAR!J26+ABR!J26+MAY!J26+JUN!J26+JUL!J26+AGO!J26+SET!J26),IF(Config!$C$6=10,SUM(+ENE!J26+FEB!J26+MAR!J26+ABR!J26+MAY!J26+JUN!J26+JUL!J26+AGO!J26+SET!J26+OCT!J26),IF(Config!$C$6=11,SUM(+ENE!J26+FEB!J26+MAR!J26+ABR!J26+MAY!J26+JUN!J26+JUL!J26+AGO!J26+SET!J26+OCT!J26+NOV!J26),IF(Config!$C$6=12,SUM(+ENE!J26+FEB!J26+MAR!J26+ABR!J26+MAY!J26+JUN!J26+JUL!J26+AGO!J26+SET!J26+OCT!J26+NOV!J26+DIC!J26)))))))))))))</f>
        <v>0</v>
      </c>
      <c r="K26" s="259">
        <f>IF(Config!$C$6=1,SUM(+ENE!K26),IF(Config!$C$6=2,SUM(+ENE!K26+FEB!K26),IF(Config!$C$6=3,SUM(+ENE!K26+FEB!K26+MAR!K26),IF(Config!$C$6=4,SUM(+ENE!K26+FEB!K26+MAR!K26+ABR!K26),IF(Config!$C$6=5,SUM(ENE!K26+FEB!K26+MAR!K26+ABR!K26+MAY!K26),IF(Config!$C$6=6,SUM(+ENE!K26+FEB!K26+MAR!K26+ABR!K26+MAY!K26+JUN!K26),IF(Config!$C$6=7,SUM(ENE!K26+FEB!K26+MAR!K26+ABR!K26+MAY!K26+JUN!K26+JUL!K26),IF(Config!$C$6=8,SUM(+ENE!K26+FEB!K26+MAR!K26+ABR!K26+MAY!K26+JUN!K26+JUL!K26+AGO!K26),IF(Config!$C$6=9,SUM(+ENE!K26+FEB!K26+MAR!K26+ABR!K26+MAY!K26+JUN!K26+JUL!K26+AGO!K26+SET!K26),IF(Config!$C$6=10,SUM(+ENE!K26+FEB!K26+MAR!K26+ABR!K26+MAY!K26+JUN!K26+JUL!K26+AGO!K26+SET!K26+OCT!K26),IF(Config!$C$6=11,SUM(+ENE!K26+FEB!K26+MAR!K26+ABR!K26+MAY!K26+JUN!K26+JUL!K26+AGO!K26+SET!K26+OCT!K26+NOV!K26),IF(Config!$C$6=12,SUM(+ENE!K26+FEB!K26+MAR!K26+ABR!K26+MAY!K26+JUN!K26+JUL!K26+AGO!K26+SET!K26+OCT!K26+NOV!K26+DIC!K26)))))))))))))</f>
        <v>0</v>
      </c>
      <c r="L26" s="259">
        <f>IF(Config!$C$6=1,SUM(+ENE!L26),IF(Config!$C$6=2,SUM(+ENE!L26+FEB!L26),IF(Config!$C$6=3,SUM(+ENE!L26+FEB!L26+MAR!L26),IF(Config!$C$6=4,SUM(+ENE!L26+FEB!L26+MAR!L26+ABR!L26),IF(Config!$C$6=5,SUM(ENE!L26+FEB!L26+MAR!L26+ABR!L26+MAY!L26),IF(Config!$C$6=6,SUM(+ENE!L26+FEB!L26+MAR!L26+ABR!L26+MAY!L26+JUN!L26),IF(Config!$C$6=7,SUM(ENE!L26+FEB!L26+MAR!L26+ABR!L26+MAY!L26+JUN!L26+JUL!L26),IF(Config!$C$6=8,SUM(+ENE!L26+FEB!L26+MAR!L26+ABR!L26+MAY!L26+JUN!L26+JUL!L26+AGO!L26),IF(Config!$C$6=9,SUM(+ENE!L26+FEB!L26+MAR!L26+ABR!L26+MAY!L26+JUN!L26+JUL!L26+AGO!L26+SET!L26),IF(Config!$C$6=10,SUM(+ENE!L26+FEB!L26+MAR!L26+ABR!L26+MAY!L26+JUN!L26+JUL!L26+AGO!L26+SET!L26+OCT!L26),IF(Config!$C$6=11,SUM(+ENE!L26+FEB!L26+MAR!L26+ABR!L26+MAY!L26+JUN!L26+JUL!L26+AGO!L26+SET!L26+OCT!L26+NOV!L26),IF(Config!$C$6=12,SUM(+ENE!L26+FEB!L26+MAR!L26+ABR!L26+MAY!L26+JUN!L26+JUL!L26+AGO!L26+SET!L26+OCT!L26+NOV!L26+DIC!L26)))))))))))))</f>
        <v>0</v>
      </c>
      <c r="M26" s="259">
        <f>IF(Config!$C$6=1,SUM(+ENE!M26),IF(Config!$C$6=2,SUM(+ENE!M26+FEB!M26),IF(Config!$C$6=3,SUM(+ENE!M26+FEB!M26+MAR!M26),IF(Config!$C$6=4,SUM(+ENE!M26+FEB!M26+MAR!M26+ABR!M26),IF(Config!$C$6=5,SUM(ENE!M26+FEB!M26+MAR!M26+ABR!M26+MAY!M26),IF(Config!$C$6=6,SUM(+ENE!M26+FEB!M26+MAR!M26+ABR!M26+MAY!M26+JUN!M26),IF(Config!$C$6=7,SUM(ENE!M26+FEB!M26+MAR!M26+ABR!M26+MAY!M26+JUN!M26+JUL!M26),IF(Config!$C$6=8,SUM(+ENE!M26+FEB!M26+MAR!M26+ABR!M26+MAY!M26+JUN!M26+JUL!M26+AGO!M26),IF(Config!$C$6=9,SUM(+ENE!M26+FEB!M26+MAR!M26+ABR!M26+MAY!M26+JUN!M26+JUL!M26+AGO!M26+SET!M26),IF(Config!$C$6=10,SUM(+ENE!M26+FEB!M26+MAR!M26+ABR!M26+MAY!M26+JUN!M26+JUL!M26+AGO!M26+SET!M26+OCT!M26),IF(Config!$C$6=11,SUM(+ENE!M26+FEB!M26+MAR!M26+ABR!M26+MAY!M26+JUN!M26+JUL!M26+AGO!M26+SET!M26+OCT!M26+NOV!M26),IF(Config!$C$6=12,SUM(+ENE!M26+FEB!M26+MAR!M26+ABR!M26+MAY!M26+JUN!M26+JUL!M26+AGO!M26+SET!M26+OCT!M26+NOV!M26+DIC!M26)))))))))))))</f>
        <v>0</v>
      </c>
      <c r="N26" s="259">
        <f>IF(Config!$C$6=1,SUM(+ENE!N26),IF(Config!$C$6=2,SUM(+ENE!N26+FEB!N26),IF(Config!$C$6=3,SUM(+ENE!N26+FEB!N26+MAR!N26),IF(Config!$C$6=4,SUM(+ENE!N26+FEB!N26+MAR!N26+ABR!N26),IF(Config!$C$6=5,SUM(ENE!N26+FEB!N26+MAR!N26+ABR!N26+MAY!N26),IF(Config!$C$6=6,SUM(+ENE!N26+FEB!N26+MAR!N26+ABR!N26+MAY!N26+JUN!N26),IF(Config!$C$6=7,SUM(ENE!N26+FEB!N26+MAR!N26+ABR!N26+MAY!N26+JUN!N26+JUL!N26),IF(Config!$C$6=8,SUM(+ENE!N26+FEB!N26+MAR!N26+ABR!N26+MAY!N26+JUN!N26+JUL!N26+AGO!N26),IF(Config!$C$6=9,SUM(+ENE!N26+FEB!N26+MAR!N26+ABR!N26+MAY!N26+JUN!N26+JUL!N26+AGO!N26+SET!N26),IF(Config!$C$6=10,SUM(+ENE!N26+FEB!N26+MAR!N26+ABR!N26+MAY!N26+JUN!N26+JUL!N26+AGO!N26+SET!N26+OCT!N26),IF(Config!$C$6=11,SUM(+ENE!N26+FEB!N26+MAR!N26+ABR!N26+MAY!N26+JUN!N26+JUL!N26+AGO!N26+SET!N26+OCT!N26+NOV!N26),IF(Config!$C$6=12,SUM(+ENE!N26+FEB!N26+MAR!N26+ABR!N26+MAY!N26+JUN!N26+JUL!N26+AGO!N26+SET!N26+OCT!N26+NOV!N26+DIC!N26)))))))))))))</f>
        <v>0</v>
      </c>
      <c r="O26" s="259">
        <f>IF(Config!$C$6=1,SUM(+ENE!O26),IF(Config!$C$6=2,SUM(+ENE!O26+FEB!O26),IF(Config!$C$6=3,SUM(+ENE!O26+FEB!O26+MAR!O26),IF(Config!$C$6=4,SUM(+ENE!O26+FEB!O26+MAR!O26+ABR!O26),IF(Config!$C$6=5,SUM(ENE!O26+FEB!O26+MAR!O26+ABR!O26+MAY!O26),IF(Config!$C$6=6,SUM(+ENE!O26+FEB!O26+MAR!O26+ABR!O26+MAY!O26+JUN!O26),IF(Config!$C$6=7,SUM(ENE!O26+FEB!O26+MAR!O26+ABR!O26+MAY!O26+JUN!O26+JUL!O26),IF(Config!$C$6=8,SUM(+ENE!O26+FEB!O26+MAR!O26+ABR!O26+MAY!O26+JUN!O26+JUL!O26+AGO!O26),IF(Config!$C$6=9,SUM(+ENE!O26+FEB!O26+MAR!O26+ABR!O26+MAY!O26+JUN!O26+JUL!O26+AGO!O26+SET!O26),IF(Config!$C$6=10,SUM(+ENE!O26+FEB!O26+MAR!O26+ABR!O26+MAY!O26+JUN!O26+JUL!O26+AGO!O26+SET!O26+OCT!O26),IF(Config!$C$6=11,SUM(+ENE!O26+FEB!O26+MAR!O26+ABR!O26+MAY!O26+JUN!O26+JUL!O26+AGO!O26+SET!O26+OCT!O26+NOV!O26),IF(Config!$C$6=12,SUM(+ENE!O26+FEB!O26+MAR!O26+ABR!O26+MAY!O26+JUN!O26+JUL!O26+AGO!O26+SET!O26+OCT!O26+NOV!O26+DIC!O26)))))))))))))</f>
        <v>0</v>
      </c>
      <c r="P26" s="259">
        <f>IF(Config!$C$6=1,SUM(+ENE!P26),IF(Config!$C$6=2,SUM(+ENE!P26+FEB!P26),IF(Config!$C$6=3,SUM(+ENE!P26+FEB!P26+MAR!P26),IF(Config!$C$6=4,SUM(+ENE!P26+FEB!P26+MAR!P26+ABR!P26),IF(Config!$C$6=5,SUM(ENE!P26+FEB!P26+MAR!P26+ABR!P26+MAY!P26),IF(Config!$C$6=6,SUM(+ENE!P26+FEB!P26+MAR!P26+ABR!P26+MAY!P26+JUN!P26),IF(Config!$C$6=7,SUM(ENE!P26+FEB!P26+MAR!P26+ABR!P26+MAY!P26+JUN!P26+JUL!P26),IF(Config!$C$6=8,SUM(+ENE!P26+FEB!P26+MAR!P26+ABR!P26+MAY!P26+JUN!P26+JUL!P26+AGO!P26),IF(Config!$C$6=9,SUM(+ENE!P26+FEB!P26+MAR!P26+ABR!P26+MAY!P26+JUN!P26+JUL!P26+AGO!P26+SET!P26),IF(Config!$C$6=10,SUM(+ENE!P26+FEB!P26+MAR!P26+ABR!P26+MAY!P26+JUN!P26+JUL!P26+AGO!P26+SET!P26+OCT!P26),IF(Config!$C$6=11,SUM(+ENE!P26+FEB!P26+MAR!P26+ABR!P26+MAY!P26+JUN!P26+JUL!P26+AGO!P26+SET!P26+OCT!P26+NOV!P26),IF(Config!$C$6=12,SUM(+ENE!P26+FEB!P26+MAR!P26+ABR!P26+MAY!P26+JUN!P26+JUL!P26+AGO!P26+SET!P26+OCT!P26+NOV!P26+DIC!P26)))))))))))))</f>
        <v>0</v>
      </c>
      <c r="Q26" s="259">
        <f>IF(Config!$C$6=1,SUM(+ENE!Q26),IF(Config!$C$6=2,SUM(+ENE!Q26+FEB!Q26),IF(Config!$C$6=3,SUM(+ENE!Q26+FEB!Q26+MAR!Q26),IF(Config!$C$6=4,SUM(+ENE!Q26+FEB!Q26+MAR!Q26+ABR!Q26),IF(Config!$C$6=5,SUM(ENE!Q26+FEB!Q26+MAR!Q26+ABR!Q26+MAY!Q26),IF(Config!$C$6=6,SUM(+ENE!Q26+FEB!Q26+MAR!Q26+ABR!Q26+MAY!Q26+JUN!Q26),IF(Config!$C$6=7,SUM(ENE!Q26+FEB!Q26+MAR!Q26+ABR!Q26+MAY!Q26+JUN!Q26+JUL!Q26),IF(Config!$C$6=8,SUM(+ENE!Q26+FEB!Q26+MAR!Q26+ABR!Q26+MAY!Q26+JUN!Q26+JUL!Q26+AGO!Q26),IF(Config!$C$6=9,SUM(+ENE!Q26+FEB!Q26+MAR!Q26+ABR!Q26+MAY!Q26+JUN!Q26+JUL!Q26+AGO!Q26+SET!Q26),IF(Config!$C$6=10,SUM(+ENE!Q26+FEB!Q26+MAR!Q26+ABR!Q26+MAY!Q26+JUN!Q26+JUL!Q26+AGO!Q26+SET!Q26+OCT!Q26),IF(Config!$C$6=11,SUM(+ENE!Q26+FEB!Q26+MAR!Q26+ABR!Q26+MAY!Q26+JUN!Q26+JUL!Q26+AGO!Q26+SET!Q26+OCT!Q26+NOV!Q26),IF(Config!$C$6=12,SUM(+ENE!Q26+FEB!Q26+MAR!Q26+ABR!Q26+MAY!Q26+JUN!Q26+JUL!Q26+AGO!Q26+SET!Q26+OCT!Q26+NOV!Q26+DIC!Q26)))))))))))))</f>
        <v>0</v>
      </c>
      <c r="R26" s="259">
        <f>IF(Config!$C$6=1,SUM(+ENE!R26),IF(Config!$C$6=2,SUM(+ENE!R26+FEB!R26),IF(Config!$C$6=3,SUM(+ENE!R26+FEB!R26+MAR!R26),IF(Config!$C$6=4,SUM(+ENE!R26+FEB!R26+MAR!R26+ABR!R26),IF(Config!$C$6=5,SUM(ENE!R26+FEB!R26+MAR!R26+ABR!R26+MAY!R26),IF(Config!$C$6=6,SUM(+ENE!R26+FEB!R26+MAR!R26+ABR!R26+MAY!R26+JUN!R26),IF(Config!$C$6=7,SUM(ENE!R26+FEB!R26+MAR!R26+ABR!R26+MAY!R26+JUN!R26+JUL!R26),IF(Config!$C$6=8,SUM(+ENE!R26+FEB!R26+MAR!R26+ABR!R26+MAY!R26+JUN!R26+JUL!R26+AGO!R26),IF(Config!$C$6=9,SUM(+ENE!R26+FEB!R26+MAR!R26+ABR!R26+MAY!R26+JUN!R26+JUL!R26+AGO!R26+SET!R26),IF(Config!$C$6=10,SUM(+ENE!R26+FEB!R26+MAR!R26+ABR!R26+MAY!R26+JUN!R26+JUL!R26+AGO!R26+SET!R26+OCT!R26),IF(Config!$C$6=11,SUM(+ENE!R26+FEB!R26+MAR!R26+ABR!R26+MAY!R26+JUN!R26+JUL!R26+AGO!R26+SET!R26+OCT!R26+NOV!R26),IF(Config!$C$6=12,SUM(+ENE!R26+FEB!R26+MAR!R26+ABR!R26+MAY!R26+JUN!R26+JUL!R26+AGO!R26+SET!R26+OCT!R26+NOV!R26+DIC!R26)))))))))))))</f>
        <v>0</v>
      </c>
      <c r="S26" s="259">
        <f>IF(Config!$C$6=1,SUM(+ENE!S26),IF(Config!$C$6=2,SUM(+ENE!S26+FEB!S26),IF(Config!$C$6=3,SUM(+ENE!S26+FEB!S26+MAR!S26),IF(Config!$C$6=4,SUM(+ENE!S26+FEB!S26+MAR!S26+ABR!S26),IF(Config!$C$6=5,SUM(ENE!S26+FEB!S26+MAR!S26+ABR!S26+MAY!S26),IF(Config!$C$6=6,SUM(+ENE!S26+FEB!S26+MAR!S26+ABR!S26+MAY!S26+JUN!S26),IF(Config!$C$6=7,SUM(ENE!S26+FEB!S26+MAR!S26+ABR!S26+MAY!S26+JUN!S26+JUL!S26),IF(Config!$C$6=8,SUM(+ENE!S26+FEB!S26+MAR!S26+ABR!S26+MAY!S26+JUN!S26+JUL!S26+AGO!S26),IF(Config!$C$6=9,SUM(+ENE!S26+FEB!S26+MAR!S26+ABR!S26+MAY!S26+JUN!S26+JUL!S26+AGO!S26+SET!S26),IF(Config!$C$6=10,SUM(+ENE!S26+FEB!S26+MAR!S26+ABR!S26+MAY!S26+JUN!S26+JUL!S26+AGO!S26+SET!S26+OCT!S26),IF(Config!$C$6=11,SUM(+ENE!S26+FEB!S26+MAR!S26+ABR!S26+MAY!S26+JUN!S26+JUL!S26+AGO!S26+SET!S26+OCT!S26+NOV!S26),IF(Config!$C$6=12,SUM(+ENE!S26+FEB!S26+MAR!S26+ABR!S26+MAY!S26+JUN!S26+JUL!S26+AGO!S26+SET!S26+OCT!S26+NOV!S26+DIC!S26)))))))))))))</f>
        <v>1</v>
      </c>
      <c r="T26" s="259">
        <f>IF(Config!$C$6=1,SUM(+ENE!T26),IF(Config!$C$6=2,SUM(+ENE!T26+FEB!T26),IF(Config!$C$6=3,SUM(+ENE!T26+FEB!T26+MAR!T26),IF(Config!$C$6=4,SUM(+ENE!T26+FEB!T26+MAR!T26+ABR!T26),IF(Config!$C$6=5,SUM(ENE!T26+FEB!T26+MAR!T26+ABR!T26+MAY!T26),IF(Config!$C$6=6,SUM(+ENE!T26+FEB!T26+MAR!T26+ABR!T26+MAY!T26+JUN!T26),IF(Config!$C$6=7,SUM(ENE!T26+FEB!T26+MAR!T26+ABR!T26+MAY!T26+JUN!T26+JUL!T26),IF(Config!$C$6=8,SUM(+ENE!T26+FEB!T26+MAR!T26+ABR!T26+MAY!T26+JUN!T26+JUL!T26+AGO!T26),IF(Config!$C$6=9,SUM(+ENE!T26+FEB!T26+MAR!T26+ABR!T26+MAY!T26+JUN!T26+JUL!T26+AGO!T26+SET!T26),IF(Config!$C$6=10,SUM(+ENE!T26+FEB!T26+MAR!T26+ABR!T26+MAY!T26+JUN!T26+JUL!T26+AGO!T26+SET!T26+OCT!T26),IF(Config!$C$6=11,SUM(+ENE!T26+FEB!T26+MAR!T26+ABR!T26+MAY!T26+JUN!T26+JUL!T26+AGO!T26+SET!T26+OCT!T26+NOV!T26),IF(Config!$C$6=12,SUM(+ENE!T26+FEB!T26+MAR!T26+ABR!T26+MAY!T26+JUN!T26+JUL!T26+AGO!T26+SET!T26+OCT!T26+NOV!T26+DIC!T26)))))))))))))</f>
        <v>0</v>
      </c>
      <c r="U26" s="259">
        <f>IF(Config!$C$6=1,SUM(+ENE!U26),IF(Config!$C$6=2,SUM(+ENE!U26+FEB!U26),IF(Config!$C$6=3,SUM(+ENE!U26+FEB!U26+MAR!U26),IF(Config!$C$6=4,SUM(+ENE!U26+FEB!U26+MAR!U26+ABR!U26),IF(Config!$C$6=5,SUM(ENE!U26+FEB!U26+MAR!U26+ABR!U26+MAY!U26),IF(Config!$C$6=6,SUM(+ENE!U26+FEB!U26+MAR!U26+ABR!U26+MAY!U26+JUN!U26),IF(Config!$C$6=7,SUM(ENE!U26+FEB!U26+MAR!U26+ABR!U26+MAY!U26+JUN!U26+JUL!U26),IF(Config!$C$6=8,SUM(+ENE!U26+FEB!U26+MAR!U26+ABR!U26+MAY!U26+JUN!U26+JUL!U26+AGO!U26),IF(Config!$C$6=9,SUM(+ENE!U26+FEB!U26+MAR!U26+ABR!U26+MAY!U26+JUN!U26+JUL!U26+AGO!U26+SET!U26),IF(Config!$C$6=10,SUM(+ENE!U26+FEB!U26+MAR!U26+ABR!U26+MAY!U26+JUN!U26+JUL!U26+AGO!U26+SET!U26+OCT!U26),IF(Config!$C$6=11,SUM(+ENE!U26+FEB!U26+MAR!U26+ABR!U26+MAY!U26+JUN!U26+JUL!U26+AGO!U26+SET!U26+OCT!U26+NOV!U26),IF(Config!$C$6=12,SUM(+ENE!U26+FEB!U26+MAR!U26+ABR!U26+MAY!U26+JUN!U26+JUL!U26+AGO!U26+SET!U26+OCT!U26+NOV!U26+DIC!U26)))))))))))))</f>
        <v>0</v>
      </c>
      <c r="V26" s="259">
        <f>IF(Config!$C$6=1,SUM(+ENE!V26),IF(Config!$C$6=2,SUM(+ENE!V26+FEB!V26),IF(Config!$C$6=3,SUM(+ENE!V26+FEB!V26+MAR!V26),IF(Config!$C$6=4,SUM(+ENE!V26+FEB!V26+MAR!V26+ABR!V26),IF(Config!$C$6=5,SUM(ENE!V26+FEB!V26+MAR!V26+ABR!V26+MAY!V26),IF(Config!$C$6=6,SUM(+ENE!V26+FEB!V26+MAR!V26+ABR!V26+MAY!V26+JUN!V26),IF(Config!$C$6=7,SUM(ENE!V26+FEB!V26+MAR!V26+ABR!V26+MAY!V26+JUN!V26+JUL!V26),IF(Config!$C$6=8,SUM(+ENE!V26+FEB!V26+MAR!V26+ABR!V26+MAY!V26+JUN!V26+JUL!V26+AGO!V26),IF(Config!$C$6=9,SUM(+ENE!V26+FEB!V26+MAR!V26+ABR!V26+MAY!V26+JUN!V26+JUL!V26+AGO!V26+SET!V26),IF(Config!$C$6=10,SUM(+ENE!V26+FEB!V26+MAR!V26+ABR!V26+MAY!V26+JUN!V26+JUL!V26+AGO!V26+SET!V26+OCT!V26),IF(Config!$C$6=11,SUM(+ENE!V26+FEB!V26+MAR!V26+ABR!V26+MAY!V26+JUN!V26+JUL!V26+AGO!V26+SET!V26+OCT!V26+NOV!V26),IF(Config!$C$6=12,SUM(+ENE!V26+FEB!V26+MAR!V26+ABR!V26+MAY!V26+JUN!V26+JUL!V26+AGO!V26+SET!V26+OCT!V26+NOV!V26+DIC!V26)))))))))))))</f>
        <v>0</v>
      </c>
      <c r="W26" s="259">
        <f>IF(Config!$C$6=1,SUM(+ENE!W26),IF(Config!$C$6=2,SUM(+ENE!W26+FEB!W26),IF(Config!$C$6=3,SUM(+ENE!W26+FEB!W26+MAR!W26),IF(Config!$C$6=4,SUM(+ENE!W26+FEB!W26+MAR!W26+ABR!W26),IF(Config!$C$6=5,SUM(ENE!W26+FEB!W26+MAR!W26+ABR!W26+MAY!W26),IF(Config!$C$6=6,SUM(+ENE!W26+FEB!W26+MAR!W26+ABR!W26+MAY!W26+JUN!W26),IF(Config!$C$6=7,SUM(ENE!W26+FEB!W26+MAR!W26+ABR!W26+MAY!W26+JUN!W26+JUL!W26),IF(Config!$C$6=8,SUM(+ENE!W26+FEB!W26+MAR!W26+ABR!W26+MAY!W26+JUN!W26+JUL!W26+AGO!W26),IF(Config!$C$6=9,SUM(+ENE!W26+FEB!W26+MAR!W26+ABR!W26+MAY!W26+JUN!W26+JUL!W26+AGO!W26+SET!W26),IF(Config!$C$6=10,SUM(+ENE!W26+FEB!W26+MAR!W26+ABR!W26+MAY!W26+JUN!W26+JUL!W26+AGO!W26+SET!W26+OCT!W26),IF(Config!$C$6=11,SUM(+ENE!W26+FEB!W26+MAR!W26+ABR!W26+MAY!W26+JUN!W26+JUL!W26+AGO!W26+SET!W26+OCT!W26+NOV!W26),IF(Config!$C$6=12,SUM(+ENE!W26+FEB!W26+MAR!W26+ABR!W26+MAY!W26+JUN!W26+JUL!W26+AGO!W26+SET!W26+OCT!W26+NOV!W26+DIC!W26)))))))))))))</f>
        <v>0</v>
      </c>
      <c r="X26" s="259">
        <f>IF(Config!$C$6=1,SUM(+ENE!X26),IF(Config!$C$6=2,SUM(+ENE!X26+FEB!X26),IF(Config!$C$6=3,SUM(+ENE!X26+FEB!X26+MAR!X26),IF(Config!$C$6=4,SUM(+ENE!X26+FEB!X26+MAR!X26+ABR!X26),IF(Config!$C$6=5,SUM(ENE!X26+FEB!X26+MAR!X26+ABR!X26+MAY!X26),IF(Config!$C$6=6,SUM(+ENE!X26+FEB!X26+MAR!X26+ABR!X26+MAY!X26+JUN!X26),IF(Config!$C$6=7,SUM(ENE!X26+FEB!X26+MAR!X26+ABR!X26+MAY!X26+JUN!X26+JUL!X26),IF(Config!$C$6=8,SUM(+ENE!X26+FEB!X26+MAR!X26+ABR!X26+MAY!X26+JUN!X26+JUL!X26+AGO!X26),IF(Config!$C$6=9,SUM(+ENE!X26+FEB!X26+MAR!X26+ABR!X26+MAY!X26+JUN!X26+JUL!X26+AGO!X26+SET!X26),IF(Config!$C$6=10,SUM(+ENE!X26+FEB!X26+MAR!X26+ABR!X26+MAY!X26+JUN!X26+JUL!X26+AGO!X26+SET!X26+OCT!X26),IF(Config!$C$6=11,SUM(+ENE!X26+FEB!X26+MAR!X26+ABR!X26+MAY!X26+JUN!X26+JUL!X26+AGO!X26+SET!X26+OCT!X26+NOV!X26),IF(Config!$C$6=12,SUM(+ENE!X26+FEB!X26+MAR!X26+ABR!X26+MAY!X26+JUN!X26+JUL!X26+AGO!X26+SET!X26+OCT!X26+NOV!X26+DIC!X26)))))))))))))</f>
        <v>0</v>
      </c>
      <c r="Y26" s="259">
        <f>IF(Config!$C$6=1,SUM(+ENE!Y26),IF(Config!$C$6=2,SUM(+ENE!Y26+FEB!Y26),IF(Config!$C$6=3,SUM(+ENE!Y26+FEB!Y26+MAR!Y26),IF(Config!$C$6=4,SUM(+ENE!Y26+FEB!Y26+MAR!Y26+ABR!Y26),IF(Config!$C$6=5,SUM(ENE!Y26+FEB!Y26+MAR!Y26+ABR!Y26+MAY!Y26),IF(Config!$C$6=6,SUM(+ENE!Y26+FEB!Y26+MAR!Y26+ABR!Y26+MAY!Y26+JUN!Y26),IF(Config!$C$6=7,SUM(ENE!Y26+FEB!Y26+MAR!Y26+ABR!Y26+MAY!Y26+JUN!Y26+JUL!Y26),IF(Config!$C$6=8,SUM(+ENE!Y26+FEB!Y26+MAR!Y26+ABR!Y26+MAY!Y26+JUN!Y26+JUL!Y26+AGO!Y26),IF(Config!$C$6=9,SUM(+ENE!Y26+FEB!Y26+MAR!Y26+ABR!Y26+MAY!Y26+JUN!Y26+JUL!Y26+AGO!Y26+SET!Y26),IF(Config!$C$6=10,SUM(+ENE!Y26+FEB!Y26+MAR!Y26+ABR!Y26+MAY!Y26+JUN!Y26+JUL!Y26+AGO!Y26+SET!Y26+OCT!Y26),IF(Config!$C$6=11,SUM(+ENE!Y26+FEB!Y26+MAR!Y26+ABR!Y26+MAY!Y26+JUN!Y26+JUL!Y26+AGO!Y26+SET!Y26+OCT!Y26+NOV!Y26),IF(Config!$C$6=12,SUM(+ENE!Y26+FEB!Y26+MAR!Y26+ABR!Y26+MAY!Y26+JUN!Y26+JUL!Y26+AGO!Y26+SET!Y26+OCT!Y26+NOV!Y26+DIC!Y26)))))))))))))</f>
        <v>0</v>
      </c>
      <c r="Z26" s="259">
        <f>IF(Config!$C$6=1,SUM(+ENE!Z26),IF(Config!$C$6=2,SUM(+ENE!Z26+FEB!Z26),IF(Config!$C$6=3,SUM(+ENE!Z26+FEB!Z26+MAR!Z26),IF(Config!$C$6=4,SUM(+ENE!Z26+FEB!Z26+MAR!Z26+ABR!Z26),IF(Config!$C$6=5,SUM(ENE!Z26+FEB!Z26+MAR!Z26+ABR!Z26+MAY!Z26),IF(Config!$C$6=6,SUM(+ENE!Z26+FEB!Z26+MAR!Z26+ABR!Z26+MAY!Z26+JUN!Z26),IF(Config!$C$6=7,SUM(ENE!Z26+FEB!Z26+MAR!Z26+ABR!Z26+MAY!Z26+JUN!Z26+JUL!Z26),IF(Config!$C$6=8,SUM(+ENE!Z26+FEB!Z26+MAR!Z26+ABR!Z26+MAY!Z26+JUN!Z26+JUL!Z26+AGO!Z26),IF(Config!$C$6=9,SUM(+ENE!Z26+FEB!Z26+MAR!Z26+ABR!Z26+MAY!Z26+JUN!Z26+JUL!Z26+AGO!Z26+SET!Z26),IF(Config!$C$6=10,SUM(+ENE!Z26+FEB!Z26+MAR!Z26+ABR!Z26+MAY!Z26+JUN!Z26+JUL!Z26+AGO!Z26+SET!Z26+OCT!Z26),IF(Config!$C$6=11,SUM(+ENE!Z26+FEB!Z26+MAR!Z26+ABR!Z26+MAY!Z26+JUN!Z26+JUL!Z26+AGO!Z26+SET!Z26+OCT!Z26+NOV!Z26),IF(Config!$C$6=12,SUM(+ENE!Z26+FEB!Z26+MAR!Z26+ABR!Z26+MAY!Z26+JUN!Z26+JUL!Z26+AGO!Z26+SET!Z26+OCT!Z26+NOV!Z26+DIC!Z26)))))))))))))</f>
        <v>0</v>
      </c>
      <c r="AA26" s="259">
        <f>IF(Config!$C$6=1,SUM(+ENE!AA26),IF(Config!$C$6=2,SUM(+ENE!AA26+FEB!AA26),IF(Config!$C$6=3,SUM(+ENE!AA26+FEB!AA26+MAR!AA26),IF(Config!$C$6=4,SUM(+ENE!AA26+FEB!AA26+MAR!AA26+ABR!AA26),IF(Config!$C$6=5,SUM(ENE!AA26+FEB!AA26+MAR!AA26+ABR!AA26+MAY!AA26),IF(Config!$C$6=6,SUM(+ENE!AA26+FEB!AA26+MAR!AA26+ABR!AA26+MAY!AA26+JUN!AA26),IF(Config!$C$6=7,SUM(ENE!AA26+FEB!AA26+MAR!AA26+ABR!AA26+MAY!AA26+JUN!AA26+JUL!AA26),IF(Config!$C$6=8,SUM(+ENE!AA26+FEB!AA26+MAR!AA26+ABR!AA26+MAY!AA26+JUN!AA26+JUL!AA26+AGO!AA26),IF(Config!$C$6=9,SUM(+ENE!AA26+FEB!AA26+MAR!AA26+ABR!AA26+MAY!AA26+JUN!AA26+JUL!AA26+AGO!AA26+SET!AA26),IF(Config!$C$6=10,SUM(+ENE!AA26+FEB!AA26+MAR!AA26+ABR!AA26+MAY!AA26+JUN!AA26+JUL!AA26+AGO!AA26+SET!AA26+OCT!AA26),IF(Config!$C$6=11,SUM(+ENE!AA26+FEB!AA26+MAR!AA26+ABR!AA26+MAY!AA26+JUN!AA26+JUL!AA26+AGO!AA26+SET!AA26+OCT!AA26+NOV!AA26),IF(Config!$C$6=12,SUM(+ENE!AA26+FEB!AA26+MAR!AA26+ABR!AA26+MAY!AA26+JUN!AA26+JUL!AA26+AGO!AA26+SET!AA26+OCT!AA26+NOV!AA26+DIC!AA26)))))))))))))</f>
        <v>0</v>
      </c>
      <c r="AB26" s="259">
        <f>IF(Config!$C$6=1,SUM(+ENE!AB26),IF(Config!$C$6=2,SUM(+ENE!AB26+FEB!AB26),IF(Config!$C$6=3,SUM(+ENE!AB26+FEB!AB26+MAR!AB26),IF(Config!$C$6=4,SUM(+ENE!AB26+FEB!AB26+MAR!AB26+ABR!AB26),IF(Config!$C$6=5,SUM(ENE!AB26+FEB!AB26+MAR!AB26+ABR!AB26+MAY!AB26),IF(Config!$C$6=6,SUM(+ENE!AB26+FEB!AB26+MAR!AB26+ABR!AB26+MAY!AB26+JUN!AB26),IF(Config!$C$6=7,SUM(ENE!AB26+FEB!AB26+MAR!AB26+ABR!AB26+MAY!AB26+JUN!AB26+JUL!AB26),IF(Config!$C$6=8,SUM(+ENE!AB26+FEB!AB26+MAR!AB26+ABR!AB26+MAY!AB26+JUN!AB26+JUL!AB26+AGO!AB26),IF(Config!$C$6=9,SUM(+ENE!AB26+FEB!AB26+MAR!AB26+ABR!AB26+MAY!AB26+JUN!AB26+JUL!AB26+AGO!AB26+SET!AB26),IF(Config!$C$6=10,SUM(+ENE!AB26+FEB!AB26+MAR!AB26+ABR!AB26+MAY!AB26+JUN!AB26+JUL!AB26+AGO!AB26+SET!AB26+OCT!AB26),IF(Config!$C$6=11,SUM(+ENE!AB26+FEB!AB26+MAR!AB26+ABR!AB26+MAY!AB26+JUN!AB26+JUL!AB26+AGO!AB26+SET!AB26+OCT!AB26+NOV!AB26),IF(Config!$C$6=12,SUM(+ENE!AB26+FEB!AB26+MAR!AB26+ABR!AB26+MAY!AB26+JUN!AB26+JUL!AB26+AGO!AB26+SET!AB26+OCT!AB26+NOV!AB26+DIC!AB26)))))))))))))</f>
        <v>0</v>
      </c>
      <c r="AC26" s="259">
        <f>IF(Config!$C$6=1,SUM(+ENE!AC26),IF(Config!$C$6=2,SUM(+ENE!AC26+FEB!AC26),IF(Config!$C$6=3,SUM(+ENE!AC26+FEB!AC26+MAR!AC26),IF(Config!$C$6=4,SUM(+ENE!AC26+FEB!AC26+MAR!AC26+ABR!AC26),IF(Config!$C$6=5,SUM(ENE!AC26+FEB!AC26+MAR!AC26+ABR!AC26+MAY!AC26),IF(Config!$C$6=6,SUM(+ENE!AC26+FEB!AC26+MAR!AC26+ABR!AC26+MAY!AC26+JUN!AC26),IF(Config!$C$6=7,SUM(ENE!AC26+FEB!AC26+MAR!AC26+ABR!AC26+MAY!AC26+JUN!AC26+JUL!AC26),IF(Config!$C$6=8,SUM(+ENE!AC26+FEB!AC26+MAR!AC26+ABR!AC26+MAY!AC26+JUN!AC26+JUL!AC26+AGO!AC26),IF(Config!$C$6=9,SUM(+ENE!AC26+FEB!AC26+MAR!AC26+ABR!AC26+MAY!AC26+JUN!AC26+JUL!AC26+AGO!AC26+SET!AC26),IF(Config!$C$6=10,SUM(+ENE!AC26+FEB!AC26+MAR!AC26+ABR!AC26+MAY!AC26+JUN!AC26+JUL!AC26+AGO!AC26+SET!AC26+OCT!AC26),IF(Config!$C$6=11,SUM(+ENE!AC26+FEB!AC26+MAR!AC26+ABR!AC26+MAY!AC26+JUN!AC26+JUL!AC26+AGO!AC26+SET!AC26+OCT!AC26+NOV!AC26),IF(Config!$C$6=12,SUM(+ENE!AC26+FEB!AC26+MAR!AC26+ABR!AC26+MAY!AC26+JUN!AC26+JUL!AC26+AGO!AC26+SET!AC26+OCT!AC26+NOV!AC26+DIC!AC26)))))))))))))</f>
        <v>1</v>
      </c>
      <c r="AD26" s="259">
        <f>IF(Config!$C$6=1,SUM(+ENE!AD26),IF(Config!$C$6=2,SUM(+ENE!AD26+FEB!AD26),IF(Config!$C$6=3,SUM(+ENE!AD26+FEB!AD26+MAR!AD26),IF(Config!$C$6=4,SUM(+ENE!AD26+FEB!AD26+MAR!AD26+ABR!AD26),IF(Config!$C$6=5,SUM(ENE!AD26+FEB!AD26+MAR!AD26+ABR!AD26+MAY!AD26),IF(Config!$C$6=6,SUM(+ENE!AD26+FEB!AD26+MAR!AD26+ABR!AD26+MAY!AD26+JUN!AD26),IF(Config!$C$6=7,SUM(ENE!AD26+FEB!AD26+MAR!AD26+ABR!AD26+MAY!AD26+JUN!AD26+JUL!AD26),IF(Config!$C$6=8,SUM(+ENE!AD26+FEB!AD26+MAR!AD26+ABR!AD26+MAY!AD26+JUN!AD26+JUL!AD26+AGO!AD26),IF(Config!$C$6=9,SUM(+ENE!AD26+FEB!AD26+MAR!AD26+ABR!AD26+MAY!AD26+JUN!AD26+JUL!AD26+AGO!AD26+SET!AD26),IF(Config!$C$6=10,SUM(+ENE!AD26+FEB!AD26+MAR!AD26+ABR!AD26+MAY!AD26+JUN!AD26+JUL!AD26+AGO!AD26+SET!AD26+OCT!AD26),IF(Config!$C$6=11,SUM(+ENE!AD26+FEB!AD26+MAR!AD26+ABR!AD26+MAY!AD26+JUN!AD26+JUL!AD26+AGO!AD26+SET!AD26+OCT!AD26+NOV!AD26),IF(Config!$C$6=12,SUM(+ENE!AD26+FEB!AD26+MAR!AD26+ABR!AD26+MAY!AD26+JUN!AD26+JUL!AD26+AGO!AD26+SET!AD26+OCT!AD26+NOV!AD26+DIC!AD26)))))))))))))</f>
        <v>0</v>
      </c>
      <c r="AE26" s="259">
        <f>IF(Config!$C$6=1,SUM(+ENE!AE26),IF(Config!$C$6=2,SUM(+ENE!AE26+FEB!AE26),IF(Config!$C$6=3,SUM(+ENE!AE26+FEB!AE26+MAR!AE26),IF(Config!$C$6=4,SUM(+ENE!AE26+FEB!AE26+MAR!AE26+ABR!AE26),IF(Config!$C$6=5,SUM(ENE!AE26+FEB!AE26+MAR!AE26+ABR!AE26+MAY!AE26),IF(Config!$C$6=6,SUM(+ENE!AE26+FEB!AE26+MAR!AE26+ABR!AE26+MAY!AE26+JUN!AE26),IF(Config!$C$6=7,SUM(ENE!AE26+FEB!AE26+MAR!AE26+ABR!AE26+MAY!AE26+JUN!AE26+JUL!AE26),IF(Config!$C$6=8,SUM(+ENE!AE26+FEB!AE26+MAR!AE26+ABR!AE26+MAY!AE26+JUN!AE26+JUL!AE26+AGO!AE26),IF(Config!$C$6=9,SUM(+ENE!AE26+FEB!AE26+MAR!AE26+ABR!AE26+MAY!AE26+JUN!AE26+JUL!AE26+AGO!AE26+SET!AE26),IF(Config!$C$6=10,SUM(+ENE!AE26+FEB!AE26+MAR!AE26+ABR!AE26+MAY!AE26+JUN!AE26+JUL!AE26+AGO!AE26+SET!AE26+OCT!AE26),IF(Config!$C$6=11,SUM(+ENE!AE26+FEB!AE26+MAR!AE26+ABR!AE26+MAY!AE26+JUN!AE26+JUL!AE26+AGO!AE26+SET!AE26+OCT!AE26+NOV!AE26),IF(Config!$C$6=12,SUM(+ENE!AE26+FEB!AE26+MAR!AE26+ABR!AE26+MAY!AE26+JUN!AE26+JUL!AE26+AGO!AE26+SET!AE26+OCT!AE26+NOV!AE26+DIC!AE26)))))))))))))</f>
        <v>0</v>
      </c>
      <c r="AF26" s="259">
        <f>IF(Config!$C$6=1,SUM(+ENE!AF26),IF(Config!$C$6=2,SUM(+ENE!AF26+FEB!AF26),IF(Config!$C$6=3,SUM(+ENE!AF26+FEB!AF26+MAR!AF26),IF(Config!$C$6=4,SUM(+ENE!AF26+FEB!AF26+MAR!AF26+ABR!AF26),IF(Config!$C$6=5,SUM(ENE!AF26+FEB!AF26+MAR!AF26+ABR!AF26+MAY!AF26),IF(Config!$C$6=6,SUM(+ENE!AF26+FEB!AF26+MAR!AF26+ABR!AF26+MAY!AF26+JUN!AF26),IF(Config!$C$6=7,SUM(ENE!AF26+FEB!AF26+MAR!AF26+ABR!AF26+MAY!AF26+JUN!AF26+JUL!AF26),IF(Config!$C$6=8,SUM(+ENE!AF26+FEB!AF26+MAR!AF26+ABR!AF26+MAY!AF26+JUN!AF26+JUL!AF26+AGO!AF26),IF(Config!$C$6=9,SUM(+ENE!AF26+FEB!AF26+MAR!AF26+ABR!AF26+MAY!AF26+JUN!AF26+JUL!AF26+AGO!AF26+SET!AF26),IF(Config!$C$6=10,SUM(+ENE!AF26+FEB!AF26+MAR!AF26+ABR!AF26+MAY!AF26+JUN!AF26+JUL!AF26+AGO!AF26+SET!AF26+OCT!AF26),IF(Config!$C$6=11,SUM(+ENE!AF26+FEB!AF26+MAR!AF26+ABR!AF26+MAY!AF26+JUN!AF26+JUL!AF26+AGO!AF26+SET!AF26+OCT!AF26+NOV!AF26),IF(Config!$C$6=12,SUM(+ENE!AF26+FEB!AF26+MAR!AF26+ABR!AF26+MAY!AF26+JUN!AF26+JUL!AF26+AGO!AF26+SET!AF26+OCT!AF26+NOV!AF26+DIC!AF26)))))))))))))</f>
        <v>0</v>
      </c>
      <c r="AG26" s="259">
        <f>IF(Config!$C$6=1,SUM(+ENE!AG26),IF(Config!$C$6=2,SUM(+ENE!AG26+FEB!AG26),IF(Config!$C$6=3,SUM(+ENE!AG26+FEB!AG26+MAR!AG26),IF(Config!$C$6=4,SUM(+ENE!AG26+FEB!AG26+MAR!AG26+ABR!AG26),IF(Config!$C$6=5,SUM(ENE!AG26+FEB!AG26+MAR!AG26+ABR!AG26+MAY!AG26),IF(Config!$C$6=6,SUM(+ENE!AG26+FEB!AG26+MAR!AG26+ABR!AG26+MAY!AG26+JUN!AG26),IF(Config!$C$6=7,SUM(ENE!AG26+FEB!AG26+MAR!AG26+ABR!AG26+MAY!AG26+JUN!AG26+JUL!AG26),IF(Config!$C$6=8,SUM(+ENE!AG26+FEB!AG26+MAR!AG26+ABR!AG26+MAY!AG26+JUN!AG26+JUL!AG26+AGO!AG26),IF(Config!$C$6=9,SUM(+ENE!AG26+FEB!AG26+MAR!AG26+ABR!AG26+MAY!AG26+JUN!AG26+JUL!AG26+AGO!AG26+SET!AG26),IF(Config!$C$6=10,SUM(+ENE!AG26+FEB!AG26+MAR!AG26+ABR!AG26+MAY!AG26+JUN!AG26+JUL!AG26+AGO!AG26+SET!AG26+OCT!AG26),IF(Config!$C$6=11,SUM(+ENE!AG26+FEB!AG26+MAR!AG26+ABR!AG26+MAY!AG26+JUN!AG26+JUL!AG26+AGO!AG26+SET!AG26+OCT!AG26+NOV!AG26),IF(Config!$C$6=12,SUM(+ENE!AG26+FEB!AG26+MAR!AG26+ABR!AG26+MAY!AG26+JUN!AG26+JUL!AG26+AGO!AG26+SET!AG26+OCT!AG26+NOV!AG26+DIC!AG26)))))))))))))</f>
        <v>0</v>
      </c>
      <c r="AH26" s="259">
        <f>IF(Config!$C$6=1,SUM(+ENE!AH26),IF(Config!$C$6=2,SUM(+ENE!AH26+FEB!AH26),IF(Config!$C$6=3,SUM(+ENE!AH26+FEB!AH26+MAR!AH26),IF(Config!$C$6=4,SUM(+ENE!AH26+FEB!AH26+MAR!AH26+ABR!AH26),IF(Config!$C$6=5,SUM(ENE!AH26+FEB!AH26+MAR!AH26+ABR!AH26+MAY!AH26),IF(Config!$C$6=6,SUM(+ENE!AH26+FEB!AH26+MAR!AH26+ABR!AH26+MAY!AH26+JUN!AH26),IF(Config!$C$6=7,SUM(ENE!AH26+FEB!AH26+MAR!AH26+ABR!AH26+MAY!AH26+JUN!AH26+JUL!AH26),IF(Config!$C$6=8,SUM(+ENE!AH26+FEB!AH26+MAR!AH26+ABR!AH26+MAY!AH26+JUN!AH26+JUL!AH26+AGO!AH26),IF(Config!$C$6=9,SUM(+ENE!AH26+FEB!AH26+MAR!AH26+ABR!AH26+MAY!AH26+JUN!AH26+JUL!AH26+AGO!AH26+SET!AH26),IF(Config!$C$6=10,SUM(+ENE!AH26+FEB!AH26+MAR!AH26+ABR!AH26+MAY!AH26+JUN!AH26+JUL!AH26+AGO!AH26+SET!AH26+OCT!AH26),IF(Config!$C$6=11,SUM(+ENE!AH26+FEB!AH26+MAR!AH26+ABR!AH26+MAY!AH26+JUN!AH26+JUL!AH26+AGO!AH26+SET!AH26+OCT!AH26+NOV!AH26),IF(Config!$C$6=12,SUM(+ENE!AH26+FEB!AH26+MAR!AH26+ABR!AH26+MAY!AH26+JUN!AH26+JUL!AH26+AGO!AH26+SET!AH26+OCT!AH26+NOV!AH26+DIC!AH26)))))))))))))</f>
        <v>0</v>
      </c>
      <c r="AI26" s="259">
        <f>IF(Config!$C$6=1,SUM(+ENE!AI26),IF(Config!$C$6=2,SUM(+ENE!AI26+FEB!AI26),IF(Config!$C$6=3,SUM(+ENE!AI26+FEB!AI26+MAR!AI26),IF(Config!$C$6=4,SUM(+ENE!AI26+FEB!AI26+MAR!AI26+ABR!AI26),IF(Config!$C$6=5,SUM(ENE!AI26+FEB!AI26+MAR!AI26+ABR!AI26+MAY!AI26),IF(Config!$C$6=6,SUM(+ENE!AI26+FEB!AI26+MAR!AI26+ABR!AI26+MAY!AI26+JUN!AI26),IF(Config!$C$6=7,SUM(ENE!AI26+FEB!AI26+MAR!AI26+ABR!AI26+MAY!AI26+JUN!AI26+JUL!AI26),IF(Config!$C$6=8,SUM(+ENE!AI26+FEB!AI26+MAR!AI26+ABR!AI26+MAY!AI26+JUN!AI26+JUL!AI26+AGO!AI26),IF(Config!$C$6=9,SUM(+ENE!AI26+FEB!AI26+MAR!AI26+ABR!AI26+MAY!AI26+JUN!AI26+JUL!AI26+AGO!AI26+SET!AI26),IF(Config!$C$6=10,SUM(+ENE!AI26+FEB!AI26+MAR!AI26+ABR!AI26+MAY!AI26+JUN!AI26+JUL!AI26+AGO!AI26+SET!AI26+OCT!AI26),IF(Config!$C$6=11,SUM(+ENE!AI26+FEB!AI26+MAR!AI26+ABR!AI26+MAY!AI26+JUN!AI26+JUL!AI26+AGO!AI26+SET!AI26+OCT!AI26+NOV!AI26),IF(Config!$C$6=12,SUM(+ENE!AI26+FEB!AI26+MAR!AI26+ABR!AI26+MAY!AI26+JUN!AI26+JUL!AI26+AGO!AI26+SET!AI26+OCT!AI26+NOV!AI26+DIC!AI26)))))))))))))</f>
        <v>0</v>
      </c>
      <c r="AJ26" s="259">
        <f>IF(Config!$C$6=1,SUM(+ENE!AJ26),IF(Config!$C$6=2,SUM(+ENE!AJ26+FEB!AJ26),IF(Config!$C$6=3,SUM(+ENE!AJ26+FEB!AJ26+MAR!AJ26),IF(Config!$C$6=4,SUM(+ENE!AJ26+FEB!AJ26+MAR!AJ26+ABR!AJ26),IF(Config!$C$6=5,SUM(ENE!AJ26+FEB!AJ26+MAR!AJ26+ABR!AJ26+MAY!AJ26),IF(Config!$C$6=6,SUM(+ENE!AJ26+FEB!AJ26+MAR!AJ26+ABR!AJ26+MAY!AJ26+JUN!AJ26),IF(Config!$C$6=7,SUM(ENE!AJ26+FEB!AJ26+MAR!AJ26+ABR!AJ26+MAY!AJ26+JUN!AJ26+JUL!AJ26),IF(Config!$C$6=8,SUM(+ENE!AJ26+FEB!AJ26+MAR!AJ26+ABR!AJ26+MAY!AJ26+JUN!AJ26+JUL!AJ26+AGO!AJ26),IF(Config!$C$6=9,SUM(+ENE!AJ26+FEB!AJ26+MAR!AJ26+ABR!AJ26+MAY!AJ26+JUN!AJ26+JUL!AJ26+AGO!AJ26+SET!AJ26),IF(Config!$C$6=10,SUM(+ENE!AJ26+FEB!AJ26+MAR!AJ26+ABR!AJ26+MAY!AJ26+JUN!AJ26+JUL!AJ26+AGO!AJ26+SET!AJ26+OCT!AJ26),IF(Config!$C$6=11,SUM(+ENE!AJ26+FEB!AJ26+MAR!AJ26+ABR!AJ26+MAY!AJ26+JUN!AJ26+JUL!AJ26+AGO!AJ26+SET!AJ26+OCT!AJ26+NOV!AJ26),IF(Config!$C$6=12,SUM(+ENE!AJ26+FEB!AJ26+MAR!AJ26+ABR!AJ26+MAY!AJ26+JUN!AJ26+JUL!AJ26+AGO!AJ26+SET!AJ26+OCT!AJ26+NOV!AJ26+DIC!AJ26)))))))))))))</f>
        <v>0</v>
      </c>
      <c r="AK26" s="259">
        <f>IF(Config!$C$6=1,SUM(+ENE!AK26),IF(Config!$C$6=2,SUM(+ENE!AK26+FEB!AK26),IF(Config!$C$6=3,SUM(+ENE!AK26+FEB!AK26+MAR!AK26),IF(Config!$C$6=4,SUM(+ENE!AK26+FEB!AK26+MAR!AK26+ABR!AK26),IF(Config!$C$6=5,SUM(ENE!AK26+FEB!AK26+MAR!AK26+ABR!AK26+MAY!AK26),IF(Config!$C$6=6,SUM(+ENE!AK26+FEB!AK26+MAR!AK26+ABR!AK26+MAY!AK26+JUN!AK26),IF(Config!$C$6=7,SUM(ENE!AK26+FEB!AK26+MAR!AK26+ABR!AK26+MAY!AK26+JUN!AK26+JUL!AK26),IF(Config!$C$6=8,SUM(+ENE!AK26+FEB!AK26+MAR!AK26+ABR!AK26+MAY!AK26+JUN!AK26+JUL!AK26+AGO!AK26),IF(Config!$C$6=9,SUM(+ENE!AK26+FEB!AK26+MAR!AK26+ABR!AK26+MAY!AK26+JUN!AK26+JUL!AK26+AGO!AK26+SET!AK26),IF(Config!$C$6=10,SUM(+ENE!AK26+FEB!AK26+MAR!AK26+ABR!AK26+MAY!AK26+JUN!AK26+JUL!AK26+AGO!AK26+SET!AK26+OCT!AK26),IF(Config!$C$6=11,SUM(+ENE!AK26+FEB!AK26+MAR!AK26+ABR!AK26+MAY!AK26+JUN!AK26+JUL!AK26+AGO!AK26+SET!AK26+OCT!AK26+NOV!AK26),IF(Config!$C$6=12,SUM(+ENE!AK26+FEB!AK26+MAR!AK26+ABR!AK26+MAY!AK26+JUN!AK26+JUL!AK26+AGO!AK26+SET!AK26+OCT!AK26+NOV!AK26+DIC!AK26)))))))))))))</f>
        <v>0</v>
      </c>
      <c r="AL26" s="259">
        <f>IF(Config!$C$6=1,SUM(+ENE!AL26),IF(Config!$C$6=2,SUM(+ENE!AL26+FEB!AL26),IF(Config!$C$6=3,SUM(+ENE!AL26+FEB!AL26+MAR!AL26),IF(Config!$C$6=4,SUM(+ENE!AL26+FEB!AL26+MAR!AL26+ABR!AL26),IF(Config!$C$6=5,SUM(ENE!AL26+FEB!AL26+MAR!AL26+ABR!AL26+MAY!AL26),IF(Config!$C$6=6,SUM(+ENE!AL26+FEB!AL26+MAR!AL26+ABR!AL26+MAY!AL26+JUN!AL26),IF(Config!$C$6=7,SUM(ENE!AL26+FEB!AL26+MAR!AL26+ABR!AL26+MAY!AL26+JUN!AL26+JUL!AL26),IF(Config!$C$6=8,SUM(+ENE!AL26+FEB!AL26+MAR!AL26+ABR!AL26+MAY!AL26+JUN!AL26+JUL!AL26+AGO!AL26),IF(Config!$C$6=9,SUM(+ENE!AL26+FEB!AL26+MAR!AL26+ABR!AL26+MAY!AL26+JUN!AL26+JUL!AL26+AGO!AL26+SET!AL26),IF(Config!$C$6=10,SUM(+ENE!AL26+FEB!AL26+MAR!AL26+ABR!AL26+MAY!AL26+JUN!AL26+JUL!AL26+AGO!AL26+SET!AL26+OCT!AL26),IF(Config!$C$6=11,SUM(+ENE!AL26+FEB!AL26+MAR!AL26+ABR!AL26+MAY!AL26+JUN!AL26+JUL!AL26+AGO!AL26+SET!AL26+OCT!AL26+NOV!AL26),IF(Config!$C$6=12,SUM(+ENE!AL26+FEB!AL26+MAR!AL26+ABR!AL26+MAY!AL26+JUN!AL26+JUL!AL26+AGO!AL26+SET!AL26+OCT!AL26+NOV!AL26+DIC!AL26)))))))))))))</f>
        <v>0</v>
      </c>
      <c r="AM26" s="259">
        <f>IF(Config!$C$6=1,SUM(+ENE!AM26),IF(Config!$C$6=2,SUM(+ENE!AM26+FEB!AM26),IF(Config!$C$6=3,SUM(+ENE!AM26+FEB!AM26+MAR!AM26),IF(Config!$C$6=4,SUM(+ENE!AM26+FEB!AM26+MAR!AM26+ABR!AM26),IF(Config!$C$6=5,SUM(ENE!AM26+FEB!AM26+MAR!AM26+ABR!AM26+MAY!AM26),IF(Config!$C$6=6,SUM(+ENE!AM26+FEB!AM26+MAR!AM26+ABR!AM26+MAY!AM26+JUN!AM26),IF(Config!$C$6=7,SUM(ENE!AM26+FEB!AM26+MAR!AM26+ABR!AM26+MAY!AM26+JUN!AM26+JUL!AM26),IF(Config!$C$6=8,SUM(+ENE!AM26+FEB!AM26+MAR!AM26+ABR!AM26+MAY!AM26+JUN!AM26+JUL!AM26+AGO!AM26),IF(Config!$C$6=9,SUM(+ENE!AM26+FEB!AM26+MAR!AM26+ABR!AM26+MAY!AM26+JUN!AM26+JUL!AM26+AGO!AM26+SET!AM26),IF(Config!$C$6=10,SUM(+ENE!AM26+FEB!AM26+MAR!AM26+ABR!AM26+MAY!AM26+JUN!AM26+JUL!AM26+AGO!AM26+SET!AM26+OCT!AM26),IF(Config!$C$6=11,SUM(+ENE!AM26+FEB!AM26+MAR!AM26+ABR!AM26+MAY!AM26+JUN!AM26+JUL!AM26+AGO!AM26+SET!AM26+OCT!AM26+NOV!AM26),IF(Config!$C$6=12,SUM(+ENE!AM26+FEB!AM26+MAR!AM26+ABR!AM26+MAY!AM26+JUN!AM26+JUL!AM26+AGO!AM26+SET!AM26+OCT!AM26+NOV!AM26+DIC!AM26)))))))))))))</f>
        <v>0</v>
      </c>
      <c r="AN26" s="259">
        <f>IF(Config!$C$6=1,SUM(+ENE!AN26),IF(Config!$C$6=2,SUM(+ENE!AN26+FEB!AN26),IF(Config!$C$6=3,SUM(+ENE!AN26+FEB!AN26+MAR!AN26),IF(Config!$C$6=4,SUM(+ENE!AN26+FEB!AN26+MAR!AN26+ABR!AN26),IF(Config!$C$6=5,SUM(ENE!AN26+FEB!AN26+MAR!AN26+ABR!AN26+MAY!AN26),IF(Config!$C$6=6,SUM(+ENE!AN26+FEB!AN26+MAR!AN26+ABR!AN26+MAY!AN26+JUN!AN26),IF(Config!$C$6=7,SUM(ENE!AN26+FEB!AN26+MAR!AN26+ABR!AN26+MAY!AN26+JUN!AN26+JUL!AN26),IF(Config!$C$6=8,SUM(+ENE!AN26+FEB!AN26+MAR!AN26+ABR!AN26+MAY!AN26+JUN!AN26+JUL!AN26+AGO!AN26),IF(Config!$C$6=9,SUM(+ENE!AN26+FEB!AN26+MAR!AN26+ABR!AN26+MAY!AN26+JUN!AN26+JUL!AN26+AGO!AN26+SET!AN26),IF(Config!$C$6=10,SUM(+ENE!AN26+FEB!AN26+MAR!AN26+ABR!AN26+MAY!AN26+JUN!AN26+JUL!AN26+AGO!AN26+SET!AN26+OCT!AN26),IF(Config!$C$6=11,SUM(+ENE!AN26+FEB!AN26+MAR!AN26+ABR!AN26+MAY!AN26+JUN!AN26+JUL!AN26+AGO!AN26+SET!AN26+OCT!AN26+NOV!AN26),IF(Config!$C$6=12,SUM(+ENE!AN26+FEB!AN26+MAR!AN26+ABR!AN26+MAY!AN26+JUN!AN26+JUL!AN26+AGO!AN26+SET!AN26+OCT!AN26+NOV!AN26+DIC!AN26)))))))))))))</f>
        <v>0</v>
      </c>
      <c r="AO26" s="259">
        <f>IF(Config!$C$6=1,SUM(+ENE!AO26),IF(Config!$C$6=2,SUM(+ENE!AO26+FEB!AO26),IF(Config!$C$6=3,SUM(+ENE!AO26+FEB!AO26+MAR!AO26),IF(Config!$C$6=4,SUM(+ENE!AO26+FEB!AO26+MAR!AO26+ABR!AO26),IF(Config!$C$6=5,SUM(ENE!AO26+FEB!AO26+MAR!AO26+ABR!AO26+MAY!AO26),IF(Config!$C$6=6,SUM(+ENE!AO26+FEB!AO26+MAR!AO26+ABR!AO26+MAY!AO26+JUN!AO26),IF(Config!$C$6=7,SUM(ENE!AO26+FEB!AO26+MAR!AO26+ABR!AO26+MAY!AO26+JUN!AO26+JUL!AO26),IF(Config!$C$6=8,SUM(+ENE!AO26+FEB!AO26+MAR!AO26+ABR!AO26+MAY!AO26+JUN!AO26+JUL!AO26+AGO!AO26),IF(Config!$C$6=9,SUM(+ENE!AO26+FEB!AO26+MAR!AO26+ABR!AO26+MAY!AO26+JUN!AO26+JUL!AO26+AGO!AO26+SET!AO26),IF(Config!$C$6=10,SUM(+ENE!AO26+FEB!AO26+MAR!AO26+ABR!AO26+MAY!AO26+JUN!AO26+JUL!AO26+AGO!AO26+SET!AO26+OCT!AO26),IF(Config!$C$6=11,SUM(+ENE!AO26+FEB!AO26+MAR!AO26+ABR!AO26+MAY!AO26+JUN!AO26+JUL!AO26+AGO!AO26+SET!AO26+OCT!AO26+NOV!AO26),IF(Config!$C$6=12,SUM(+ENE!AO26+FEB!AO26+MAR!AO26+ABR!AO26+MAY!AO26+JUN!AO26+JUL!AO26+AGO!AO26+SET!AO26+OCT!AO26+NOV!AO26+DIC!AO26)))))))))))))</f>
        <v>1</v>
      </c>
      <c r="AP26" s="259">
        <f>IF(Config!$C$6=1,SUM(+ENE!AP26),IF(Config!$C$6=2,SUM(+ENE!AP26+FEB!AP26),IF(Config!$C$6=3,SUM(+ENE!AP26+FEB!AP26+MAR!AP26),IF(Config!$C$6=4,SUM(+ENE!AP26+FEB!AP26+MAR!AP26+ABR!AP26),IF(Config!$C$6=5,SUM(ENE!AP26+FEB!AP26+MAR!AP26+ABR!AP26+MAY!AP26),IF(Config!$C$6=6,SUM(+ENE!AP26+FEB!AP26+MAR!AP26+ABR!AP26+MAY!AP26+JUN!AP26),IF(Config!$C$6=7,SUM(ENE!AP26+FEB!AP26+MAR!AP26+ABR!AP26+MAY!AP26+JUN!AP26+JUL!AP26),IF(Config!$C$6=8,SUM(+ENE!AP26+FEB!AP26+MAR!AP26+ABR!AP26+MAY!AP26+JUN!AP26+JUL!AP26+AGO!AP26),IF(Config!$C$6=9,SUM(+ENE!AP26+FEB!AP26+MAR!AP26+ABR!AP26+MAY!AP26+JUN!AP26+JUL!AP26+AGO!AP26+SET!AP26),IF(Config!$C$6=10,SUM(+ENE!AP26+FEB!AP26+MAR!AP26+ABR!AP26+MAY!AP26+JUN!AP26+JUL!AP26+AGO!AP26+SET!AP26+OCT!AP26),IF(Config!$C$6=11,SUM(+ENE!AP26+FEB!AP26+MAR!AP26+ABR!AP26+MAY!AP26+JUN!AP26+JUL!AP26+AGO!AP26+SET!AP26+OCT!AP26+NOV!AP26),IF(Config!$C$6=12,SUM(+ENE!AP26+FEB!AP26+MAR!AP26+ABR!AP26+MAY!AP26+JUN!AP26+JUL!AP26+AGO!AP26+SET!AP26+OCT!AP26+NOV!AP26+DIC!AP26)))))))))))))</f>
        <v>0</v>
      </c>
      <c r="AQ26" s="259">
        <f>IF(Config!$C$6=1,SUM(+ENE!AQ26),IF(Config!$C$6=2,SUM(+ENE!AQ26+FEB!AQ26),IF(Config!$C$6=3,SUM(+ENE!AQ26+FEB!AQ26+MAR!AQ26),IF(Config!$C$6=4,SUM(+ENE!AQ26+FEB!AQ26+MAR!AQ26+ABR!AQ26),IF(Config!$C$6=5,SUM(ENE!AQ26+FEB!AQ26+MAR!AQ26+ABR!AQ26+MAY!AQ26),IF(Config!$C$6=6,SUM(+ENE!AQ26+FEB!AQ26+MAR!AQ26+ABR!AQ26+MAY!AQ26+JUN!AQ26),IF(Config!$C$6=7,SUM(ENE!AQ26+FEB!AQ26+MAR!AQ26+ABR!AQ26+MAY!AQ26+JUN!AQ26+JUL!AQ26),IF(Config!$C$6=8,SUM(+ENE!AQ26+FEB!AQ26+MAR!AQ26+ABR!AQ26+MAY!AQ26+JUN!AQ26+JUL!AQ26+AGO!AQ26),IF(Config!$C$6=9,SUM(+ENE!AQ26+FEB!AQ26+MAR!AQ26+ABR!AQ26+MAY!AQ26+JUN!AQ26+JUL!AQ26+AGO!AQ26+SET!AQ26),IF(Config!$C$6=10,SUM(+ENE!AQ26+FEB!AQ26+MAR!AQ26+ABR!AQ26+MAY!AQ26+JUN!AQ26+JUL!AQ26+AGO!AQ26+SET!AQ26+OCT!AQ26),IF(Config!$C$6=11,SUM(+ENE!AQ26+FEB!AQ26+MAR!AQ26+ABR!AQ26+MAY!AQ26+JUN!AQ26+JUL!AQ26+AGO!AQ26+SET!AQ26+OCT!AQ26+NOV!AQ26),IF(Config!$C$6=12,SUM(+ENE!AQ26+FEB!AQ26+MAR!AQ26+ABR!AQ26+MAY!AQ26+JUN!AQ26+JUL!AQ26+AGO!AQ26+SET!AQ26+OCT!AQ26+NOV!AQ26+DIC!AQ26)))))))))))))</f>
        <v>0</v>
      </c>
      <c r="AR26" s="259">
        <f>IF(Config!$C$6=1,SUM(+ENE!AR26),IF(Config!$C$6=2,SUM(+ENE!AR26+FEB!AR26),IF(Config!$C$6=3,SUM(+ENE!AR26+FEB!AR26+MAR!AR26),IF(Config!$C$6=4,SUM(+ENE!AR26+FEB!AR26+MAR!AR26+ABR!AR26),IF(Config!$C$6=5,SUM(ENE!AR26+FEB!AR26+MAR!AR26+ABR!AR26+MAY!AR26),IF(Config!$C$6=6,SUM(+ENE!AR26+FEB!AR26+MAR!AR26+ABR!AR26+MAY!AR26+JUN!AR26),IF(Config!$C$6=7,SUM(ENE!AR26+FEB!AR26+MAR!AR26+ABR!AR26+MAY!AR26+JUN!AR26+JUL!AR26),IF(Config!$C$6=8,SUM(+ENE!AR26+FEB!AR26+MAR!AR26+ABR!AR26+MAY!AR26+JUN!AR26+JUL!AR26+AGO!AR26),IF(Config!$C$6=9,SUM(+ENE!AR26+FEB!AR26+MAR!AR26+ABR!AR26+MAY!AR26+JUN!AR26+JUL!AR26+AGO!AR26+SET!AR26),IF(Config!$C$6=10,SUM(+ENE!AR26+FEB!AR26+MAR!AR26+ABR!AR26+MAY!AR26+JUN!AR26+JUL!AR26+AGO!AR26+SET!AR26+OCT!AR26),IF(Config!$C$6=11,SUM(+ENE!AR26+FEB!AR26+MAR!AR26+ABR!AR26+MAY!AR26+JUN!AR26+JUL!AR26+AGO!AR26+SET!AR26+OCT!AR26+NOV!AR26),IF(Config!$C$6=12,SUM(+ENE!AR26+FEB!AR26+MAR!AR26+ABR!AR26+MAY!AR26+JUN!AR26+JUL!AR26+AGO!AR26+SET!AR26+OCT!AR26+NOV!AR26+DIC!AR26)))))))))))))</f>
        <v>0</v>
      </c>
      <c r="AS26" s="220">
        <f t="shared" si="3"/>
        <v>3</v>
      </c>
      <c r="AT26" s="260">
        <f>IF(Config!$C$6=1,SUM(+ENE!AT26),IF(Config!$C$6=2,SUM(+ENE!AT26+FEB!AT26),IF(Config!$C$6=3,SUM(+ENE!AT26+FEB!AT26+MAR!AT26),IF(Config!$C$6=4,SUM(+ENE!AT26+FEB!AT26+MAR!AT26+ABR!AT26),IF(Config!$C$6=5,SUM(ENE!AT26+FEB!AT26+MAR!AT26+ABR!AT26+MAY!AT26),IF(Config!$C$6=6,SUM(+ENE!AT26+FEB!AT26+MAR!AT26+ABR!AT26+MAY!AT26+JUN!AT26),IF(Config!$C$6=7,SUM(ENE!AT26+FEB!AT26+MAR!AT26+ABR!AT26+MAY!AT26+JUN!AT26+JUL!AT26),IF(Config!$C$6=8,SUM(+ENE!AT26+FEB!AT26+MAR!AT26+ABR!AT26+MAY!AT26+JUN!AT26+JUL!AT26+AGO!AT26),IF(Config!$C$6=9,SUM(+ENE!AT26+FEB!AT26+MAR!AT26+ABR!AT26+MAY!AT26+JUN!AT26+JUL!AT26+AGO!AT26+SET!AT26),IF(Config!$C$6=10,SUM(+ENE!AT26+FEB!AT26+MAR!AT26+ABR!AT26+MAY!AT26+JUN!AT26+JUL!AT26+AGO!AT26+SET!AT26+OCT!AT26),IF(Config!$C$6=11,SUM(+ENE!AT26+FEB!AT26+MAR!AT26+ABR!AT26+MAY!AT26+JUN!AT26+JUL!AT26+AGO!AT26+SET!AT26+OCT!AT26+NOV!AT26),IF(Config!$C$6=12,SUM(+ENE!AT26+FEB!AT26+MAR!AT26+ABR!AT26+MAY!AT26+JUN!AT26+JUL!AT26+AGO!AT26+SET!AT26+OCT!AT26+NOV!AT26+DIC!AT26)))))))))))))</f>
        <v>0</v>
      </c>
      <c r="AU26" s="260">
        <f>IF(Config!$C$6=1,SUM(+ENE!AU26),IF(Config!$C$6=2,SUM(+ENE!AU26+FEB!AU26),IF(Config!$C$6=3,SUM(+ENE!AU26+FEB!AU26+MAR!AU26),IF(Config!$C$6=4,SUM(+ENE!AU26+FEB!AU26+MAR!AU26+ABR!AU26),IF(Config!$C$6=5,SUM(ENE!AU26+FEB!AU26+MAR!AU26+ABR!AU26+MAY!AU26),IF(Config!$C$6=6,SUM(+ENE!AU26+FEB!AU26+MAR!AU26+ABR!AU26+MAY!AU26+JUN!AU26),IF(Config!$C$6=7,SUM(ENE!AU26+FEB!AU26+MAR!AU26+ABR!AU26+MAY!AU26+JUN!AU26+JUL!AU26),IF(Config!$C$6=8,SUM(+ENE!AU26+FEB!AU26+MAR!AU26+ABR!AU26+MAY!AU26+JUN!AU26+JUL!AU26+AGO!AU26),IF(Config!$C$6=9,SUM(+ENE!AU26+FEB!AU26+MAR!AU26+ABR!AU26+MAY!AU26+JUN!AU26+JUL!AU26+AGO!AU26+SET!AU26),IF(Config!$C$6=10,SUM(+ENE!AU26+FEB!AU26+MAR!AU26+ABR!AU26+MAY!AU26+JUN!AU26+JUL!AU26+AGO!AU26+SET!AU26+OCT!AU26),IF(Config!$C$6=11,SUM(+ENE!AU26+FEB!AU26+MAR!AU26+ABR!AU26+MAY!AU26+JUN!AU26+JUL!AU26+AGO!AU26+SET!AU26+OCT!AU26+NOV!AU26),IF(Config!$C$6=12,SUM(+ENE!AU26+FEB!AU26+MAR!AU26+ABR!AU26+MAY!AU26+JUN!AU26+JUL!AU26+AGO!AU26+SET!AU26+OCT!AU26+NOV!AU26+DIC!AU26)))))))))))))</f>
        <v>0</v>
      </c>
      <c r="AV26" s="260">
        <f>IF(Config!$C$6=1,SUM(+ENE!AV26),IF(Config!$C$6=2,SUM(+ENE!AV26+FEB!AV26),IF(Config!$C$6=3,SUM(+ENE!AV26+FEB!AV26+MAR!AV26),IF(Config!$C$6=4,SUM(+ENE!AV26+FEB!AV26+MAR!AV26+ABR!AV26),IF(Config!$C$6=5,SUM(ENE!AV26+FEB!AV26+MAR!AV26+ABR!AV26+MAY!AV26),IF(Config!$C$6=6,SUM(+ENE!AV26+FEB!AV26+MAR!AV26+ABR!AV26+MAY!AV26+JUN!AV26),IF(Config!$C$6=7,SUM(ENE!AV26+FEB!AV26+MAR!AV26+ABR!AV26+MAY!AV26+JUN!AV26+JUL!AV26),IF(Config!$C$6=8,SUM(+ENE!AV26+FEB!AV26+MAR!AV26+ABR!AV26+MAY!AV26+JUN!AV26+JUL!AV26+AGO!AV26),IF(Config!$C$6=9,SUM(+ENE!AV26+FEB!AV26+MAR!AV26+ABR!AV26+MAY!AV26+JUN!AV26+JUL!AV26+AGO!AV26+SET!AV26),IF(Config!$C$6=10,SUM(+ENE!AV26+FEB!AV26+MAR!AV26+ABR!AV26+MAY!AV26+JUN!AV26+JUL!AV26+AGO!AV26+SET!AV26+OCT!AV26),IF(Config!$C$6=11,SUM(+ENE!AV26+FEB!AV26+MAR!AV26+ABR!AV26+MAY!AV26+JUN!AV26+JUL!AV26+AGO!AV26+SET!AV26+OCT!AV26+NOV!AV26),IF(Config!$C$6=12,SUM(+ENE!AV26+FEB!AV26+MAR!AV26+ABR!AV26+MAY!AV26+JUN!AV26+JUL!AV26+AGO!AV26+SET!AV26+OCT!AV26+NOV!AV26+DIC!AV26)))))))))))))</f>
        <v>0</v>
      </c>
      <c r="AW26" s="260">
        <f>IF(Config!$C$6=1,SUM(+ENE!AW26),IF(Config!$C$6=2,SUM(+ENE!AW26+FEB!AW26),IF(Config!$C$6=3,SUM(+ENE!AW26+FEB!AW26+MAR!AW26),IF(Config!$C$6=4,SUM(+ENE!AW26+FEB!AW26+MAR!AW26+ABR!AW26),IF(Config!$C$6=5,SUM(ENE!AW26+FEB!AW26+MAR!AW26+ABR!AW26+MAY!AW26),IF(Config!$C$6=6,SUM(+ENE!AW26+FEB!AW26+MAR!AW26+ABR!AW26+MAY!AW26+JUN!AW26),IF(Config!$C$6=7,SUM(ENE!AW26+FEB!AW26+MAR!AW26+ABR!AW26+MAY!AW26+JUN!AW26+JUL!AW26),IF(Config!$C$6=8,SUM(+ENE!AW26+FEB!AW26+MAR!AW26+ABR!AW26+MAY!AW26+JUN!AW26+JUL!AW26+AGO!AW26),IF(Config!$C$6=9,SUM(+ENE!AW26+FEB!AW26+MAR!AW26+ABR!AW26+MAY!AW26+JUN!AW26+JUL!AW26+AGO!AW26+SET!AW26),IF(Config!$C$6=10,SUM(+ENE!AW26+FEB!AW26+MAR!AW26+ABR!AW26+MAY!AW26+JUN!AW26+JUL!AW26+AGO!AW26+SET!AW26+OCT!AW26),IF(Config!$C$6=11,SUM(+ENE!AW26+FEB!AW26+MAR!AW26+ABR!AW26+MAY!AW26+JUN!AW26+JUL!AW26+AGO!AW26+SET!AW26+OCT!AW26+NOV!AW26),IF(Config!$C$6=12,SUM(+ENE!AW26+FEB!AW26+MAR!AW26+ABR!AW26+MAY!AW26+JUN!AW26+JUL!AW26+AGO!AW26+SET!AW26+OCT!AW26+NOV!AW26+DIC!AW26)))))))))))))</f>
        <v>0</v>
      </c>
      <c r="AX26" s="260">
        <f>IF(Config!$C$6=1,SUM(+ENE!AX26),IF(Config!$C$6=2,SUM(+ENE!AX26+FEB!AX26),IF(Config!$C$6=3,SUM(+ENE!AX26+FEB!AX26+MAR!AX26),IF(Config!$C$6=4,SUM(+ENE!AX26+FEB!AX26+MAR!AX26+ABR!AX26),IF(Config!$C$6=5,SUM(ENE!AX26+FEB!AX26+MAR!AX26+ABR!AX26+MAY!AX26),IF(Config!$C$6=6,SUM(+ENE!AX26+FEB!AX26+MAR!AX26+ABR!AX26+MAY!AX26+JUN!AX26),IF(Config!$C$6=7,SUM(ENE!AX26+FEB!AX26+MAR!AX26+ABR!AX26+MAY!AX26+JUN!AX26+JUL!AX26),IF(Config!$C$6=8,SUM(+ENE!AX26+FEB!AX26+MAR!AX26+ABR!AX26+MAY!AX26+JUN!AX26+JUL!AX26+AGO!AX26),IF(Config!$C$6=9,SUM(+ENE!AX26+FEB!AX26+MAR!AX26+ABR!AX26+MAY!AX26+JUN!AX26+JUL!AX26+AGO!AX26+SET!AX26),IF(Config!$C$6=10,SUM(+ENE!AX26+FEB!AX26+MAR!AX26+ABR!AX26+MAY!AX26+JUN!AX26+JUL!AX26+AGO!AX26+SET!AX26+OCT!AX26),IF(Config!$C$6=11,SUM(+ENE!AX26+FEB!AX26+MAR!AX26+ABR!AX26+MAY!AX26+JUN!AX26+JUL!AX26+AGO!AX26+SET!AX26+OCT!AX26+NOV!AX26),IF(Config!$C$6=12,SUM(+ENE!AX26+FEB!AX26+MAR!AX26+ABR!AX26+MAY!AX26+JUN!AX26+JUL!AX26+AGO!AX26+SET!AX26+OCT!AX26+NOV!AX26+DIC!AX26)))))))))))))</f>
        <v>1</v>
      </c>
      <c r="AY26" s="260">
        <f>IF(Config!$C$6=1,SUM(+ENE!AY26),IF(Config!$C$6=2,SUM(+ENE!AY26+FEB!AY26),IF(Config!$C$6=3,SUM(+ENE!AY26+FEB!AY26+MAR!AY26),IF(Config!$C$6=4,SUM(+ENE!AY26+FEB!AY26+MAR!AY26+ABR!AY26),IF(Config!$C$6=5,SUM(ENE!AY26+FEB!AY26+MAR!AY26+ABR!AY26+MAY!AY26),IF(Config!$C$6=6,SUM(+ENE!AY26+FEB!AY26+MAR!AY26+ABR!AY26+MAY!AY26+JUN!AY26),IF(Config!$C$6=7,SUM(ENE!AY26+FEB!AY26+MAR!AY26+ABR!AY26+MAY!AY26+JUN!AY26+JUL!AY26),IF(Config!$C$6=8,SUM(+ENE!AY26+FEB!AY26+MAR!AY26+ABR!AY26+MAY!AY26+JUN!AY26+JUL!AY26+AGO!AY26),IF(Config!$C$6=9,SUM(+ENE!AY26+FEB!AY26+MAR!AY26+ABR!AY26+MAY!AY26+JUN!AY26+JUL!AY26+AGO!AY26+SET!AY26),IF(Config!$C$6=10,SUM(+ENE!AY26+FEB!AY26+MAR!AY26+ABR!AY26+MAY!AY26+JUN!AY26+JUL!AY26+AGO!AY26+SET!AY26+OCT!AY26),IF(Config!$C$6=11,SUM(+ENE!AY26+FEB!AY26+MAR!AY26+ABR!AY26+MAY!AY26+JUN!AY26+JUL!AY26+AGO!AY26+SET!AY26+OCT!AY26+NOV!AY26),IF(Config!$C$6=12,SUM(+ENE!AY26+FEB!AY26+MAR!AY26+ABR!AY26+MAY!AY26+JUN!AY26+JUL!AY26+AGO!AY26+SET!AY26+OCT!AY26+NOV!AY26+DIC!AY26)))))))))))))</f>
        <v>0</v>
      </c>
      <c r="AZ26" s="260">
        <f>IF(Config!$C$6=1,SUM(+ENE!AZ26),IF(Config!$C$6=2,SUM(+ENE!AZ26+FEB!AZ26),IF(Config!$C$6=3,SUM(+ENE!AZ26+FEB!AZ26+MAR!AZ26),IF(Config!$C$6=4,SUM(+ENE!AZ26+FEB!AZ26+MAR!AZ26+ABR!AZ26),IF(Config!$C$6=5,SUM(ENE!AZ26+FEB!AZ26+MAR!AZ26+ABR!AZ26+MAY!AZ26),IF(Config!$C$6=6,SUM(+ENE!AZ26+FEB!AZ26+MAR!AZ26+ABR!AZ26+MAY!AZ26+JUN!AZ26),IF(Config!$C$6=7,SUM(ENE!AZ26+FEB!AZ26+MAR!AZ26+ABR!AZ26+MAY!AZ26+JUN!AZ26+JUL!AZ26),IF(Config!$C$6=8,SUM(+ENE!AZ26+FEB!AZ26+MAR!AZ26+ABR!AZ26+MAY!AZ26+JUN!AZ26+JUL!AZ26+AGO!AZ26),IF(Config!$C$6=9,SUM(+ENE!AZ26+FEB!AZ26+MAR!AZ26+ABR!AZ26+MAY!AZ26+JUN!AZ26+JUL!AZ26+AGO!AZ26+SET!AZ26),IF(Config!$C$6=10,SUM(+ENE!AZ26+FEB!AZ26+MAR!AZ26+ABR!AZ26+MAY!AZ26+JUN!AZ26+JUL!AZ26+AGO!AZ26+SET!AZ26+OCT!AZ26),IF(Config!$C$6=11,SUM(+ENE!AZ26+FEB!AZ26+MAR!AZ26+ABR!AZ26+MAY!AZ26+JUN!AZ26+JUL!AZ26+AGO!AZ26+SET!AZ26+OCT!AZ26+NOV!AZ26),IF(Config!$C$6=12,SUM(+ENE!AZ26+FEB!AZ26+MAR!AZ26+ABR!AZ26+MAY!AZ26+JUN!AZ26+JUL!AZ26+AGO!AZ26+SET!AZ26+OCT!AZ26+NOV!AZ26+DIC!AZ26)))))))))))))</f>
        <v>1</v>
      </c>
      <c r="BA26" s="260">
        <f>IF(Config!$C$6=1,SUM(+ENE!BA26),IF(Config!$C$6=2,SUM(+ENE!BA26+FEB!BA26),IF(Config!$C$6=3,SUM(+ENE!BA26+FEB!BA26+MAR!BA26),IF(Config!$C$6=4,SUM(+ENE!BA26+FEB!BA26+MAR!BA26+ABR!BA26),IF(Config!$C$6=5,SUM(ENE!BA26+FEB!BA26+MAR!BA26+ABR!BA26+MAY!BA26),IF(Config!$C$6=6,SUM(+ENE!BA26+FEB!BA26+MAR!BA26+ABR!BA26+MAY!BA26+JUN!BA26),IF(Config!$C$6=7,SUM(ENE!BA26+FEB!BA26+MAR!BA26+ABR!BA26+MAY!BA26+JUN!BA26+JUL!BA26),IF(Config!$C$6=8,SUM(+ENE!BA26+FEB!BA26+MAR!BA26+ABR!BA26+MAY!BA26+JUN!BA26+JUL!BA26+AGO!BA26),IF(Config!$C$6=9,SUM(+ENE!BA26+FEB!BA26+MAR!BA26+ABR!BA26+MAY!BA26+JUN!BA26+JUL!BA26+AGO!BA26+SET!BA26),IF(Config!$C$6=10,SUM(+ENE!BA26+FEB!BA26+MAR!BA26+ABR!BA26+MAY!BA26+JUN!BA26+JUL!BA26+AGO!BA26+SET!BA26+OCT!BA26),IF(Config!$C$6=11,SUM(+ENE!BA26+FEB!BA26+MAR!BA26+ABR!BA26+MAY!BA26+JUN!BA26+JUL!BA26+AGO!BA26+SET!BA26+OCT!BA26+NOV!BA26),IF(Config!$C$6=12,SUM(+ENE!BA26+FEB!BA26+MAR!BA26+ABR!BA26+MAY!BA26+JUN!BA26+JUL!BA26+AGO!BA26+SET!BA26+OCT!BA26+NOV!BA26+DIC!BA26)))))))))))))</f>
        <v>0</v>
      </c>
      <c r="BB26" s="260">
        <f>IF(Config!$C$6=1,SUM(+ENE!BB26),IF(Config!$C$6=2,SUM(+ENE!BB26+FEB!BB26),IF(Config!$C$6=3,SUM(+ENE!BB26+FEB!BB26+MAR!BB26),IF(Config!$C$6=4,SUM(+ENE!BB26+FEB!BB26+MAR!BB26+ABR!BB26),IF(Config!$C$6=5,SUM(ENE!BB26+FEB!BB26+MAR!BB26+ABR!BB26+MAY!BB26),IF(Config!$C$6=6,SUM(+ENE!BB26+FEB!BB26+MAR!BB26+ABR!BB26+MAY!BB26+JUN!BB26),IF(Config!$C$6=7,SUM(ENE!BB26+FEB!BB26+MAR!BB26+ABR!BB26+MAY!BB26+JUN!BB26+JUL!BB26),IF(Config!$C$6=8,SUM(+ENE!BB26+FEB!BB26+MAR!BB26+ABR!BB26+MAY!BB26+JUN!BB26+JUL!BB26+AGO!BB26),IF(Config!$C$6=9,SUM(+ENE!BB26+FEB!BB26+MAR!BB26+ABR!BB26+MAY!BB26+JUN!BB26+JUL!BB26+AGO!BB26+SET!BB26),IF(Config!$C$6=10,SUM(+ENE!BB26+FEB!BB26+MAR!BB26+ABR!BB26+MAY!BB26+JUN!BB26+JUL!BB26+AGO!BB26+SET!BB26+OCT!BB26),IF(Config!$C$6=11,SUM(+ENE!BB26+FEB!BB26+MAR!BB26+ABR!BB26+MAY!BB26+JUN!BB26+JUL!BB26+AGO!BB26+SET!BB26+OCT!BB26+NOV!BB26),IF(Config!$C$6=12,SUM(+ENE!BB26+FEB!BB26+MAR!BB26+ABR!BB26+MAY!BB26+JUN!BB26+JUL!BB26+AGO!BB26+SET!BB26+OCT!BB26+NOV!BB26+DIC!BB26)))))))))))))</f>
        <v>0</v>
      </c>
      <c r="BC26" s="260">
        <f>IF(Config!$C$6=1,SUM(+ENE!BC26),IF(Config!$C$6=2,SUM(+ENE!BC26+FEB!BC26),IF(Config!$C$6=3,SUM(+ENE!BC26+FEB!BC26+MAR!BC26),IF(Config!$C$6=4,SUM(+ENE!BC26+FEB!BC26+MAR!BC26+ABR!BC26),IF(Config!$C$6=5,SUM(ENE!BC26+FEB!BC26+MAR!BC26+ABR!BC26+MAY!BC26),IF(Config!$C$6=6,SUM(+ENE!BC26+FEB!BC26+MAR!BC26+ABR!BC26+MAY!BC26+JUN!BC26),IF(Config!$C$6=7,SUM(ENE!BC26+FEB!BC26+MAR!BC26+ABR!BC26+MAY!BC26+JUN!BC26+JUL!BC26),IF(Config!$C$6=8,SUM(+ENE!BC26+FEB!BC26+MAR!BC26+ABR!BC26+MAY!BC26+JUN!BC26+JUL!BC26+AGO!BC26),IF(Config!$C$6=9,SUM(+ENE!BC26+FEB!BC26+MAR!BC26+ABR!BC26+MAY!BC26+JUN!BC26+JUL!BC26+AGO!BC26+SET!BC26),IF(Config!$C$6=10,SUM(+ENE!BC26+FEB!BC26+MAR!BC26+ABR!BC26+MAY!BC26+JUN!BC26+JUL!BC26+AGO!BC26+SET!BC26+OCT!BC26),IF(Config!$C$6=11,SUM(+ENE!BC26+FEB!BC26+MAR!BC26+ABR!BC26+MAY!BC26+JUN!BC26+JUL!BC26+AGO!BC26+SET!BC26+OCT!BC26+NOV!BC26),IF(Config!$C$6=12,SUM(+ENE!BC26+FEB!BC26+MAR!BC26+ABR!BC26+MAY!BC26+JUN!BC26+JUL!BC26+AGO!BC26+SET!BC26+OCT!BC26+NOV!BC26+DIC!BC26)))))))))))))</f>
        <v>1</v>
      </c>
      <c r="BD26" s="109">
        <f t="shared" si="4"/>
        <v>3</v>
      </c>
      <c r="BE26" t="str">
        <f t="shared" si="2"/>
        <v>OK</v>
      </c>
    </row>
    <row r="27" spans="1:57" ht="20.25" customHeight="1" x14ac:dyDescent="0.25">
      <c r="A27" s="213">
        <f>+METAS!A27</f>
        <v>24</v>
      </c>
      <c r="B27" s="257" t="str">
        <f>+METAS!B27</f>
        <v xml:space="preserve">24-Tratamiento ambulatorio de personas con ansiedad </v>
      </c>
      <c r="C27" s="258" t="str">
        <f>+METAS!D27</f>
        <v>SALUD MENTAL I-1 A I-4</v>
      </c>
      <c r="D27" s="259">
        <f>IF(Config!$C$6=1,SUM(+ENE!D27),IF(Config!$C$6=2,SUM(+ENE!D27+FEB!D27),IF(Config!$C$6=3,SUM(+ENE!D27+FEB!D27+MAR!D27),IF(Config!$C$6=4,SUM(+ENE!D27+FEB!D27+MAR!D27+ABR!D27),IF(Config!$C$6=5,SUM(ENE!D27+FEB!D27+MAR!D27+ABR!D27+MAY!D27),IF(Config!$C$6=6,SUM(+ENE!D27+FEB!D27+MAR!D27+ABR!D27+MAY!D27+JUN!D27),IF(Config!$C$6=7,SUM(ENE!D27+FEB!D27+MAR!D27+ABR!D27+MAY!D27+JUN!D27+JUL!D27),IF(Config!$C$6=8,SUM(+ENE!D27+FEB!D27+MAR!D27+ABR!D27+MAY!D27+JUN!D27+JUL!D27+AGO!D27),IF(Config!$C$6=9,SUM(+ENE!D27+FEB!D27+MAR!D27+ABR!D27+MAY!D27+JUN!D27+JUL!D27+AGO!D27+SET!D27),IF(Config!$C$6=10,SUM(+ENE!D27+FEB!D27+MAR!D27+ABR!D27+MAY!D27+JUN!D27+JUL!D27+AGO!D27+SET!D27+OCT!D27),IF(Config!$C$6=11,SUM(+ENE!D27+FEB!D27+MAR!D27+ABR!D27+MAY!D27+JUN!D27+JUL!D27+AGO!D27+SET!D27+OCT!D27+NOV!D27),IF(Config!$C$6=12,SUM(+ENE!D27+FEB!D27+MAR!D27+ABR!D27+MAY!D27+JUN!D27+JUL!D27+AGO!D27+SET!D27+OCT!D27+NOV!D27+DIC!D27)))))))))))))</f>
        <v>0</v>
      </c>
      <c r="E27" s="259">
        <f>IF(Config!$C$6=1,SUM(+ENE!E27),IF(Config!$C$6=2,SUM(+ENE!E27+FEB!E27),IF(Config!$C$6=3,SUM(+ENE!E27+FEB!E27+MAR!E27),IF(Config!$C$6=4,SUM(+ENE!E27+FEB!E27+MAR!E27+ABR!E27),IF(Config!$C$6=5,SUM(ENE!E27+FEB!E27+MAR!E27+ABR!E27+MAY!E27),IF(Config!$C$6=6,SUM(+ENE!E27+FEB!E27+MAR!E27+ABR!E27+MAY!E27+JUN!E27),IF(Config!$C$6=7,SUM(ENE!E27+FEB!E27+MAR!E27+ABR!E27+MAY!E27+JUN!E27+JUL!E27),IF(Config!$C$6=8,SUM(+ENE!E27+FEB!E27+MAR!E27+ABR!E27+MAY!E27+JUN!E27+JUL!E27+AGO!E27),IF(Config!$C$6=9,SUM(+ENE!E27+FEB!E27+MAR!E27+ABR!E27+MAY!E27+JUN!E27+JUL!E27+AGO!E27+SET!E27),IF(Config!$C$6=10,SUM(+ENE!E27+FEB!E27+MAR!E27+ABR!E27+MAY!E27+JUN!E27+JUL!E27+AGO!E27+SET!E27+OCT!E27),IF(Config!$C$6=11,SUM(+ENE!E27+FEB!E27+MAR!E27+ABR!E27+MAY!E27+JUN!E27+JUL!E27+AGO!E27+SET!E27+OCT!E27+NOV!E27),IF(Config!$C$6=12,SUM(+ENE!E27+FEB!E27+MAR!E27+ABR!E27+MAY!E27+JUN!E27+JUL!E27+AGO!E27+SET!E27+OCT!E27+NOV!E27+DIC!E27)))))))))))))</f>
        <v>0</v>
      </c>
      <c r="F27" s="259">
        <f>IF(Config!$C$6=1,SUM(+ENE!F27),IF(Config!$C$6=2,SUM(+ENE!F27+FEB!F27),IF(Config!$C$6=3,SUM(+ENE!F27+FEB!F27+MAR!F27),IF(Config!$C$6=4,SUM(+ENE!F27+FEB!F27+MAR!F27+ABR!F27),IF(Config!$C$6=5,SUM(ENE!F27+FEB!F27+MAR!F27+ABR!F27+MAY!F27),IF(Config!$C$6=6,SUM(+ENE!F27+FEB!F27+MAR!F27+ABR!F27+MAY!F27+JUN!F27),IF(Config!$C$6=7,SUM(ENE!F27+FEB!F27+MAR!F27+ABR!F27+MAY!F27+JUN!F27+JUL!F27),IF(Config!$C$6=8,SUM(+ENE!F27+FEB!F27+MAR!F27+ABR!F27+MAY!F27+JUN!F27+JUL!F27+AGO!F27),IF(Config!$C$6=9,SUM(+ENE!F27+FEB!F27+MAR!F27+ABR!F27+MAY!F27+JUN!F27+JUL!F27+AGO!F27+SET!F27),IF(Config!$C$6=10,SUM(+ENE!F27+FEB!F27+MAR!F27+ABR!F27+MAY!F27+JUN!F27+JUL!F27+AGO!F27+SET!F27+OCT!F27),IF(Config!$C$6=11,SUM(+ENE!F27+FEB!F27+MAR!F27+ABR!F27+MAY!F27+JUN!F27+JUL!F27+AGO!F27+SET!F27+OCT!F27+NOV!F27),IF(Config!$C$6=12,SUM(+ENE!F27+FEB!F27+MAR!F27+ABR!F27+MAY!F27+JUN!F27+JUL!F27+AGO!F27+SET!F27+OCT!F27+NOV!F27+DIC!F27)))))))))))))</f>
        <v>41</v>
      </c>
      <c r="G27" s="259">
        <f>IF(Config!$C$6=1,SUM(+ENE!G27),IF(Config!$C$6=2,SUM(+ENE!G27+FEB!G27),IF(Config!$C$6=3,SUM(+ENE!G27+FEB!G27+MAR!G27),IF(Config!$C$6=4,SUM(+ENE!G27+FEB!G27+MAR!G27+ABR!G27),IF(Config!$C$6=5,SUM(ENE!G27+FEB!G27+MAR!G27+ABR!G27+MAY!G27),IF(Config!$C$6=6,SUM(+ENE!G27+FEB!G27+MAR!G27+ABR!G27+MAY!G27+JUN!G27),IF(Config!$C$6=7,SUM(ENE!G27+FEB!G27+MAR!G27+ABR!G27+MAY!G27+JUN!G27+JUL!G27),IF(Config!$C$6=8,SUM(+ENE!G27+FEB!G27+MAR!G27+ABR!G27+MAY!G27+JUN!G27+JUL!G27+AGO!G27),IF(Config!$C$6=9,SUM(+ENE!G27+FEB!G27+MAR!G27+ABR!G27+MAY!G27+JUN!G27+JUL!G27+AGO!G27+SET!G27),IF(Config!$C$6=10,SUM(+ENE!G27+FEB!G27+MAR!G27+ABR!G27+MAY!G27+JUN!G27+JUL!G27+AGO!G27+SET!G27+OCT!G27),IF(Config!$C$6=11,SUM(+ENE!G27+FEB!G27+MAR!G27+ABR!G27+MAY!G27+JUN!G27+JUL!G27+AGO!G27+SET!G27+OCT!G27+NOV!G27),IF(Config!$C$6=12,SUM(+ENE!G27+FEB!G27+MAR!G27+ABR!G27+MAY!G27+JUN!G27+JUL!G27+AGO!G27+SET!G27+OCT!G27+NOV!G27+DIC!G27)))))))))))))</f>
        <v>0</v>
      </c>
      <c r="H27" s="259">
        <f>IF(Config!$C$6=1,SUM(+ENE!H27),IF(Config!$C$6=2,SUM(+ENE!H27+FEB!H27),IF(Config!$C$6=3,SUM(+ENE!H27+FEB!H27+MAR!H27),IF(Config!$C$6=4,SUM(+ENE!H27+FEB!H27+MAR!H27+ABR!H27),IF(Config!$C$6=5,SUM(ENE!H27+FEB!H27+MAR!H27+ABR!H27+MAY!H27),IF(Config!$C$6=6,SUM(+ENE!H27+FEB!H27+MAR!H27+ABR!H27+MAY!H27+JUN!H27),IF(Config!$C$6=7,SUM(ENE!H27+FEB!H27+MAR!H27+ABR!H27+MAY!H27+JUN!H27+JUL!H27),IF(Config!$C$6=8,SUM(+ENE!H27+FEB!H27+MAR!H27+ABR!H27+MAY!H27+JUN!H27+JUL!H27+AGO!H27),IF(Config!$C$6=9,SUM(+ENE!H27+FEB!H27+MAR!H27+ABR!H27+MAY!H27+JUN!H27+JUL!H27+AGO!H27+SET!H27),IF(Config!$C$6=10,SUM(+ENE!H27+FEB!H27+MAR!H27+ABR!H27+MAY!H27+JUN!H27+JUL!H27+AGO!H27+SET!H27+OCT!H27),IF(Config!$C$6=11,SUM(+ENE!H27+FEB!H27+MAR!H27+ABR!H27+MAY!H27+JUN!H27+JUL!H27+AGO!H27+SET!H27+OCT!H27+NOV!H27),IF(Config!$C$6=12,SUM(+ENE!H27+FEB!H27+MAR!H27+ABR!H27+MAY!H27+JUN!H27+JUL!H27+AGO!H27+SET!H27+OCT!H27+NOV!H27+DIC!H27)))))))))))))</f>
        <v>0</v>
      </c>
      <c r="I27" s="259">
        <f>IF(Config!$C$6=1,SUM(+ENE!I27),IF(Config!$C$6=2,SUM(+ENE!I27+FEB!I27),IF(Config!$C$6=3,SUM(+ENE!I27+FEB!I27+MAR!I27),IF(Config!$C$6=4,SUM(+ENE!I27+FEB!I27+MAR!I27+ABR!I27),IF(Config!$C$6=5,SUM(ENE!I27+FEB!I27+MAR!I27+ABR!I27+MAY!I27),IF(Config!$C$6=6,SUM(+ENE!I27+FEB!I27+MAR!I27+ABR!I27+MAY!I27+JUN!I27),IF(Config!$C$6=7,SUM(ENE!I27+FEB!I27+MAR!I27+ABR!I27+MAY!I27+JUN!I27+JUL!I27),IF(Config!$C$6=8,SUM(+ENE!I27+FEB!I27+MAR!I27+ABR!I27+MAY!I27+JUN!I27+JUL!I27+AGO!I27),IF(Config!$C$6=9,SUM(+ENE!I27+FEB!I27+MAR!I27+ABR!I27+MAY!I27+JUN!I27+JUL!I27+AGO!I27+SET!I27),IF(Config!$C$6=10,SUM(+ENE!I27+FEB!I27+MAR!I27+ABR!I27+MAY!I27+JUN!I27+JUL!I27+AGO!I27+SET!I27+OCT!I27),IF(Config!$C$6=11,SUM(+ENE!I27+FEB!I27+MAR!I27+ABR!I27+MAY!I27+JUN!I27+JUL!I27+AGO!I27+SET!I27+OCT!I27+NOV!I27),IF(Config!$C$6=12,SUM(+ENE!I27+FEB!I27+MAR!I27+ABR!I27+MAY!I27+JUN!I27+JUL!I27+AGO!I27+SET!I27+OCT!I27+NOV!I27+DIC!I27)))))))))))))</f>
        <v>0</v>
      </c>
      <c r="J27" s="259">
        <f>IF(Config!$C$6=1,SUM(+ENE!J27),IF(Config!$C$6=2,SUM(+ENE!J27+FEB!J27),IF(Config!$C$6=3,SUM(+ENE!J27+FEB!J27+MAR!J27),IF(Config!$C$6=4,SUM(+ENE!J27+FEB!J27+MAR!J27+ABR!J27),IF(Config!$C$6=5,SUM(ENE!J27+FEB!J27+MAR!J27+ABR!J27+MAY!J27),IF(Config!$C$6=6,SUM(+ENE!J27+FEB!J27+MAR!J27+ABR!J27+MAY!J27+JUN!J27),IF(Config!$C$6=7,SUM(ENE!J27+FEB!J27+MAR!J27+ABR!J27+MAY!J27+JUN!J27+JUL!J27),IF(Config!$C$6=8,SUM(+ENE!J27+FEB!J27+MAR!J27+ABR!J27+MAY!J27+JUN!J27+JUL!J27+AGO!J27),IF(Config!$C$6=9,SUM(+ENE!J27+FEB!J27+MAR!J27+ABR!J27+MAY!J27+JUN!J27+JUL!J27+AGO!J27+SET!J27),IF(Config!$C$6=10,SUM(+ENE!J27+FEB!J27+MAR!J27+ABR!J27+MAY!J27+JUN!J27+JUL!J27+AGO!J27+SET!J27+OCT!J27),IF(Config!$C$6=11,SUM(+ENE!J27+FEB!J27+MAR!J27+ABR!J27+MAY!J27+JUN!J27+JUL!J27+AGO!J27+SET!J27+OCT!J27+NOV!J27),IF(Config!$C$6=12,SUM(+ENE!J27+FEB!J27+MAR!J27+ABR!J27+MAY!J27+JUN!J27+JUL!J27+AGO!J27+SET!J27+OCT!J27+NOV!J27+DIC!J27)))))))))))))</f>
        <v>0</v>
      </c>
      <c r="K27" s="259">
        <f>IF(Config!$C$6=1,SUM(+ENE!K27),IF(Config!$C$6=2,SUM(+ENE!K27+FEB!K27),IF(Config!$C$6=3,SUM(+ENE!K27+FEB!K27+MAR!K27),IF(Config!$C$6=4,SUM(+ENE!K27+FEB!K27+MAR!K27+ABR!K27),IF(Config!$C$6=5,SUM(ENE!K27+FEB!K27+MAR!K27+ABR!K27+MAY!K27),IF(Config!$C$6=6,SUM(+ENE!K27+FEB!K27+MAR!K27+ABR!K27+MAY!K27+JUN!K27),IF(Config!$C$6=7,SUM(ENE!K27+FEB!K27+MAR!K27+ABR!K27+MAY!K27+JUN!K27+JUL!K27),IF(Config!$C$6=8,SUM(+ENE!K27+FEB!K27+MAR!K27+ABR!K27+MAY!K27+JUN!K27+JUL!K27+AGO!K27),IF(Config!$C$6=9,SUM(+ENE!K27+FEB!K27+MAR!K27+ABR!K27+MAY!K27+JUN!K27+JUL!K27+AGO!K27+SET!K27),IF(Config!$C$6=10,SUM(+ENE!K27+FEB!K27+MAR!K27+ABR!K27+MAY!K27+JUN!K27+JUL!K27+AGO!K27+SET!K27+OCT!K27),IF(Config!$C$6=11,SUM(+ENE!K27+FEB!K27+MAR!K27+ABR!K27+MAY!K27+JUN!K27+JUL!K27+AGO!K27+SET!K27+OCT!K27+NOV!K27),IF(Config!$C$6=12,SUM(+ENE!K27+FEB!K27+MAR!K27+ABR!K27+MAY!K27+JUN!K27+JUL!K27+AGO!K27+SET!K27+OCT!K27+NOV!K27+DIC!K27)))))))))))))</f>
        <v>0</v>
      </c>
      <c r="L27" s="259">
        <f>IF(Config!$C$6=1,SUM(+ENE!L27),IF(Config!$C$6=2,SUM(+ENE!L27+FEB!L27),IF(Config!$C$6=3,SUM(+ENE!L27+FEB!L27+MAR!L27),IF(Config!$C$6=4,SUM(+ENE!L27+FEB!L27+MAR!L27+ABR!L27),IF(Config!$C$6=5,SUM(ENE!L27+FEB!L27+MAR!L27+ABR!L27+MAY!L27),IF(Config!$C$6=6,SUM(+ENE!L27+FEB!L27+MAR!L27+ABR!L27+MAY!L27+JUN!L27),IF(Config!$C$6=7,SUM(ENE!L27+FEB!L27+MAR!L27+ABR!L27+MAY!L27+JUN!L27+JUL!L27),IF(Config!$C$6=8,SUM(+ENE!L27+FEB!L27+MAR!L27+ABR!L27+MAY!L27+JUN!L27+JUL!L27+AGO!L27),IF(Config!$C$6=9,SUM(+ENE!L27+FEB!L27+MAR!L27+ABR!L27+MAY!L27+JUN!L27+JUL!L27+AGO!L27+SET!L27),IF(Config!$C$6=10,SUM(+ENE!L27+FEB!L27+MAR!L27+ABR!L27+MAY!L27+JUN!L27+JUL!L27+AGO!L27+SET!L27+OCT!L27),IF(Config!$C$6=11,SUM(+ENE!L27+FEB!L27+MAR!L27+ABR!L27+MAY!L27+JUN!L27+JUL!L27+AGO!L27+SET!L27+OCT!L27+NOV!L27),IF(Config!$C$6=12,SUM(+ENE!L27+FEB!L27+MAR!L27+ABR!L27+MAY!L27+JUN!L27+JUL!L27+AGO!L27+SET!L27+OCT!L27+NOV!L27+DIC!L27)))))))))))))</f>
        <v>0</v>
      </c>
      <c r="M27" s="259">
        <f>IF(Config!$C$6=1,SUM(+ENE!M27),IF(Config!$C$6=2,SUM(+ENE!M27+FEB!M27),IF(Config!$C$6=3,SUM(+ENE!M27+FEB!M27+MAR!M27),IF(Config!$C$6=4,SUM(+ENE!M27+FEB!M27+MAR!M27+ABR!M27),IF(Config!$C$6=5,SUM(ENE!M27+FEB!M27+MAR!M27+ABR!M27+MAY!M27),IF(Config!$C$6=6,SUM(+ENE!M27+FEB!M27+MAR!M27+ABR!M27+MAY!M27+JUN!M27),IF(Config!$C$6=7,SUM(ENE!M27+FEB!M27+MAR!M27+ABR!M27+MAY!M27+JUN!M27+JUL!M27),IF(Config!$C$6=8,SUM(+ENE!M27+FEB!M27+MAR!M27+ABR!M27+MAY!M27+JUN!M27+JUL!M27+AGO!M27),IF(Config!$C$6=9,SUM(+ENE!M27+FEB!M27+MAR!M27+ABR!M27+MAY!M27+JUN!M27+JUL!M27+AGO!M27+SET!M27),IF(Config!$C$6=10,SUM(+ENE!M27+FEB!M27+MAR!M27+ABR!M27+MAY!M27+JUN!M27+JUL!M27+AGO!M27+SET!M27+OCT!M27),IF(Config!$C$6=11,SUM(+ENE!M27+FEB!M27+MAR!M27+ABR!M27+MAY!M27+JUN!M27+JUL!M27+AGO!M27+SET!M27+OCT!M27+NOV!M27),IF(Config!$C$6=12,SUM(+ENE!M27+FEB!M27+MAR!M27+ABR!M27+MAY!M27+JUN!M27+JUL!M27+AGO!M27+SET!M27+OCT!M27+NOV!M27+DIC!M27)))))))))))))</f>
        <v>0</v>
      </c>
      <c r="N27" s="259">
        <f>IF(Config!$C$6=1,SUM(+ENE!N27),IF(Config!$C$6=2,SUM(+ENE!N27+FEB!N27),IF(Config!$C$6=3,SUM(+ENE!N27+FEB!N27+MAR!N27),IF(Config!$C$6=4,SUM(+ENE!N27+FEB!N27+MAR!N27+ABR!N27),IF(Config!$C$6=5,SUM(ENE!N27+FEB!N27+MAR!N27+ABR!N27+MAY!N27),IF(Config!$C$6=6,SUM(+ENE!N27+FEB!N27+MAR!N27+ABR!N27+MAY!N27+JUN!N27),IF(Config!$C$6=7,SUM(ENE!N27+FEB!N27+MAR!N27+ABR!N27+MAY!N27+JUN!N27+JUL!N27),IF(Config!$C$6=8,SUM(+ENE!N27+FEB!N27+MAR!N27+ABR!N27+MAY!N27+JUN!N27+JUL!N27+AGO!N27),IF(Config!$C$6=9,SUM(+ENE!N27+FEB!N27+MAR!N27+ABR!N27+MAY!N27+JUN!N27+JUL!N27+AGO!N27+SET!N27),IF(Config!$C$6=10,SUM(+ENE!N27+FEB!N27+MAR!N27+ABR!N27+MAY!N27+JUN!N27+JUL!N27+AGO!N27+SET!N27+OCT!N27),IF(Config!$C$6=11,SUM(+ENE!N27+FEB!N27+MAR!N27+ABR!N27+MAY!N27+JUN!N27+JUL!N27+AGO!N27+SET!N27+OCT!N27+NOV!N27),IF(Config!$C$6=12,SUM(+ENE!N27+FEB!N27+MAR!N27+ABR!N27+MAY!N27+JUN!N27+JUL!N27+AGO!N27+SET!N27+OCT!N27+NOV!N27+DIC!N27)))))))))))))</f>
        <v>0</v>
      </c>
      <c r="O27" s="259">
        <f>IF(Config!$C$6=1,SUM(+ENE!O27),IF(Config!$C$6=2,SUM(+ENE!O27+FEB!O27),IF(Config!$C$6=3,SUM(+ENE!O27+FEB!O27+MAR!O27),IF(Config!$C$6=4,SUM(+ENE!O27+FEB!O27+MAR!O27+ABR!O27),IF(Config!$C$6=5,SUM(ENE!O27+FEB!O27+MAR!O27+ABR!O27+MAY!O27),IF(Config!$C$6=6,SUM(+ENE!O27+FEB!O27+MAR!O27+ABR!O27+MAY!O27+JUN!O27),IF(Config!$C$6=7,SUM(ENE!O27+FEB!O27+MAR!O27+ABR!O27+MAY!O27+JUN!O27+JUL!O27),IF(Config!$C$6=8,SUM(+ENE!O27+FEB!O27+MAR!O27+ABR!O27+MAY!O27+JUN!O27+JUL!O27+AGO!O27),IF(Config!$C$6=9,SUM(+ENE!O27+FEB!O27+MAR!O27+ABR!O27+MAY!O27+JUN!O27+JUL!O27+AGO!O27+SET!O27),IF(Config!$C$6=10,SUM(+ENE!O27+FEB!O27+MAR!O27+ABR!O27+MAY!O27+JUN!O27+JUL!O27+AGO!O27+SET!O27+OCT!O27),IF(Config!$C$6=11,SUM(+ENE!O27+FEB!O27+MAR!O27+ABR!O27+MAY!O27+JUN!O27+JUL!O27+AGO!O27+SET!O27+OCT!O27+NOV!O27),IF(Config!$C$6=12,SUM(+ENE!O27+FEB!O27+MAR!O27+ABR!O27+MAY!O27+JUN!O27+JUL!O27+AGO!O27+SET!O27+OCT!O27+NOV!O27+DIC!O27)))))))))))))</f>
        <v>6</v>
      </c>
      <c r="P27" s="259">
        <f>IF(Config!$C$6=1,SUM(+ENE!P27),IF(Config!$C$6=2,SUM(+ENE!P27+FEB!P27),IF(Config!$C$6=3,SUM(+ENE!P27+FEB!P27+MAR!P27),IF(Config!$C$6=4,SUM(+ENE!P27+FEB!P27+MAR!P27+ABR!P27),IF(Config!$C$6=5,SUM(ENE!P27+FEB!P27+MAR!P27+ABR!P27+MAY!P27),IF(Config!$C$6=6,SUM(+ENE!P27+FEB!P27+MAR!P27+ABR!P27+MAY!P27+JUN!P27),IF(Config!$C$6=7,SUM(ENE!P27+FEB!P27+MAR!P27+ABR!P27+MAY!P27+JUN!P27+JUL!P27),IF(Config!$C$6=8,SUM(+ENE!P27+FEB!P27+MAR!P27+ABR!P27+MAY!P27+JUN!P27+JUL!P27+AGO!P27),IF(Config!$C$6=9,SUM(+ENE!P27+FEB!P27+MAR!P27+ABR!P27+MAY!P27+JUN!P27+JUL!P27+AGO!P27+SET!P27),IF(Config!$C$6=10,SUM(+ENE!P27+FEB!P27+MAR!P27+ABR!P27+MAY!P27+JUN!P27+JUL!P27+AGO!P27+SET!P27+OCT!P27),IF(Config!$C$6=11,SUM(+ENE!P27+FEB!P27+MAR!P27+ABR!P27+MAY!P27+JUN!P27+JUL!P27+AGO!P27+SET!P27+OCT!P27+NOV!P27),IF(Config!$C$6=12,SUM(+ENE!P27+FEB!P27+MAR!P27+ABR!P27+MAY!P27+JUN!P27+JUL!P27+AGO!P27+SET!P27+OCT!P27+NOV!P27+DIC!P27)))))))))))))</f>
        <v>1</v>
      </c>
      <c r="Q27" s="259">
        <f>IF(Config!$C$6=1,SUM(+ENE!Q27),IF(Config!$C$6=2,SUM(+ENE!Q27+FEB!Q27),IF(Config!$C$6=3,SUM(+ENE!Q27+FEB!Q27+MAR!Q27),IF(Config!$C$6=4,SUM(+ENE!Q27+FEB!Q27+MAR!Q27+ABR!Q27),IF(Config!$C$6=5,SUM(ENE!Q27+FEB!Q27+MAR!Q27+ABR!Q27+MAY!Q27),IF(Config!$C$6=6,SUM(+ENE!Q27+FEB!Q27+MAR!Q27+ABR!Q27+MAY!Q27+JUN!Q27),IF(Config!$C$6=7,SUM(ENE!Q27+FEB!Q27+MAR!Q27+ABR!Q27+MAY!Q27+JUN!Q27+JUL!Q27),IF(Config!$C$6=8,SUM(+ENE!Q27+FEB!Q27+MAR!Q27+ABR!Q27+MAY!Q27+JUN!Q27+JUL!Q27+AGO!Q27),IF(Config!$C$6=9,SUM(+ENE!Q27+FEB!Q27+MAR!Q27+ABR!Q27+MAY!Q27+JUN!Q27+JUL!Q27+AGO!Q27+SET!Q27),IF(Config!$C$6=10,SUM(+ENE!Q27+FEB!Q27+MAR!Q27+ABR!Q27+MAY!Q27+JUN!Q27+JUL!Q27+AGO!Q27+SET!Q27+OCT!Q27),IF(Config!$C$6=11,SUM(+ENE!Q27+FEB!Q27+MAR!Q27+ABR!Q27+MAY!Q27+JUN!Q27+JUL!Q27+AGO!Q27+SET!Q27+OCT!Q27+NOV!Q27),IF(Config!$C$6=12,SUM(+ENE!Q27+FEB!Q27+MAR!Q27+ABR!Q27+MAY!Q27+JUN!Q27+JUL!Q27+AGO!Q27+SET!Q27+OCT!Q27+NOV!Q27+DIC!Q27)))))))))))))</f>
        <v>0</v>
      </c>
      <c r="R27" s="259">
        <f>IF(Config!$C$6=1,SUM(+ENE!R27),IF(Config!$C$6=2,SUM(+ENE!R27+FEB!R27),IF(Config!$C$6=3,SUM(+ENE!R27+FEB!R27+MAR!R27),IF(Config!$C$6=4,SUM(+ENE!R27+FEB!R27+MAR!R27+ABR!R27),IF(Config!$C$6=5,SUM(ENE!R27+FEB!R27+MAR!R27+ABR!R27+MAY!R27),IF(Config!$C$6=6,SUM(+ENE!R27+FEB!R27+MAR!R27+ABR!R27+MAY!R27+JUN!R27),IF(Config!$C$6=7,SUM(ENE!R27+FEB!R27+MAR!R27+ABR!R27+MAY!R27+JUN!R27+JUL!R27),IF(Config!$C$6=8,SUM(+ENE!R27+FEB!R27+MAR!R27+ABR!R27+MAY!R27+JUN!R27+JUL!R27+AGO!R27),IF(Config!$C$6=9,SUM(+ENE!R27+FEB!R27+MAR!R27+ABR!R27+MAY!R27+JUN!R27+JUL!R27+AGO!R27+SET!R27),IF(Config!$C$6=10,SUM(+ENE!R27+FEB!R27+MAR!R27+ABR!R27+MAY!R27+JUN!R27+JUL!R27+AGO!R27+SET!R27+OCT!R27),IF(Config!$C$6=11,SUM(+ENE!R27+FEB!R27+MAR!R27+ABR!R27+MAY!R27+JUN!R27+JUL!R27+AGO!R27+SET!R27+OCT!R27+NOV!R27),IF(Config!$C$6=12,SUM(+ENE!R27+FEB!R27+MAR!R27+ABR!R27+MAY!R27+JUN!R27+JUL!R27+AGO!R27+SET!R27+OCT!R27+NOV!R27+DIC!R27)))))))))))))</f>
        <v>0</v>
      </c>
      <c r="S27" s="259">
        <f>IF(Config!$C$6=1,SUM(+ENE!S27),IF(Config!$C$6=2,SUM(+ENE!S27+FEB!S27),IF(Config!$C$6=3,SUM(+ENE!S27+FEB!S27+MAR!S27),IF(Config!$C$6=4,SUM(+ENE!S27+FEB!S27+MAR!S27+ABR!S27),IF(Config!$C$6=5,SUM(ENE!S27+FEB!S27+MAR!S27+ABR!S27+MAY!S27),IF(Config!$C$6=6,SUM(+ENE!S27+FEB!S27+MAR!S27+ABR!S27+MAY!S27+JUN!S27),IF(Config!$C$6=7,SUM(ENE!S27+FEB!S27+MAR!S27+ABR!S27+MAY!S27+JUN!S27+JUL!S27),IF(Config!$C$6=8,SUM(+ENE!S27+FEB!S27+MAR!S27+ABR!S27+MAY!S27+JUN!S27+JUL!S27+AGO!S27),IF(Config!$C$6=9,SUM(+ENE!S27+FEB!S27+MAR!S27+ABR!S27+MAY!S27+JUN!S27+JUL!S27+AGO!S27+SET!S27),IF(Config!$C$6=10,SUM(+ENE!S27+FEB!S27+MAR!S27+ABR!S27+MAY!S27+JUN!S27+JUL!S27+AGO!S27+SET!S27+OCT!S27),IF(Config!$C$6=11,SUM(+ENE!S27+FEB!S27+MAR!S27+ABR!S27+MAY!S27+JUN!S27+JUL!S27+AGO!S27+SET!S27+OCT!S27+NOV!S27),IF(Config!$C$6=12,SUM(+ENE!S27+FEB!S27+MAR!S27+ABR!S27+MAY!S27+JUN!S27+JUL!S27+AGO!S27+SET!S27+OCT!S27+NOV!S27+DIC!S27)))))))))))))</f>
        <v>2</v>
      </c>
      <c r="T27" s="259">
        <f>IF(Config!$C$6=1,SUM(+ENE!T27),IF(Config!$C$6=2,SUM(+ENE!T27+FEB!T27),IF(Config!$C$6=3,SUM(+ENE!T27+FEB!T27+MAR!T27),IF(Config!$C$6=4,SUM(+ENE!T27+FEB!T27+MAR!T27+ABR!T27),IF(Config!$C$6=5,SUM(ENE!T27+FEB!T27+MAR!T27+ABR!T27+MAY!T27),IF(Config!$C$6=6,SUM(+ENE!T27+FEB!T27+MAR!T27+ABR!T27+MAY!T27+JUN!T27),IF(Config!$C$6=7,SUM(ENE!T27+FEB!T27+MAR!T27+ABR!T27+MAY!T27+JUN!T27+JUL!T27),IF(Config!$C$6=8,SUM(+ENE!T27+FEB!T27+MAR!T27+ABR!T27+MAY!T27+JUN!T27+JUL!T27+AGO!T27),IF(Config!$C$6=9,SUM(+ENE!T27+FEB!T27+MAR!T27+ABR!T27+MAY!T27+JUN!T27+JUL!T27+AGO!T27+SET!T27),IF(Config!$C$6=10,SUM(+ENE!T27+FEB!T27+MAR!T27+ABR!T27+MAY!T27+JUN!T27+JUL!T27+AGO!T27+SET!T27+OCT!T27),IF(Config!$C$6=11,SUM(+ENE!T27+FEB!T27+MAR!T27+ABR!T27+MAY!T27+JUN!T27+JUL!T27+AGO!T27+SET!T27+OCT!T27+NOV!T27),IF(Config!$C$6=12,SUM(+ENE!T27+FEB!T27+MAR!T27+ABR!T27+MAY!T27+JUN!T27+JUL!T27+AGO!T27+SET!T27+OCT!T27+NOV!T27+DIC!T27)))))))))))))</f>
        <v>0</v>
      </c>
      <c r="U27" s="259">
        <f>IF(Config!$C$6=1,SUM(+ENE!U27),IF(Config!$C$6=2,SUM(+ENE!U27+FEB!U27),IF(Config!$C$6=3,SUM(+ENE!U27+FEB!U27+MAR!U27),IF(Config!$C$6=4,SUM(+ENE!U27+FEB!U27+MAR!U27+ABR!U27),IF(Config!$C$6=5,SUM(ENE!U27+FEB!U27+MAR!U27+ABR!U27+MAY!U27),IF(Config!$C$6=6,SUM(+ENE!U27+FEB!U27+MAR!U27+ABR!U27+MAY!U27+JUN!U27),IF(Config!$C$6=7,SUM(ENE!U27+FEB!U27+MAR!U27+ABR!U27+MAY!U27+JUN!U27+JUL!U27),IF(Config!$C$6=8,SUM(+ENE!U27+FEB!U27+MAR!U27+ABR!U27+MAY!U27+JUN!U27+JUL!U27+AGO!U27),IF(Config!$C$6=9,SUM(+ENE!U27+FEB!U27+MAR!U27+ABR!U27+MAY!U27+JUN!U27+JUL!U27+AGO!U27+SET!U27),IF(Config!$C$6=10,SUM(+ENE!U27+FEB!U27+MAR!U27+ABR!U27+MAY!U27+JUN!U27+JUL!U27+AGO!U27+SET!U27+OCT!U27),IF(Config!$C$6=11,SUM(+ENE!U27+FEB!U27+MAR!U27+ABR!U27+MAY!U27+JUN!U27+JUL!U27+AGO!U27+SET!U27+OCT!U27+NOV!U27),IF(Config!$C$6=12,SUM(+ENE!U27+FEB!U27+MAR!U27+ABR!U27+MAY!U27+JUN!U27+JUL!U27+AGO!U27+SET!U27+OCT!U27+NOV!U27+DIC!U27)))))))))))))</f>
        <v>0</v>
      </c>
      <c r="V27" s="259">
        <f>IF(Config!$C$6=1,SUM(+ENE!V27),IF(Config!$C$6=2,SUM(+ENE!V27+FEB!V27),IF(Config!$C$6=3,SUM(+ENE!V27+FEB!V27+MAR!V27),IF(Config!$C$6=4,SUM(+ENE!V27+FEB!V27+MAR!V27+ABR!V27),IF(Config!$C$6=5,SUM(ENE!V27+FEB!V27+MAR!V27+ABR!V27+MAY!V27),IF(Config!$C$6=6,SUM(+ENE!V27+FEB!V27+MAR!V27+ABR!V27+MAY!V27+JUN!V27),IF(Config!$C$6=7,SUM(ENE!V27+FEB!V27+MAR!V27+ABR!V27+MAY!V27+JUN!V27+JUL!V27),IF(Config!$C$6=8,SUM(+ENE!V27+FEB!V27+MAR!V27+ABR!V27+MAY!V27+JUN!V27+JUL!V27+AGO!V27),IF(Config!$C$6=9,SUM(+ENE!V27+FEB!V27+MAR!V27+ABR!V27+MAY!V27+JUN!V27+JUL!V27+AGO!V27+SET!V27),IF(Config!$C$6=10,SUM(+ENE!V27+FEB!V27+MAR!V27+ABR!V27+MAY!V27+JUN!V27+JUL!V27+AGO!V27+SET!V27+OCT!V27),IF(Config!$C$6=11,SUM(+ENE!V27+FEB!V27+MAR!V27+ABR!V27+MAY!V27+JUN!V27+JUL!V27+AGO!V27+SET!V27+OCT!V27+NOV!V27),IF(Config!$C$6=12,SUM(+ENE!V27+FEB!V27+MAR!V27+ABR!V27+MAY!V27+JUN!V27+JUL!V27+AGO!V27+SET!V27+OCT!V27+NOV!V27+DIC!V27)))))))))))))</f>
        <v>0</v>
      </c>
      <c r="W27" s="259">
        <f>IF(Config!$C$6=1,SUM(+ENE!W27),IF(Config!$C$6=2,SUM(+ENE!W27+FEB!W27),IF(Config!$C$6=3,SUM(+ENE!W27+FEB!W27+MAR!W27),IF(Config!$C$6=4,SUM(+ENE!W27+FEB!W27+MAR!W27+ABR!W27),IF(Config!$C$6=5,SUM(ENE!W27+FEB!W27+MAR!W27+ABR!W27+MAY!W27),IF(Config!$C$6=6,SUM(+ENE!W27+FEB!W27+MAR!W27+ABR!W27+MAY!W27+JUN!W27),IF(Config!$C$6=7,SUM(ENE!W27+FEB!W27+MAR!W27+ABR!W27+MAY!W27+JUN!W27+JUL!W27),IF(Config!$C$6=8,SUM(+ENE!W27+FEB!W27+MAR!W27+ABR!W27+MAY!W27+JUN!W27+JUL!W27+AGO!W27),IF(Config!$C$6=9,SUM(+ENE!W27+FEB!W27+MAR!W27+ABR!W27+MAY!W27+JUN!W27+JUL!W27+AGO!W27+SET!W27),IF(Config!$C$6=10,SUM(+ENE!W27+FEB!W27+MAR!W27+ABR!W27+MAY!W27+JUN!W27+JUL!W27+AGO!W27+SET!W27+OCT!W27),IF(Config!$C$6=11,SUM(+ENE!W27+FEB!W27+MAR!W27+ABR!W27+MAY!W27+JUN!W27+JUL!W27+AGO!W27+SET!W27+OCT!W27+NOV!W27),IF(Config!$C$6=12,SUM(+ENE!W27+FEB!W27+MAR!W27+ABR!W27+MAY!W27+JUN!W27+JUL!W27+AGO!W27+SET!W27+OCT!W27+NOV!W27+DIC!W27)))))))))))))</f>
        <v>0</v>
      </c>
      <c r="X27" s="259">
        <f>IF(Config!$C$6=1,SUM(+ENE!X27),IF(Config!$C$6=2,SUM(+ENE!X27+FEB!X27),IF(Config!$C$6=3,SUM(+ENE!X27+FEB!X27+MAR!X27),IF(Config!$C$6=4,SUM(+ENE!X27+FEB!X27+MAR!X27+ABR!X27),IF(Config!$C$6=5,SUM(ENE!X27+FEB!X27+MAR!X27+ABR!X27+MAY!X27),IF(Config!$C$6=6,SUM(+ENE!X27+FEB!X27+MAR!X27+ABR!X27+MAY!X27+JUN!X27),IF(Config!$C$6=7,SUM(ENE!X27+FEB!X27+MAR!X27+ABR!X27+MAY!X27+JUN!X27+JUL!X27),IF(Config!$C$6=8,SUM(+ENE!X27+FEB!X27+MAR!X27+ABR!X27+MAY!X27+JUN!X27+JUL!X27+AGO!X27),IF(Config!$C$6=9,SUM(+ENE!X27+FEB!X27+MAR!X27+ABR!X27+MAY!X27+JUN!X27+JUL!X27+AGO!X27+SET!X27),IF(Config!$C$6=10,SUM(+ENE!X27+FEB!X27+MAR!X27+ABR!X27+MAY!X27+JUN!X27+JUL!X27+AGO!X27+SET!X27+OCT!X27),IF(Config!$C$6=11,SUM(+ENE!X27+FEB!X27+MAR!X27+ABR!X27+MAY!X27+JUN!X27+JUL!X27+AGO!X27+SET!X27+OCT!X27+NOV!X27),IF(Config!$C$6=12,SUM(+ENE!X27+FEB!X27+MAR!X27+ABR!X27+MAY!X27+JUN!X27+JUL!X27+AGO!X27+SET!X27+OCT!X27+NOV!X27+DIC!X27)))))))))))))</f>
        <v>0</v>
      </c>
      <c r="Y27" s="259">
        <f>IF(Config!$C$6=1,SUM(+ENE!Y27),IF(Config!$C$6=2,SUM(+ENE!Y27+FEB!Y27),IF(Config!$C$6=3,SUM(+ENE!Y27+FEB!Y27+MAR!Y27),IF(Config!$C$6=4,SUM(+ENE!Y27+FEB!Y27+MAR!Y27+ABR!Y27),IF(Config!$C$6=5,SUM(ENE!Y27+FEB!Y27+MAR!Y27+ABR!Y27+MAY!Y27),IF(Config!$C$6=6,SUM(+ENE!Y27+FEB!Y27+MAR!Y27+ABR!Y27+MAY!Y27+JUN!Y27),IF(Config!$C$6=7,SUM(ENE!Y27+FEB!Y27+MAR!Y27+ABR!Y27+MAY!Y27+JUN!Y27+JUL!Y27),IF(Config!$C$6=8,SUM(+ENE!Y27+FEB!Y27+MAR!Y27+ABR!Y27+MAY!Y27+JUN!Y27+JUL!Y27+AGO!Y27),IF(Config!$C$6=9,SUM(+ENE!Y27+FEB!Y27+MAR!Y27+ABR!Y27+MAY!Y27+JUN!Y27+JUL!Y27+AGO!Y27+SET!Y27),IF(Config!$C$6=10,SUM(+ENE!Y27+FEB!Y27+MAR!Y27+ABR!Y27+MAY!Y27+JUN!Y27+JUL!Y27+AGO!Y27+SET!Y27+OCT!Y27),IF(Config!$C$6=11,SUM(+ENE!Y27+FEB!Y27+MAR!Y27+ABR!Y27+MAY!Y27+JUN!Y27+JUL!Y27+AGO!Y27+SET!Y27+OCT!Y27+NOV!Y27),IF(Config!$C$6=12,SUM(+ENE!Y27+FEB!Y27+MAR!Y27+ABR!Y27+MAY!Y27+JUN!Y27+JUL!Y27+AGO!Y27+SET!Y27+OCT!Y27+NOV!Y27+DIC!Y27)))))))))))))</f>
        <v>0</v>
      </c>
      <c r="Z27" s="259">
        <f>IF(Config!$C$6=1,SUM(+ENE!Z27),IF(Config!$C$6=2,SUM(+ENE!Z27+FEB!Z27),IF(Config!$C$6=3,SUM(+ENE!Z27+FEB!Z27+MAR!Z27),IF(Config!$C$6=4,SUM(+ENE!Z27+FEB!Z27+MAR!Z27+ABR!Z27),IF(Config!$C$6=5,SUM(ENE!Z27+FEB!Z27+MAR!Z27+ABR!Z27+MAY!Z27),IF(Config!$C$6=6,SUM(+ENE!Z27+FEB!Z27+MAR!Z27+ABR!Z27+MAY!Z27+JUN!Z27),IF(Config!$C$6=7,SUM(ENE!Z27+FEB!Z27+MAR!Z27+ABR!Z27+MAY!Z27+JUN!Z27+JUL!Z27),IF(Config!$C$6=8,SUM(+ENE!Z27+FEB!Z27+MAR!Z27+ABR!Z27+MAY!Z27+JUN!Z27+JUL!Z27+AGO!Z27),IF(Config!$C$6=9,SUM(+ENE!Z27+FEB!Z27+MAR!Z27+ABR!Z27+MAY!Z27+JUN!Z27+JUL!Z27+AGO!Z27+SET!Z27),IF(Config!$C$6=10,SUM(+ENE!Z27+FEB!Z27+MAR!Z27+ABR!Z27+MAY!Z27+JUN!Z27+JUL!Z27+AGO!Z27+SET!Z27+OCT!Z27),IF(Config!$C$6=11,SUM(+ENE!Z27+FEB!Z27+MAR!Z27+ABR!Z27+MAY!Z27+JUN!Z27+JUL!Z27+AGO!Z27+SET!Z27+OCT!Z27+NOV!Z27),IF(Config!$C$6=12,SUM(+ENE!Z27+FEB!Z27+MAR!Z27+ABR!Z27+MAY!Z27+JUN!Z27+JUL!Z27+AGO!Z27+SET!Z27+OCT!Z27+NOV!Z27+DIC!Z27)))))))))))))</f>
        <v>0</v>
      </c>
      <c r="AA27" s="259">
        <f>IF(Config!$C$6=1,SUM(+ENE!AA27),IF(Config!$C$6=2,SUM(+ENE!AA27+FEB!AA27),IF(Config!$C$6=3,SUM(+ENE!AA27+FEB!AA27+MAR!AA27),IF(Config!$C$6=4,SUM(+ENE!AA27+FEB!AA27+MAR!AA27+ABR!AA27),IF(Config!$C$6=5,SUM(ENE!AA27+FEB!AA27+MAR!AA27+ABR!AA27+MAY!AA27),IF(Config!$C$6=6,SUM(+ENE!AA27+FEB!AA27+MAR!AA27+ABR!AA27+MAY!AA27+JUN!AA27),IF(Config!$C$6=7,SUM(ENE!AA27+FEB!AA27+MAR!AA27+ABR!AA27+MAY!AA27+JUN!AA27+JUL!AA27),IF(Config!$C$6=8,SUM(+ENE!AA27+FEB!AA27+MAR!AA27+ABR!AA27+MAY!AA27+JUN!AA27+JUL!AA27+AGO!AA27),IF(Config!$C$6=9,SUM(+ENE!AA27+FEB!AA27+MAR!AA27+ABR!AA27+MAY!AA27+JUN!AA27+JUL!AA27+AGO!AA27+SET!AA27),IF(Config!$C$6=10,SUM(+ENE!AA27+FEB!AA27+MAR!AA27+ABR!AA27+MAY!AA27+JUN!AA27+JUL!AA27+AGO!AA27+SET!AA27+OCT!AA27),IF(Config!$C$6=11,SUM(+ENE!AA27+FEB!AA27+MAR!AA27+ABR!AA27+MAY!AA27+JUN!AA27+JUL!AA27+AGO!AA27+SET!AA27+OCT!AA27+NOV!AA27),IF(Config!$C$6=12,SUM(+ENE!AA27+FEB!AA27+MAR!AA27+ABR!AA27+MAY!AA27+JUN!AA27+JUL!AA27+AGO!AA27+SET!AA27+OCT!AA27+NOV!AA27+DIC!AA27)))))))))))))</f>
        <v>0</v>
      </c>
      <c r="AB27" s="259">
        <f>IF(Config!$C$6=1,SUM(+ENE!AB27),IF(Config!$C$6=2,SUM(+ENE!AB27+FEB!AB27),IF(Config!$C$6=3,SUM(+ENE!AB27+FEB!AB27+MAR!AB27),IF(Config!$C$6=4,SUM(+ENE!AB27+FEB!AB27+MAR!AB27+ABR!AB27),IF(Config!$C$6=5,SUM(ENE!AB27+FEB!AB27+MAR!AB27+ABR!AB27+MAY!AB27),IF(Config!$C$6=6,SUM(+ENE!AB27+FEB!AB27+MAR!AB27+ABR!AB27+MAY!AB27+JUN!AB27),IF(Config!$C$6=7,SUM(ENE!AB27+FEB!AB27+MAR!AB27+ABR!AB27+MAY!AB27+JUN!AB27+JUL!AB27),IF(Config!$C$6=8,SUM(+ENE!AB27+FEB!AB27+MAR!AB27+ABR!AB27+MAY!AB27+JUN!AB27+JUL!AB27+AGO!AB27),IF(Config!$C$6=9,SUM(+ENE!AB27+FEB!AB27+MAR!AB27+ABR!AB27+MAY!AB27+JUN!AB27+JUL!AB27+AGO!AB27+SET!AB27),IF(Config!$C$6=10,SUM(+ENE!AB27+FEB!AB27+MAR!AB27+ABR!AB27+MAY!AB27+JUN!AB27+JUL!AB27+AGO!AB27+SET!AB27+OCT!AB27),IF(Config!$C$6=11,SUM(+ENE!AB27+FEB!AB27+MAR!AB27+ABR!AB27+MAY!AB27+JUN!AB27+JUL!AB27+AGO!AB27+SET!AB27+OCT!AB27+NOV!AB27),IF(Config!$C$6=12,SUM(+ENE!AB27+FEB!AB27+MAR!AB27+ABR!AB27+MAY!AB27+JUN!AB27+JUL!AB27+AGO!AB27+SET!AB27+OCT!AB27+NOV!AB27+DIC!AB27)))))))))))))</f>
        <v>0</v>
      </c>
      <c r="AC27" s="259">
        <f>IF(Config!$C$6=1,SUM(+ENE!AC27),IF(Config!$C$6=2,SUM(+ENE!AC27+FEB!AC27),IF(Config!$C$6=3,SUM(+ENE!AC27+FEB!AC27+MAR!AC27),IF(Config!$C$6=4,SUM(+ENE!AC27+FEB!AC27+MAR!AC27+ABR!AC27),IF(Config!$C$6=5,SUM(ENE!AC27+FEB!AC27+MAR!AC27+ABR!AC27+MAY!AC27),IF(Config!$C$6=6,SUM(+ENE!AC27+FEB!AC27+MAR!AC27+ABR!AC27+MAY!AC27+JUN!AC27),IF(Config!$C$6=7,SUM(ENE!AC27+FEB!AC27+MAR!AC27+ABR!AC27+MAY!AC27+JUN!AC27+JUL!AC27),IF(Config!$C$6=8,SUM(+ENE!AC27+FEB!AC27+MAR!AC27+ABR!AC27+MAY!AC27+JUN!AC27+JUL!AC27+AGO!AC27),IF(Config!$C$6=9,SUM(+ENE!AC27+FEB!AC27+MAR!AC27+ABR!AC27+MAY!AC27+JUN!AC27+JUL!AC27+AGO!AC27+SET!AC27),IF(Config!$C$6=10,SUM(+ENE!AC27+FEB!AC27+MAR!AC27+ABR!AC27+MAY!AC27+JUN!AC27+JUL!AC27+AGO!AC27+SET!AC27+OCT!AC27),IF(Config!$C$6=11,SUM(+ENE!AC27+FEB!AC27+MAR!AC27+ABR!AC27+MAY!AC27+JUN!AC27+JUL!AC27+AGO!AC27+SET!AC27+OCT!AC27+NOV!AC27),IF(Config!$C$6=12,SUM(+ENE!AC27+FEB!AC27+MAR!AC27+ABR!AC27+MAY!AC27+JUN!AC27+JUL!AC27+AGO!AC27+SET!AC27+OCT!AC27+NOV!AC27+DIC!AC27)))))))))))))</f>
        <v>3</v>
      </c>
      <c r="AD27" s="259">
        <f>IF(Config!$C$6=1,SUM(+ENE!AD27),IF(Config!$C$6=2,SUM(+ENE!AD27+FEB!AD27),IF(Config!$C$6=3,SUM(+ENE!AD27+FEB!AD27+MAR!AD27),IF(Config!$C$6=4,SUM(+ENE!AD27+FEB!AD27+MAR!AD27+ABR!AD27),IF(Config!$C$6=5,SUM(ENE!AD27+FEB!AD27+MAR!AD27+ABR!AD27+MAY!AD27),IF(Config!$C$6=6,SUM(+ENE!AD27+FEB!AD27+MAR!AD27+ABR!AD27+MAY!AD27+JUN!AD27),IF(Config!$C$6=7,SUM(ENE!AD27+FEB!AD27+MAR!AD27+ABR!AD27+MAY!AD27+JUN!AD27+JUL!AD27),IF(Config!$C$6=8,SUM(+ENE!AD27+FEB!AD27+MAR!AD27+ABR!AD27+MAY!AD27+JUN!AD27+JUL!AD27+AGO!AD27),IF(Config!$C$6=9,SUM(+ENE!AD27+FEB!AD27+MAR!AD27+ABR!AD27+MAY!AD27+JUN!AD27+JUL!AD27+AGO!AD27+SET!AD27),IF(Config!$C$6=10,SUM(+ENE!AD27+FEB!AD27+MAR!AD27+ABR!AD27+MAY!AD27+JUN!AD27+JUL!AD27+AGO!AD27+SET!AD27+OCT!AD27),IF(Config!$C$6=11,SUM(+ENE!AD27+FEB!AD27+MAR!AD27+ABR!AD27+MAY!AD27+JUN!AD27+JUL!AD27+AGO!AD27+SET!AD27+OCT!AD27+NOV!AD27),IF(Config!$C$6=12,SUM(+ENE!AD27+FEB!AD27+MAR!AD27+ABR!AD27+MAY!AD27+JUN!AD27+JUL!AD27+AGO!AD27+SET!AD27+OCT!AD27+NOV!AD27+DIC!AD27)))))))))))))</f>
        <v>0</v>
      </c>
      <c r="AE27" s="259">
        <f>IF(Config!$C$6=1,SUM(+ENE!AE27),IF(Config!$C$6=2,SUM(+ENE!AE27+FEB!AE27),IF(Config!$C$6=3,SUM(+ENE!AE27+FEB!AE27+MAR!AE27),IF(Config!$C$6=4,SUM(+ENE!AE27+FEB!AE27+MAR!AE27+ABR!AE27),IF(Config!$C$6=5,SUM(ENE!AE27+FEB!AE27+MAR!AE27+ABR!AE27+MAY!AE27),IF(Config!$C$6=6,SUM(+ENE!AE27+FEB!AE27+MAR!AE27+ABR!AE27+MAY!AE27+JUN!AE27),IF(Config!$C$6=7,SUM(ENE!AE27+FEB!AE27+MAR!AE27+ABR!AE27+MAY!AE27+JUN!AE27+JUL!AE27),IF(Config!$C$6=8,SUM(+ENE!AE27+FEB!AE27+MAR!AE27+ABR!AE27+MAY!AE27+JUN!AE27+JUL!AE27+AGO!AE27),IF(Config!$C$6=9,SUM(+ENE!AE27+FEB!AE27+MAR!AE27+ABR!AE27+MAY!AE27+JUN!AE27+JUL!AE27+AGO!AE27+SET!AE27),IF(Config!$C$6=10,SUM(+ENE!AE27+FEB!AE27+MAR!AE27+ABR!AE27+MAY!AE27+JUN!AE27+JUL!AE27+AGO!AE27+SET!AE27+OCT!AE27),IF(Config!$C$6=11,SUM(+ENE!AE27+FEB!AE27+MAR!AE27+ABR!AE27+MAY!AE27+JUN!AE27+JUL!AE27+AGO!AE27+SET!AE27+OCT!AE27+NOV!AE27),IF(Config!$C$6=12,SUM(+ENE!AE27+FEB!AE27+MAR!AE27+ABR!AE27+MAY!AE27+JUN!AE27+JUL!AE27+AGO!AE27+SET!AE27+OCT!AE27+NOV!AE27+DIC!AE27)))))))))))))</f>
        <v>0</v>
      </c>
      <c r="AF27" s="259">
        <f>IF(Config!$C$6=1,SUM(+ENE!AF27),IF(Config!$C$6=2,SUM(+ENE!AF27+FEB!AF27),IF(Config!$C$6=3,SUM(+ENE!AF27+FEB!AF27+MAR!AF27),IF(Config!$C$6=4,SUM(+ENE!AF27+FEB!AF27+MAR!AF27+ABR!AF27),IF(Config!$C$6=5,SUM(ENE!AF27+FEB!AF27+MAR!AF27+ABR!AF27+MAY!AF27),IF(Config!$C$6=6,SUM(+ENE!AF27+FEB!AF27+MAR!AF27+ABR!AF27+MAY!AF27+JUN!AF27),IF(Config!$C$6=7,SUM(ENE!AF27+FEB!AF27+MAR!AF27+ABR!AF27+MAY!AF27+JUN!AF27+JUL!AF27),IF(Config!$C$6=8,SUM(+ENE!AF27+FEB!AF27+MAR!AF27+ABR!AF27+MAY!AF27+JUN!AF27+JUL!AF27+AGO!AF27),IF(Config!$C$6=9,SUM(+ENE!AF27+FEB!AF27+MAR!AF27+ABR!AF27+MAY!AF27+JUN!AF27+JUL!AF27+AGO!AF27+SET!AF27),IF(Config!$C$6=10,SUM(+ENE!AF27+FEB!AF27+MAR!AF27+ABR!AF27+MAY!AF27+JUN!AF27+JUL!AF27+AGO!AF27+SET!AF27+OCT!AF27),IF(Config!$C$6=11,SUM(+ENE!AF27+FEB!AF27+MAR!AF27+ABR!AF27+MAY!AF27+JUN!AF27+JUL!AF27+AGO!AF27+SET!AF27+OCT!AF27+NOV!AF27),IF(Config!$C$6=12,SUM(+ENE!AF27+FEB!AF27+MAR!AF27+ABR!AF27+MAY!AF27+JUN!AF27+JUL!AF27+AGO!AF27+SET!AF27+OCT!AF27+NOV!AF27+DIC!AF27)))))))))))))</f>
        <v>0</v>
      </c>
      <c r="AG27" s="259">
        <f>IF(Config!$C$6=1,SUM(+ENE!AG27),IF(Config!$C$6=2,SUM(+ENE!AG27+FEB!AG27),IF(Config!$C$6=3,SUM(+ENE!AG27+FEB!AG27+MAR!AG27),IF(Config!$C$6=4,SUM(+ENE!AG27+FEB!AG27+MAR!AG27+ABR!AG27),IF(Config!$C$6=5,SUM(ENE!AG27+FEB!AG27+MAR!AG27+ABR!AG27+MAY!AG27),IF(Config!$C$6=6,SUM(+ENE!AG27+FEB!AG27+MAR!AG27+ABR!AG27+MAY!AG27+JUN!AG27),IF(Config!$C$6=7,SUM(ENE!AG27+FEB!AG27+MAR!AG27+ABR!AG27+MAY!AG27+JUN!AG27+JUL!AG27),IF(Config!$C$6=8,SUM(+ENE!AG27+FEB!AG27+MAR!AG27+ABR!AG27+MAY!AG27+JUN!AG27+JUL!AG27+AGO!AG27),IF(Config!$C$6=9,SUM(+ENE!AG27+FEB!AG27+MAR!AG27+ABR!AG27+MAY!AG27+JUN!AG27+JUL!AG27+AGO!AG27+SET!AG27),IF(Config!$C$6=10,SUM(+ENE!AG27+FEB!AG27+MAR!AG27+ABR!AG27+MAY!AG27+JUN!AG27+JUL!AG27+AGO!AG27+SET!AG27+OCT!AG27),IF(Config!$C$6=11,SUM(+ENE!AG27+FEB!AG27+MAR!AG27+ABR!AG27+MAY!AG27+JUN!AG27+JUL!AG27+AGO!AG27+SET!AG27+OCT!AG27+NOV!AG27),IF(Config!$C$6=12,SUM(+ENE!AG27+FEB!AG27+MAR!AG27+ABR!AG27+MAY!AG27+JUN!AG27+JUL!AG27+AGO!AG27+SET!AG27+OCT!AG27+NOV!AG27+DIC!AG27)))))))))))))</f>
        <v>0</v>
      </c>
      <c r="AH27" s="259">
        <f>IF(Config!$C$6=1,SUM(+ENE!AH27),IF(Config!$C$6=2,SUM(+ENE!AH27+FEB!AH27),IF(Config!$C$6=3,SUM(+ENE!AH27+FEB!AH27+MAR!AH27),IF(Config!$C$6=4,SUM(+ENE!AH27+FEB!AH27+MAR!AH27+ABR!AH27),IF(Config!$C$6=5,SUM(ENE!AH27+FEB!AH27+MAR!AH27+ABR!AH27+MAY!AH27),IF(Config!$C$6=6,SUM(+ENE!AH27+FEB!AH27+MAR!AH27+ABR!AH27+MAY!AH27+JUN!AH27),IF(Config!$C$6=7,SUM(ENE!AH27+FEB!AH27+MAR!AH27+ABR!AH27+MAY!AH27+JUN!AH27+JUL!AH27),IF(Config!$C$6=8,SUM(+ENE!AH27+FEB!AH27+MAR!AH27+ABR!AH27+MAY!AH27+JUN!AH27+JUL!AH27+AGO!AH27),IF(Config!$C$6=9,SUM(+ENE!AH27+FEB!AH27+MAR!AH27+ABR!AH27+MAY!AH27+JUN!AH27+JUL!AH27+AGO!AH27+SET!AH27),IF(Config!$C$6=10,SUM(+ENE!AH27+FEB!AH27+MAR!AH27+ABR!AH27+MAY!AH27+JUN!AH27+JUL!AH27+AGO!AH27+SET!AH27+OCT!AH27),IF(Config!$C$6=11,SUM(+ENE!AH27+FEB!AH27+MAR!AH27+ABR!AH27+MAY!AH27+JUN!AH27+JUL!AH27+AGO!AH27+SET!AH27+OCT!AH27+NOV!AH27),IF(Config!$C$6=12,SUM(+ENE!AH27+FEB!AH27+MAR!AH27+ABR!AH27+MAY!AH27+JUN!AH27+JUL!AH27+AGO!AH27+SET!AH27+OCT!AH27+NOV!AH27+DIC!AH27)))))))))))))</f>
        <v>2</v>
      </c>
      <c r="AI27" s="259">
        <f>IF(Config!$C$6=1,SUM(+ENE!AI27),IF(Config!$C$6=2,SUM(+ENE!AI27+FEB!AI27),IF(Config!$C$6=3,SUM(+ENE!AI27+FEB!AI27+MAR!AI27),IF(Config!$C$6=4,SUM(+ENE!AI27+FEB!AI27+MAR!AI27+ABR!AI27),IF(Config!$C$6=5,SUM(ENE!AI27+FEB!AI27+MAR!AI27+ABR!AI27+MAY!AI27),IF(Config!$C$6=6,SUM(+ENE!AI27+FEB!AI27+MAR!AI27+ABR!AI27+MAY!AI27+JUN!AI27),IF(Config!$C$6=7,SUM(ENE!AI27+FEB!AI27+MAR!AI27+ABR!AI27+MAY!AI27+JUN!AI27+JUL!AI27),IF(Config!$C$6=8,SUM(+ENE!AI27+FEB!AI27+MAR!AI27+ABR!AI27+MAY!AI27+JUN!AI27+JUL!AI27+AGO!AI27),IF(Config!$C$6=9,SUM(+ENE!AI27+FEB!AI27+MAR!AI27+ABR!AI27+MAY!AI27+JUN!AI27+JUL!AI27+AGO!AI27+SET!AI27),IF(Config!$C$6=10,SUM(+ENE!AI27+FEB!AI27+MAR!AI27+ABR!AI27+MAY!AI27+JUN!AI27+JUL!AI27+AGO!AI27+SET!AI27+OCT!AI27),IF(Config!$C$6=11,SUM(+ENE!AI27+FEB!AI27+MAR!AI27+ABR!AI27+MAY!AI27+JUN!AI27+JUL!AI27+AGO!AI27+SET!AI27+OCT!AI27+NOV!AI27),IF(Config!$C$6=12,SUM(+ENE!AI27+FEB!AI27+MAR!AI27+ABR!AI27+MAY!AI27+JUN!AI27+JUL!AI27+AGO!AI27+SET!AI27+OCT!AI27+NOV!AI27+DIC!AI27)))))))))))))</f>
        <v>0</v>
      </c>
      <c r="AJ27" s="259">
        <f>IF(Config!$C$6=1,SUM(+ENE!AJ27),IF(Config!$C$6=2,SUM(+ENE!AJ27+FEB!AJ27),IF(Config!$C$6=3,SUM(+ENE!AJ27+FEB!AJ27+MAR!AJ27),IF(Config!$C$6=4,SUM(+ENE!AJ27+FEB!AJ27+MAR!AJ27+ABR!AJ27),IF(Config!$C$6=5,SUM(ENE!AJ27+FEB!AJ27+MAR!AJ27+ABR!AJ27+MAY!AJ27),IF(Config!$C$6=6,SUM(+ENE!AJ27+FEB!AJ27+MAR!AJ27+ABR!AJ27+MAY!AJ27+JUN!AJ27),IF(Config!$C$6=7,SUM(ENE!AJ27+FEB!AJ27+MAR!AJ27+ABR!AJ27+MAY!AJ27+JUN!AJ27+JUL!AJ27),IF(Config!$C$6=8,SUM(+ENE!AJ27+FEB!AJ27+MAR!AJ27+ABR!AJ27+MAY!AJ27+JUN!AJ27+JUL!AJ27+AGO!AJ27),IF(Config!$C$6=9,SUM(+ENE!AJ27+FEB!AJ27+MAR!AJ27+ABR!AJ27+MAY!AJ27+JUN!AJ27+JUL!AJ27+AGO!AJ27+SET!AJ27),IF(Config!$C$6=10,SUM(+ENE!AJ27+FEB!AJ27+MAR!AJ27+ABR!AJ27+MAY!AJ27+JUN!AJ27+JUL!AJ27+AGO!AJ27+SET!AJ27+OCT!AJ27),IF(Config!$C$6=11,SUM(+ENE!AJ27+FEB!AJ27+MAR!AJ27+ABR!AJ27+MAY!AJ27+JUN!AJ27+JUL!AJ27+AGO!AJ27+SET!AJ27+OCT!AJ27+NOV!AJ27),IF(Config!$C$6=12,SUM(+ENE!AJ27+FEB!AJ27+MAR!AJ27+ABR!AJ27+MAY!AJ27+JUN!AJ27+JUL!AJ27+AGO!AJ27+SET!AJ27+OCT!AJ27+NOV!AJ27+DIC!AJ27)))))))))))))</f>
        <v>0</v>
      </c>
      <c r="AK27" s="259">
        <f>IF(Config!$C$6=1,SUM(+ENE!AK27),IF(Config!$C$6=2,SUM(+ENE!AK27+FEB!AK27),IF(Config!$C$6=3,SUM(+ENE!AK27+FEB!AK27+MAR!AK27),IF(Config!$C$6=4,SUM(+ENE!AK27+FEB!AK27+MAR!AK27+ABR!AK27),IF(Config!$C$6=5,SUM(ENE!AK27+FEB!AK27+MAR!AK27+ABR!AK27+MAY!AK27),IF(Config!$C$6=6,SUM(+ENE!AK27+FEB!AK27+MAR!AK27+ABR!AK27+MAY!AK27+JUN!AK27),IF(Config!$C$6=7,SUM(ENE!AK27+FEB!AK27+MAR!AK27+ABR!AK27+MAY!AK27+JUN!AK27+JUL!AK27),IF(Config!$C$6=8,SUM(+ENE!AK27+FEB!AK27+MAR!AK27+ABR!AK27+MAY!AK27+JUN!AK27+JUL!AK27+AGO!AK27),IF(Config!$C$6=9,SUM(+ENE!AK27+FEB!AK27+MAR!AK27+ABR!AK27+MAY!AK27+JUN!AK27+JUL!AK27+AGO!AK27+SET!AK27),IF(Config!$C$6=10,SUM(+ENE!AK27+FEB!AK27+MAR!AK27+ABR!AK27+MAY!AK27+JUN!AK27+JUL!AK27+AGO!AK27+SET!AK27+OCT!AK27),IF(Config!$C$6=11,SUM(+ENE!AK27+FEB!AK27+MAR!AK27+ABR!AK27+MAY!AK27+JUN!AK27+JUL!AK27+AGO!AK27+SET!AK27+OCT!AK27+NOV!AK27),IF(Config!$C$6=12,SUM(+ENE!AK27+FEB!AK27+MAR!AK27+ABR!AK27+MAY!AK27+JUN!AK27+JUL!AK27+AGO!AK27+SET!AK27+OCT!AK27+NOV!AK27+DIC!AK27)))))))))))))</f>
        <v>9</v>
      </c>
      <c r="AL27" s="259">
        <f>IF(Config!$C$6=1,SUM(+ENE!AL27),IF(Config!$C$6=2,SUM(+ENE!AL27+FEB!AL27),IF(Config!$C$6=3,SUM(+ENE!AL27+FEB!AL27+MAR!AL27),IF(Config!$C$6=4,SUM(+ENE!AL27+FEB!AL27+MAR!AL27+ABR!AL27),IF(Config!$C$6=5,SUM(ENE!AL27+FEB!AL27+MAR!AL27+ABR!AL27+MAY!AL27),IF(Config!$C$6=6,SUM(+ENE!AL27+FEB!AL27+MAR!AL27+ABR!AL27+MAY!AL27+JUN!AL27),IF(Config!$C$6=7,SUM(ENE!AL27+FEB!AL27+MAR!AL27+ABR!AL27+MAY!AL27+JUN!AL27+JUL!AL27),IF(Config!$C$6=8,SUM(+ENE!AL27+FEB!AL27+MAR!AL27+ABR!AL27+MAY!AL27+JUN!AL27+JUL!AL27+AGO!AL27),IF(Config!$C$6=9,SUM(+ENE!AL27+FEB!AL27+MAR!AL27+ABR!AL27+MAY!AL27+JUN!AL27+JUL!AL27+AGO!AL27+SET!AL27),IF(Config!$C$6=10,SUM(+ENE!AL27+FEB!AL27+MAR!AL27+ABR!AL27+MAY!AL27+JUN!AL27+JUL!AL27+AGO!AL27+SET!AL27+OCT!AL27),IF(Config!$C$6=11,SUM(+ENE!AL27+FEB!AL27+MAR!AL27+ABR!AL27+MAY!AL27+JUN!AL27+JUL!AL27+AGO!AL27+SET!AL27+OCT!AL27+NOV!AL27),IF(Config!$C$6=12,SUM(+ENE!AL27+FEB!AL27+MAR!AL27+ABR!AL27+MAY!AL27+JUN!AL27+JUL!AL27+AGO!AL27+SET!AL27+OCT!AL27+NOV!AL27+DIC!AL27)))))))))))))</f>
        <v>0</v>
      </c>
      <c r="AM27" s="259">
        <f>IF(Config!$C$6=1,SUM(+ENE!AM27),IF(Config!$C$6=2,SUM(+ENE!AM27+FEB!AM27),IF(Config!$C$6=3,SUM(+ENE!AM27+FEB!AM27+MAR!AM27),IF(Config!$C$6=4,SUM(+ENE!AM27+FEB!AM27+MAR!AM27+ABR!AM27),IF(Config!$C$6=5,SUM(ENE!AM27+FEB!AM27+MAR!AM27+ABR!AM27+MAY!AM27),IF(Config!$C$6=6,SUM(+ENE!AM27+FEB!AM27+MAR!AM27+ABR!AM27+MAY!AM27+JUN!AM27),IF(Config!$C$6=7,SUM(ENE!AM27+FEB!AM27+MAR!AM27+ABR!AM27+MAY!AM27+JUN!AM27+JUL!AM27),IF(Config!$C$6=8,SUM(+ENE!AM27+FEB!AM27+MAR!AM27+ABR!AM27+MAY!AM27+JUN!AM27+JUL!AM27+AGO!AM27),IF(Config!$C$6=9,SUM(+ENE!AM27+FEB!AM27+MAR!AM27+ABR!AM27+MAY!AM27+JUN!AM27+JUL!AM27+AGO!AM27+SET!AM27),IF(Config!$C$6=10,SUM(+ENE!AM27+FEB!AM27+MAR!AM27+ABR!AM27+MAY!AM27+JUN!AM27+JUL!AM27+AGO!AM27+SET!AM27+OCT!AM27),IF(Config!$C$6=11,SUM(+ENE!AM27+FEB!AM27+MAR!AM27+ABR!AM27+MAY!AM27+JUN!AM27+JUL!AM27+AGO!AM27+SET!AM27+OCT!AM27+NOV!AM27),IF(Config!$C$6=12,SUM(+ENE!AM27+FEB!AM27+MAR!AM27+ABR!AM27+MAY!AM27+JUN!AM27+JUL!AM27+AGO!AM27+SET!AM27+OCT!AM27+NOV!AM27+DIC!AM27)))))))))))))</f>
        <v>0</v>
      </c>
      <c r="AN27" s="259">
        <f>IF(Config!$C$6=1,SUM(+ENE!AN27),IF(Config!$C$6=2,SUM(+ENE!AN27+FEB!AN27),IF(Config!$C$6=3,SUM(+ENE!AN27+FEB!AN27+MAR!AN27),IF(Config!$C$6=4,SUM(+ENE!AN27+FEB!AN27+MAR!AN27+ABR!AN27),IF(Config!$C$6=5,SUM(ENE!AN27+FEB!AN27+MAR!AN27+ABR!AN27+MAY!AN27),IF(Config!$C$6=6,SUM(+ENE!AN27+FEB!AN27+MAR!AN27+ABR!AN27+MAY!AN27+JUN!AN27),IF(Config!$C$6=7,SUM(ENE!AN27+FEB!AN27+MAR!AN27+ABR!AN27+MAY!AN27+JUN!AN27+JUL!AN27),IF(Config!$C$6=8,SUM(+ENE!AN27+FEB!AN27+MAR!AN27+ABR!AN27+MAY!AN27+JUN!AN27+JUL!AN27+AGO!AN27),IF(Config!$C$6=9,SUM(+ENE!AN27+FEB!AN27+MAR!AN27+ABR!AN27+MAY!AN27+JUN!AN27+JUL!AN27+AGO!AN27+SET!AN27),IF(Config!$C$6=10,SUM(+ENE!AN27+FEB!AN27+MAR!AN27+ABR!AN27+MAY!AN27+JUN!AN27+JUL!AN27+AGO!AN27+SET!AN27+OCT!AN27),IF(Config!$C$6=11,SUM(+ENE!AN27+FEB!AN27+MAR!AN27+ABR!AN27+MAY!AN27+JUN!AN27+JUL!AN27+AGO!AN27+SET!AN27+OCT!AN27+NOV!AN27),IF(Config!$C$6=12,SUM(+ENE!AN27+FEB!AN27+MAR!AN27+ABR!AN27+MAY!AN27+JUN!AN27+JUL!AN27+AGO!AN27+SET!AN27+OCT!AN27+NOV!AN27+DIC!AN27)))))))))))))</f>
        <v>0</v>
      </c>
      <c r="AO27" s="259">
        <f>IF(Config!$C$6=1,SUM(+ENE!AO27),IF(Config!$C$6=2,SUM(+ENE!AO27+FEB!AO27),IF(Config!$C$6=3,SUM(+ENE!AO27+FEB!AO27+MAR!AO27),IF(Config!$C$6=4,SUM(+ENE!AO27+FEB!AO27+MAR!AO27+ABR!AO27),IF(Config!$C$6=5,SUM(ENE!AO27+FEB!AO27+MAR!AO27+ABR!AO27+MAY!AO27),IF(Config!$C$6=6,SUM(+ENE!AO27+FEB!AO27+MAR!AO27+ABR!AO27+MAY!AO27+JUN!AO27),IF(Config!$C$6=7,SUM(ENE!AO27+FEB!AO27+MAR!AO27+ABR!AO27+MAY!AO27+JUN!AO27+JUL!AO27),IF(Config!$C$6=8,SUM(+ENE!AO27+FEB!AO27+MAR!AO27+ABR!AO27+MAY!AO27+JUN!AO27+JUL!AO27+AGO!AO27),IF(Config!$C$6=9,SUM(+ENE!AO27+FEB!AO27+MAR!AO27+ABR!AO27+MAY!AO27+JUN!AO27+JUL!AO27+AGO!AO27+SET!AO27),IF(Config!$C$6=10,SUM(+ENE!AO27+FEB!AO27+MAR!AO27+ABR!AO27+MAY!AO27+JUN!AO27+JUL!AO27+AGO!AO27+SET!AO27+OCT!AO27),IF(Config!$C$6=11,SUM(+ENE!AO27+FEB!AO27+MAR!AO27+ABR!AO27+MAY!AO27+JUN!AO27+JUL!AO27+AGO!AO27+SET!AO27+OCT!AO27+NOV!AO27),IF(Config!$C$6=12,SUM(+ENE!AO27+FEB!AO27+MAR!AO27+ABR!AO27+MAY!AO27+JUN!AO27+JUL!AO27+AGO!AO27+SET!AO27+OCT!AO27+NOV!AO27+DIC!AO27)))))))))))))</f>
        <v>9</v>
      </c>
      <c r="AP27" s="259">
        <f>IF(Config!$C$6=1,SUM(+ENE!AP27),IF(Config!$C$6=2,SUM(+ENE!AP27+FEB!AP27),IF(Config!$C$6=3,SUM(+ENE!AP27+FEB!AP27+MAR!AP27),IF(Config!$C$6=4,SUM(+ENE!AP27+FEB!AP27+MAR!AP27+ABR!AP27),IF(Config!$C$6=5,SUM(ENE!AP27+FEB!AP27+MAR!AP27+ABR!AP27+MAY!AP27),IF(Config!$C$6=6,SUM(+ENE!AP27+FEB!AP27+MAR!AP27+ABR!AP27+MAY!AP27+JUN!AP27),IF(Config!$C$6=7,SUM(ENE!AP27+FEB!AP27+MAR!AP27+ABR!AP27+MAY!AP27+JUN!AP27+JUL!AP27),IF(Config!$C$6=8,SUM(+ENE!AP27+FEB!AP27+MAR!AP27+ABR!AP27+MAY!AP27+JUN!AP27+JUL!AP27+AGO!AP27),IF(Config!$C$6=9,SUM(+ENE!AP27+FEB!AP27+MAR!AP27+ABR!AP27+MAY!AP27+JUN!AP27+JUL!AP27+AGO!AP27+SET!AP27),IF(Config!$C$6=10,SUM(+ENE!AP27+FEB!AP27+MAR!AP27+ABR!AP27+MAY!AP27+JUN!AP27+JUL!AP27+AGO!AP27+SET!AP27+OCT!AP27),IF(Config!$C$6=11,SUM(+ENE!AP27+FEB!AP27+MAR!AP27+ABR!AP27+MAY!AP27+JUN!AP27+JUL!AP27+AGO!AP27+SET!AP27+OCT!AP27+NOV!AP27),IF(Config!$C$6=12,SUM(+ENE!AP27+FEB!AP27+MAR!AP27+ABR!AP27+MAY!AP27+JUN!AP27+JUL!AP27+AGO!AP27+SET!AP27+OCT!AP27+NOV!AP27+DIC!AP27)))))))))))))</f>
        <v>0</v>
      </c>
      <c r="AQ27" s="259">
        <f>IF(Config!$C$6=1,SUM(+ENE!AQ27),IF(Config!$C$6=2,SUM(+ENE!AQ27+FEB!AQ27),IF(Config!$C$6=3,SUM(+ENE!AQ27+FEB!AQ27+MAR!AQ27),IF(Config!$C$6=4,SUM(+ENE!AQ27+FEB!AQ27+MAR!AQ27+ABR!AQ27),IF(Config!$C$6=5,SUM(ENE!AQ27+FEB!AQ27+MAR!AQ27+ABR!AQ27+MAY!AQ27),IF(Config!$C$6=6,SUM(+ENE!AQ27+FEB!AQ27+MAR!AQ27+ABR!AQ27+MAY!AQ27+JUN!AQ27),IF(Config!$C$6=7,SUM(ENE!AQ27+FEB!AQ27+MAR!AQ27+ABR!AQ27+MAY!AQ27+JUN!AQ27+JUL!AQ27),IF(Config!$C$6=8,SUM(+ENE!AQ27+FEB!AQ27+MAR!AQ27+ABR!AQ27+MAY!AQ27+JUN!AQ27+JUL!AQ27+AGO!AQ27),IF(Config!$C$6=9,SUM(+ENE!AQ27+FEB!AQ27+MAR!AQ27+ABR!AQ27+MAY!AQ27+JUN!AQ27+JUL!AQ27+AGO!AQ27+SET!AQ27),IF(Config!$C$6=10,SUM(+ENE!AQ27+FEB!AQ27+MAR!AQ27+ABR!AQ27+MAY!AQ27+JUN!AQ27+JUL!AQ27+AGO!AQ27+SET!AQ27+OCT!AQ27),IF(Config!$C$6=11,SUM(+ENE!AQ27+FEB!AQ27+MAR!AQ27+ABR!AQ27+MAY!AQ27+JUN!AQ27+JUL!AQ27+AGO!AQ27+SET!AQ27+OCT!AQ27+NOV!AQ27),IF(Config!$C$6=12,SUM(+ENE!AQ27+FEB!AQ27+MAR!AQ27+ABR!AQ27+MAY!AQ27+JUN!AQ27+JUL!AQ27+AGO!AQ27+SET!AQ27+OCT!AQ27+NOV!AQ27+DIC!AQ27)))))))))))))</f>
        <v>0</v>
      </c>
      <c r="AR27" s="259">
        <f>IF(Config!$C$6=1,SUM(+ENE!AR27),IF(Config!$C$6=2,SUM(+ENE!AR27+FEB!AR27),IF(Config!$C$6=3,SUM(+ENE!AR27+FEB!AR27+MAR!AR27),IF(Config!$C$6=4,SUM(+ENE!AR27+FEB!AR27+MAR!AR27+ABR!AR27),IF(Config!$C$6=5,SUM(ENE!AR27+FEB!AR27+MAR!AR27+ABR!AR27+MAY!AR27),IF(Config!$C$6=6,SUM(+ENE!AR27+FEB!AR27+MAR!AR27+ABR!AR27+MAY!AR27+JUN!AR27),IF(Config!$C$6=7,SUM(ENE!AR27+FEB!AR27+MAR!AR27+ABR!AR27+MAY!AR27+JUN!AR27+JUL!AR27),IF(Config!$C$6=8,SUM(+ENE!AR27+FEB!AR27+MAR!AR27+ABR!AR27+MAY!AR27+JUN!AR27+JUL!AR27+AGO!AR27),IF(Config!$C$6=9,SUM(+ENE!AR27+FEB!AR27+MAR!AR27+ABR!AR27+MAY!AR27+JUN!AR27+JUL!AR27+AGO!AR27+SET!AR27),IF(Config!$C$6=10,SUM(+ENE!AR27+FEB!AR27+MAR!AR27+ABR!AR27+MAY!AR27+JUN!AR27+JUL!AR27+AGO!AR27+SET!AR27+OCT!AR27),IF(Config!$C$6=11,SUM(+ENE!AR27+FEB!AR27+MAR!AR27+ABR!AR27+MAY!AR27+JUN!AR27+JUL!AR27+AGO!AR27+SET!AR27+OCT!AR27+NOV!AR27),IF(Config!$C$6=12,SUM(+ENE!AR27+FEB!AR27+MAR!AR27+ABR!AR27+MAY!AR27+JUN!AR27+JUL!AR27+AGO!AR27+SET!AR27+OCT!AR27+NOV!AR27+DIC!AR27)))))))))))))</f>
        <v>1</v>
      </c>
      <c r="AS27" s="220">
        <f t="shared" si="3"/>
        <v>74</v>
      </c>
      <c r="AT27" s="260">
        <f>IF(Config!$C$6=1,SUM(+ENE!AT27),IF(Config!$C$6=2,SUM(+ENE!AT27+FEB!AT27),IF(Config!$C$6=3,SUM(+ENE!AT27+FEB!AT27+MAR!AT27),IF(Config!$C$6=4,SUM(+ENE!AT27+FEB!AT27+MAR!AT27+ABR!AT27),IF(Config!$C$6=5,SUM(ENE!AT27+FEB!AT27+MAR!AT27+ABR!AT27+MAY!AT27),IF(Config!$C$6=6,SUM(+ENE!AT27+FEB!AT27+MAR!AT27+ABR!AT27+MAY!AT27+JUN!AT27),IF(Config!$C$6=7,SUM(ENE!AT27+FEB!AT27+MAR!AT27+ABR!AT27+MAY!AT27+JUN!AT27+JUL!AT27),IF(Config!$C$6=8,SUM(+ENE!AT27+FEB!AT27+MAR!AT27+ABR!AT27+MAY!AT27+JUN!AT27+JUL!AT27+AGO!AT27),IF(Config!$C$6=9,SUM(+ENE!AT27+FEB!AT27+MAR!AT27+ABR!AT27+MAY!AT27+JUN!AT27+JUL!AT27+AGO!AT27+SET!AT27),IF(Config!$C$6=10,SUM(+ENE!AT27+FEB!AT27+MAR!AT27+ABR!AT27+MAY!AT27+JUN!AT27+JUL!AT27+AGO!AT27+SET!AT27+OCT!AT27),IF(Config!$C$6=11,SUM(+ENE!AT27+FEB!AT27+MAR!AT27+ABR!AT27+MAY!AT27+JUN!AT27+JUL!AT27+AGO!AT27+SET!AT27+OCT!AT27+NOV!AT27),IF(Config!$C$6=12,SUM(+ENE!AT27+FEB!AT27+MAR!AT27+ABR!AT27+MAY!AT27+JUN!AT27+JUL!AT27+AGO!AT27+SET!AT27+OCT!AT27+NOV!AT27+DIC!AT27)))))))))))))</f>
        <v>0</v>
      </c>
      <c r="AU27" s="260">
        <f>IF(Config!$C$6=1,SUM(+ENE!AU27),IF(Config!$C$6=2,SUM(+ENE!AU27+FEB!AU27),IF(Config!$C$6=3,SUM(+ENE!AU27+FEB!AU27+MAR!AU27),IF(Config!$C$6=4,SUM(+ENE!AU27+FEB!AU27+MAR!AU27+ABR!AU27),IF(Config!$C$6=5,SUM(ENE!AU27+FEB!AU27+MAR!AU27+ABR!AU27+MAY!AU27),IF(Config!$C$6=6,SUM(+ENE!AU27+FEB!AU27+MAR!AU27+ABR!AU27+MAY!AU27+JUN!AU27),IF(Config!$C$6=7,SUM(ENE!AU27+FEB!AU27+MAR!AU27+ABR!AU27+MAY!AU27+JUN!AU27+JUL!AU27),IF(Config!$C$6=8,SUM(+ENE!AU27+FEB!AU27+MAR!AU27+ABR!AU27+MAY!AU27+JUN!AU27+JUL!AU27+AGO!AU27),IF(Config!$C$6=9,SUM(+ENE!AU27+FEB!AU27+MAR!AU27+ABR!AU27+MAY!AU27+JUN!AU27+JUL!AU27+AGO!AU27+SET!AU27),IF(Config!$C$6=10,SUM(+ENE!AU27+FEB!AU27+MAR!AU27+ABR!AU27+MAY!AU27+JUN!AU27+JUL!AU27+AGO!AU27+SET!AU27+OCT!AU27),IF(Config!$C$6=11,SUM(+ENE!AU27+FEB!AU27+MAR!AU27+ABR!AU27+MAY!AU27+JUN!AU27+JUL!AU27+AGO!AU27+SET!AU27+OCT!AU27+NOV!AU27),IF(Config!$C$6=12,SUM(+ENE!AU27+FEB!AU27+MAR!AU27+ABR!AU27+MAY!AU27+JUN!AU27+JUL!AU27+AGO!AU27+SET!AU27+OCT!AU27+NOV!AU27+DIC!AU27)))))))))))))</f>
        <v>0</v>
      </c>
      <c r="AV27" s="260">
        <f>IF(Config!$C$6=1,SUM(+ENE!AV27),IF(Config!$C$6=2,SUM(+ENE!AV27+FEB!AV27),IF(Config!$C$6=3,SUM(+ENE!AV27+FEB!AV27+MAR!AV27),IF(Config!$C$6=4,SUM(+ENE!AV27+FEB!AV27+MAR!AV27+ABR!AV27),IF(Config!$C$6=5,SUM(ENE!AV27+FEB!AV27+MAR!AV27+ABR!AV27+MAY!AV27),IF(Config!$C$6=6,SUM(+ENE!AV27+FEB!AV27+MAR!AV27+ABR!AV27+MAY!AV27+JUN!AV27),IF(Config!$C$6=7,SUM(ENE!AV27+FEB!AV27+MAR!AV27+ABR!AV27+MAY!AV27+JUN!AV27+JUL!AV27),IF(Config!$C$6=8,SUM(+ENE!AV27+FEB!AV27+MAR!AV27+ABR!AV27+MAY!AV27+JUN!AV27+JUL!AV27+AGO!AV27),IF(Config!$C$6=9,SUM(+ENE!AV27+FEB!AV27+MAR!AV27+ABR!AV27+MAY!AV27+JUN!AV27+JUL!AV27+AGO!AV27+SET!AV27),IF(Config!$C$6=10,SUM(+ENE!AV27+FEB!AV27+MAR!AV27+ABR!AV27+MAY!AV27+JUN!AV27+JUL!AV27+AGO!AV27+SET!AV27+OCT!AV27),IF(Config!$C$6=11,SUM(+ENE!AV27+FEB!AV27+MAR!AV27+ABR!AV27+MAY!AV27+JUN!AV27+JUL!AV27+AGO!AV27+SET!AV27+OCT!AV27+NOV!AV27),IF(Config!$C$6=12,SUM(+ENE!AV27+FEB!AV27+MAR!AV27+ABR!AV27+MAY!AV27+JUN!AV27+JUL!AV27+AGO!AV27+SET!AV27+OCT!AV27+NOV!AV27+DIC!AV27)))))))))))))</f>
        <v>47</v>
      </c>
      <c r="AW27" s="260">
        <f>IF(Config!$C$6=1,SUM(+ENE!AW27),IF(Config!$C$6=2,SUM(+ENE!AW27+FEB!AW27),IF(Config!$C$6=3,SUM(+ENE!AW27+FEB!AW27+MAR!AW27),IF(Config!$C$6=4,SUM(+ENE!AW27+FEB!AW27+MAR!AW27+ABR!AW27),IF(Config!$C$6=5,SUM(ENE!AW27+FEB!AW27+MAR!AW27+ABR!AW27+MAY!AW27),IF(Config!$C$6=6,SUM(+ENE!AW27+FEB!AW27+MAR!AW27+ABR!AW27+MAY!AW27+JUN!AW27),IF(Config!$C$6=7,SUM(ENE!AW27+FEB!AW27+MAR!AW27+ABR!AW27+MAY!AW27+JUN!AW27+JUL!AW27),IF(Config!$C$6=8,SUM(+ENE!AW27+FEB!AW27+MAR!AW27+ABR!AW27+MAY!AW27+JUN!AW27+JUL!AW27+AGO!AW27),IF(Config!$C$6=9,SUM(+ENE!AW27+FEB!AW27+MAR!AW27+ABR!AW27+MAY!AW27+JUN!AW27+JUL!AW27+AGO!AW27+SET!AW27),IF(Config!$C$6=10,SUM(+ENE!AW27+FEB!AW27+MAR!AW27+ABR!AW27+MAY!AW27+JUN!AW27+JUL!AW27+AGO!AW27+SET!AW27+OCT!AW27),IF(Config!$C$6=11,SUM(+ENE!AW27+FEB!AW27+MAR!AW27+ABR!AW27+MAY!AW27+JUN!AW27+JUL!AW27+AGO!AW27+SET!AW27+OCT!AW27+NOV!AW27),IF(Config!$C$6=12,SUM(+ENE!AW27+FEB!AW27+MAR!AW27+ABR!AW27+MAY!AW27+JUN!AW27+JUL!AW27+AGO!AW27+SET!AW27+OCT!AW27+NOV!AW27+DIC!AW27)))))))))))))</f>
        <v>1</v>
      </c>
      <c r="AX27" s="260">
        <f>IF(Config!$C$6=1,SUM(+ENE!AX27),IF(Config!$C$6=2,SUM(+ENE!AX27+FEB!AX27),IF(Config!$C$6=3,SUM(+ENE!AX27+FEB!AX27+MAR!AX27),IF(Config!$C$6=4,SUM(+ENE!AX27+FEB!AX27+MAR!AX27+ABR!AX27),IF(Config!$C$6=5,SUM(ENE!AX27+FEB!AX27+MAR!AX27+ABR!AX27+MAY!AX27),IF(Config!$C$6=6,SUM(+ENE!AX27+FEB!AX27+MAR!AX27+ABR!AX27+MAY!AX27+JUN!AX27),IF(Config!$C$6=7,SUM(ENE!AX27+FEB!AX27+MAR!AX27+ABR!AX27+MAY!AX27+JUN!AX27+JUL!AX27),IF(Config!$C$6=8,SUM(+ENE!AX27+FEB!AX27+MAR!AX27+ABR!AX27+MAY!AX27+JUN!AX27+JUL!AX27+AGO!AX27),IF(Config!$C$6=9,SUM(+ENE!AX27+FEB!AX27+MAR!AX27+ABR!AX27+MAY!AX27+JUN!AX27+JUL!AX27+AGO!AX27+SET!AX27),IF(Config!$C$6=10,SUM(+ENE!AX27+FEB!AX27+MAR!AX27+ABR!AX27+MAY!AX27+JUN!AX27+JUL!AX27+AGO!AX27+SET!AX27+OCT!AX27),IF(Config!$C$6=11,SUM(+ENE!AX27+FEB!AX27+MAR!AX27+ABR!AX27+MAY!AX27+JUN!AX27+JUL!AX27+AGO!AX27+SET!AX27+OCT!AX27+NOV!AX27),IF(Config!$C$6=12,SUM(+ENE!AX27+FEB!AX27+MAR!AX27+ABR!AX27+MAY!AX27+JUN!AX27+JUL!AX27+AGO!AX27+SET!AX27+OCT!AX27+NOV!AX27+DIC!AX27)))))))))))))</f>
        <v>2</v>
      </c>
      <c r="AY27" s="260">
        <f>IF(Config!$C$6=1,SUM(+ENE!AY27),IF(Config!$C$6=2,SUM(+ENE!AY27+FEB!AY27),IF(Config!$C$6=3,SUM(+ENE!AY27+FEB!AY27+MAR!AY27),IF(Config!$C$6=4,SUM(+ENE!AY27+FEB!AY27+MAR!AY27+ABR!AY27),IF(Config!$C$6=5,SUM(ENE!AY27+FEB!AY27+MAR!AY27+ABR!AY27+MAY!AY27),IF(Config!$C$6=6,SUM(+ENE!AY27+FEB!AY27+MAR!AY27+ABR!AY27+MAY!AY27+JUN!AY27),IF(Config!$C$6=7,SUM(ENE!AY27+FEB!AY27+MAR!AY27+ABR!AY27+MAY!AY27+JUN!AY27+JUL!AY27),IF(Config!$C$6=8,SUM(+ENE!AY27+FEB!AY27+MAR!AY27+ABR!AY27+MAY!AY27+JUN!AY27+JUL!AY27+AGO!AY27),IF(Config!$C$6=9,SUM(+ENE!AY27+FEB!AY27+MAR!AY27+ABR!AY27+MAY!AY27+JUN!AY27+JUL!AY27+AGO!AY27+SET!AY27),IF(Config!$C$6=10,SUM(+ENE!AY27+FEB!AY27+MAR!AY27+ABR!AY27+MAY!AY27+JUN!AY27+JUL!AY27+AGO!AY27+SET!AY27+OCT!AY27),IF(Config!$C$6=11,SUM(+ENE!AY27+FEB!AY27+MAR!AY27+ABR!AY27+MAY!AY27+JUN!AY27+JUL!AY27+AGO!AY27+SET!AY27+OCT!AY27+NOV!AY27),IF(Config!$C$6=12,SUM(+ENE!AY27+FEB!AY27+MAR!AY27+ABR!AY27+MAY!AY27+JUN!AY27+JUL!AY27+AGO!AY27+SET!AY27+OCT!AY27+NOV!AY27+DIC!AY27)))))))))))))</f>
        <v>0</v>
      </c>
      <c r="AZ27" s="260">
        <f>IF(Config!$C$6=1,SUM(+ENE!AZ27),IF(Config!$C$6=2,SUM(+ENE!AZ27+FEB!AZ27),IF(Config!$C$6=3,SUM(+ENE!AZ27+FEB!AZ27+MAR!AZ27),IF(Config!$C$6=4,SUM(+ENE!AZ27+FEB!AZ27+MAR!AZ27+ABR!AZ27),IF(Config!$C$6=5,SUM(ENE!AZ27+FEB!AZ27+MAR!AZ27+ABR!AZ27+MAY!AZ27),IF(Config!$C$6=6,SUM(+ENE!AZ27+FEB!AZ27+MAR!AZ27+ABR!AZ27+MAY!AZ27+JUN!AZ27),IF(Config!$C$6=7,SUM(ENE!AZ27+FEB!AZ27+MAR!AZ27+ABR!AZ27+MAY!AZ27+JUN!AZ27+JUL!AZ27),IF(Config!$C$6=8,SUM(+ENE!AZ27+FEB!AZ27+MAR!AZ27+ABR!AZ27+MAY!AZ27+JUN!AZ27+JUL!AZ27+AGO!AZ27),IF(Config!$C$6=9,SUM(+ENE!AZ27+FEB!AZ27+MAR!AZ27+ABR!AZ27+MAY!AZ27+JUN!AZ27+JUL!AZ27+AGO!AZ27+SET!AZ27),IF(Config!$C$6=10,SUM(+ENE!AZ27+FEB!AZ27+MAR!AZ27+ABR!AZ27+MAY!AZ27+JUN!AZ27+JUL!AZ27+AGO!AZ27+SET!AZ27+OCT!AZ27),IF(Config!$C$6=11,SUM(+ENE!AZ27+FEB!AZ27+MAR!AZ27+ABR!AZ27+MAY!AZ27+JUN!AZ27+JUL!AZ27+AGO!AZ27+SET!AZ27+OCT!AZ27+NOV!AZ27),IF(Config!$C$6=12,SUM(+ENE!AZ27+FEB!AZ27+MAR!AZ27+ABR!AZ27+MAY!AZ27+JUN!AZ27+JUL!AZ27+AGO!AZ27+SET!AZ27+OCT!AZ27+NOV!AZ27+DIC!AZ27)))))))))))))</f>
        <v>3</v>
      </c>
      <c r="BA27" s="260">
        <f>IF(Config!$C$6=1,SUM(+ENE!BA27),IF(Config!$C$6=2,SUM(+ENE!BA27+FEB!BA27),IF(Config!$C$6=3,SUM(+ENE!BA27+FEB!BA27+MAR!BA27),IF(Config!$C$6=4,SUM(+ENE!BA27+FEB!BA27+MAR!BA27+ABR!BA27),IF(Config!$C$6=5,SUM(ENE!BA27+FEB!BA27+MAR!BA27+ABR!BA27+MAY!BA27),IF(Config!$C$6=6,SUM(+ENE!BA27+FEB!BA27+MAR!BA27+ABR!BA27+MAY!BA27+JUN!BA27),IF(Config!$C$6=7,SUM(ENE!BA27+FEB!BA27+MAR!BA27+ABR!BA27+MAY!BA27+JUN!BA27+JUL!BA27),IF(Config!$C$6=8,SUM(+ENE!BA27+FEB!BA27+MAR!BA27+ABR!BA27+MAY!BA27+JUN!BA27+JUL!BA27+AGO!BA27),IF(Config!$C$6=9,SUM(+ENE!BA27+FEB!BA27+MAR!BA27+ABR!BA27+MAY!BA27+JUN!BA27+JUL!BA27+AGO!BA27+SET!BA27),IF(Config!$C$6=10,SUM(+ENE!BA27+FEB!BA27+MAR!BA27+ABR!BA27+MAY!BA27+JUN!BA27+JUL!BA27+AGO!BA27+SET!BA27+OCT!BA27),IF(Config!$C$6=11,SUM(+ENE!BA27+FEB!BA27+MAR!BA27+ABR!BA27+MAY!BA27+JUN!BA27+JUL!BA27+AGO!BA27+SET!BA27+OCT!BA27+NOV!BA27),IF(Config!$C$6=12,SUM(+ENE!BA27+FEB!BA27+MAR!BA27+ABR!BA27+MAY!BA27+JUN!BA27+JUL!BA27+AGO!BA27+SET!BA27+OCT!BA27+NOV!BA27+DIC!BA27)))))))))))))</f>
        <v>2</v>
      </c>
      <c r="BB27" s="260">
        <f>IF(Config!$C$6=1,SUM(+ENE!BB27),IF(Config!$C$6=2,SUM(+ENE!BB27+FEB!BB27),IF(Config!$C$6=3,SUM(+ENE!BB27+FEB!BB27+MAR!BB27),IF(Config!$C$6=4,SUM(+ENE!BB27+FEB!BB27+MAR!BB27+ABR!BB27),IF(Config!$C$6=5,SUM(ENE!BB27+FEB!BB27+MAR!BB27+ABR!BB27+MAY!BB27),IF(Config!$C$6=6,SUM(+ENE!BB27+FEB!BB27+MAR!BB27+ABR!BB27+MAY!BB27+JUN!BB27),IF(Config!$C$6=7,SUM(ENE!BB27+FEB!BB27+MAR!BB27+ABR!BB27+MAY!BB27+JUN!BB27+JUL!BB27),IF(Config!$C$6=8,SUM(+ENE!BB27+FEB!BB27+MAR!BB27+ABR!BB27+MAY!BB27+JUN!BB27+JUL!BB27+AGO!BB27),IF(Config!$C$6=9,SUM(+ENE!BB27+FEB!BB27+MAR!BB27+ABR!BB27+MAY!BB27+JUN!BB27+JUL!BB27+AGO!BB27+SET!BB27),IF(Config!$C$6=10,SUM(+ENE!BB27+FEB!BB27+MAR!BB27+ABR!BB27+MAY!BB27+JUN!BB27+JUL!BB27+AGO!BB27+SET!BB27+OCT!BB27),IF(Config!$C$6=11,SUM(+ENE!BB27+FEB!BB27+MAR!BB27+ABR!BB27+MAY!BB27+JUN!BB27+JUL!BB27+AGO!BB27+SET!BB27+OCT!BB27+NOV!BB27),IF(Config!$C$6=12,SUM(+ENE!BB27+FEB!BB27+MAR!BB27+ABR!BB27+MAY!BB27+JUN!BB27+JUL!BB27+AGO!BB27+SET!BB27+OCT!BB27+NOV!BB27+DIC!BB27)))))))))))))</f>
        <v>9</v>
      </c>
      <c r="BC27" s="260">
        <f>IF(Config!$C$6=1,SUM(+ENE!BC27),IF(Config!$C$6=2,SUM(+ENE!BC27+FEB!BC27),IF(Config!$C$6=3,SUM(+ENE!BC27+FEB!BC27+MAR!BC27),IF(Config!$C$6=4,SUM(+ENE!BC27+FEB!BC27+MAR!BC27+ABR!BC27),IF(Config!$C$6=5,SUM(ENE!BC27+FEB!BC27+MAR!BC27+ABR!BC27+MAY!BC27),IF(Config!$C$6=6,SUM(+ENE!BC27+FEB!BC27+MAR!BC27+ABR!BC27+MAY!BC27+JUN!BC27),IF(Config!$C$6=7,SUM(ENE!BC27+FEB!BC27+MAR!BC27+ABR!BC27+MAY!BC27+JUN!BC27+JUL!BC27),IF(Config!$C$6=8,SUM(+ENE!BC27+FEB!BC27+MAR!BC27+ABR!BC27+MAY!BC27+JUN!BC27+JUL!BC27+AGO!BC27),IF(Config!$C$6=9,SUM(+ENE!BC27+FEB!BC27+MAR!BC27+ABR!BC27+MAY!BC27+JUN!BC27+JUL!BC27+AGO!BC27+SET!BC27),IF(Config!$C$6=10,SUM(+ENE!BC27+FEB!BC27+MAR!BC27+ABR!BC27+MAY!BC27+JUN!BC27+JUL!BC27+AGO!BC27+SET!BC27+OCT!BC27),IF(Config!$C$6=11,SUM(+ENE!BC27+FEB!BC27+MAR!BC27+ABR!BC27+MAY!BC27+JUN!BC27+JUL!BC27+AGO!BC27+SET!BC27+OCT!BC27+NOV!BC27),IF(Config!$C$6=12,SUM(+ENE!BC27+FEB!BC27+MAR!BC27+ABR!BC27+MAY!BC27+JUN!BC27+JUL!BC27+AGO!BC27+SET!BC27+OCT!BC27+NOV!BC27+DIC!BC27)))))))))))))</f>
        <v>10</v>
      </c>
      <c r="BD27" s="109">
        <f t="shared" si="4"/>
        <v>74</v>
      </c>
      <c r="BE27" t="str">
        <f t="shared" si="2"/>
        <v>OK</v>
      </c>
    </row>
    <row r="28" spans="1:57" ht="20.25" customHeight="1" x14ac:dyDescent="0.25">
      <c r="A28" s="213">
        <f>+METAS!A28</f>
        <v>25</v>
      </c>
      <c r="B28" s="257" t="str">
        <f>+METAS!B28</f>
        <v xml:space="preserve">25-Prevención familiar de conductas de riesgo en adolescentes familias fuertes: amor y limites
</v>
      </c>
      <c r="C28" s="258" t="str">
        <f>+METAS!D28</f>
        <v>SALUD MENTAL I-1 A I-4</v>
      </c>
      <c r="D28" s="259">
        <f>IF(Config!$C$6=1,SUM(+ENE!D28),IF(Config!$C$6=2,SUM(+ENE!D28+FEB!D28),IF(Config!$C$6=3,SUM(+ENE!D28+FEB!D28+MAR!D28),IF(Config!$C$6=4,SUM(+ENE!D28+FEB!D28+MAR!D28+ABR!D28),IF(Config!$C$6=5,SUM(ENE!D28+FEB!D28+MAR!D28+ABR!D28+MAY!D28),IF(Config!$C$6=6,SUM(+ENE!D28+FEB!D28+MAR!D28+ABR!D28+MAY!D28+JUN!D28),IF(Config!$C$6=7,SUM(ENE!D28+FEB!D28+MAR!D28+ABR!D28+MAY!D28+JUN!D28+JUL!D28),IF(Config!$C$6=8,SUM(+ENE!D28+FEB!D28+MAR!D28+ABR!D28+MAY!D28+JUN!D28+JUL!D28+AGO!D28),IF(Config!$C$6=9,SUM(+ENE!D28+FEB!D28+MAR!D28+ABR!D28+MAY!D28+JUN!D28+JUL!D28+AGO!D28+SET!D28),IF(Config!$C$6=10,SUM(+ENE!D28+FEB!D28+MAR!D28+ABR!D28+MAY!D28+JUN!D28+JUL!D28+AGO!D28+SET!D28+OCT!D28),IF(Config!$C$6=11,SUM(+ENE!D28+FEB!D28+MAR!D28+ABR!D28+MAY!D28+JUN!D28+JUL!D28+AGO!D28+SET!D28+OCT!D28+NOV!D28),IF(Config!$C$6=12,SUM(+ENE!D28+FEB!D28+MAR!D28+ABR!D28+MAY!D28+JUN!D28+JUL!D28+AGO!D28+SET!D28+OCT!D28+NOV!D28+DIC!D28)))))))))))))</f>
        <v>0</v>
      </c>
      <c r="E28" s="259">
        <f>IF(Config!$C$6=1,SUM(+ENE!E28),IF(Config!$C$6=2,SUM(+ENE!E28+FEB!E28),IF(Config!$C$6=3,SUM(+ENE!E28+FEB!E28+MAR!E28),IF(Config!$C$6=4,SUM(+ENE!E28+FEB!E28+MAR!E28+ABR!E28),IF(Config!$C$6=5,SUM(ENE!E28+FEB!E28+MAR!E28+ABR!E28+MAY!E28),IF(Config!$C$6=6,SUM(+ENE!E28+FEB!E28+MAR!E28+ABR!E28+MAY!E28+JUN!E28),IF(Config!$C$6=7,SUM(ENE!E28+FEB!E28+MAR!E28+ABR!E28+MAY!E28+JUN!E28+JUL!E28),IF(Config!$C$6=8,SUM(+ENE!E28+FEB!E28+MAR!E28+ABR!E28+MAY!E28+JUN!E28+JUL!E28+AGO!E28),IF(Config!$C$6=9,SUM(+ENE!E28+FEB!E28+MAR!E28+ABR!E28+MAY!E28+JUN!E28+JUL!E28+AGO!E28+SET!E28),IF(Config!$C$6=10,SUM(+ENE!E28+FEB!E28+MAR!E28+ABR!E28+MAY!E28+JUN!E28+JUL!E28+AGO!E28+SET!E28+OCT!E28),IF(Config!$C$6=11,SUM(+ENE!E28+FEB!E28+MAR!E28+ABR!E28+MAY!E28+JUN!E28+JUL!E28+AGO!E28+SET!E28+OCT!E28+NOV!E28),IF(Config!$C$6=12,SUM(+ENE!E28+FEB!E28+MAR!E28+ABR!E28+MAY!E28+JUN!E28+JUL!E28+AGO!E28+SET!E28+OCT!E28+NOV!E28+DIC!E28)))))))))))))</f>
        <v>0</v>
      </c>
      <c r="F28" s="259">
        <f>IF(Config!$C$6=1,SUM(+ENE!F28),IF(Config!$C$6=2,SUM(+ENE!F28+FEB!F28),IF(Config!$C$6=3,SUM(+ENE!F28+FEB!F28+MAR!F28),IF(Config!$C$6=4,SUM(+ENE!F28+FEB!F28+MAR!F28+ABR!F28),IF(Config!$C$6=5,SUM(ENE!F28+FEB!F28+MAR!F28+ABR!F28+MAY!F28),IF(Config!$C$6=6,SUM(+ENE!F28+FEB!F28+MAR!F28+ABR!F28+MAY!F28+JUN!F28),IF(Config!$C$6=7,SUM(ENE!F28+FEB!F28+MAR!F28+ABR!F28+MAY!F28+JUN!F28+JUL!F28),IF(Config!$C$6=8,SUM(+ENE!F28+FEB!F28+MAR!F28+ABR!F28+MAY!F28+JUN!F28+JUL!F28+AGO!F28),IF(Config!$C$6=9,SUM(+ENE!F28+FEB!F28+MAR!F28+ABR!F28+MAY!F28+JUN!F28+JUL!F28+AGO!F28+SET!F28),IF(Config!$C$6=10,SUM(+ENE!F28+FEB!F28+MAR!F28+ABR!F28+MAY!F28+JUN!F28+JUL!F28+AGO!F28+SET!F28+OCT!F28),IF(Config!$C$6=11,SUM(+ENE!F28+FEB!F28+MAR!F28+ABR!F28+MAY!F28+JUN!F28+JUL!F28+AGO!F28+SET!F28+OCT!F28+NOV!F28),IF(Config!$C$6=12,SUM(+ENE!F28+FEB!F28+MAR!F28+ABR!F28+MAY!F28+JUN!F28+JUL!F28+AGO!F28+SET!F28+OCT!F28+NOV!F28+DIC!F28)))))))))))))</f>
        <v>14</v>
      </c>
      <c r="G28" s="259">
        <f>IF(Config!$C$6=1,SUM(+ENE!G28),IF(Config!$C$6=2,SUM(+ENE!G28+FEB!G28),IF(Config!$C$6=3,SUM(+ENE!G28+FEB!G28+MAR!G28),IF(Config!$C$6=4,SUM(+ENE!G28+FEB!G28+MAR!G28+ABR!G28),IF(Config!$C$6=5,SUM(ENE!G28+FEB!G28+MAR!G28+ABR!G28+MAY!G28),IF(Config!$C$6=6,SUM(+ENE!G28+FEB!G28+MAR!G28+ABR!G28+MAY!G28+JUN!G28),IF(Config!$C$6=7,SUM(ENE!G28+FEB!G28+MAR!G28+ABR!G28+MAY!G28+JUN!G28+JUL!G28),IF(Config!$C$6=8,SUM(+ENE!G28+FEB!G28+MAR!G28+ABR!G28+MAY!G28+JUN!G28+JUL!G28+AGO!G28),IF(Config!$C$6=9,SUM(+ENE!G28+FEB!G28+MAR!G28+ABR!G28+MAY!G28+JUN!G28+JUL!G28+AGO!G28+SET!G28),IF(Config!$C$6=10,SUM(+ENE!G28+FEB!G28+MAR!G28+ABR!G28+MAY!G28+JUN!G28+JUL!G28+AGO!G28+SET!G28+OCT!G28),IF(Config!$C$6=11,SUM(+ENE!G28+FEB!G28+MAR!G28+ABR!G28+MAY!G28+JUN!G28+JUL!G28+AGO!G28+SET!G28+OCT!G28+NOV!G28),IF(Config!$C$6=12,SUM(+ENE!G28+FEB!G28+MAR!G28+ABR!G28+MAY!G28+JUN!G28+JUL!G28+AGO!G28+SET!G28+OCT!G28+NOV!G28+DIC!G28)))))))))))))</f>
        <v>0</v>
      </c>
      <c r="H28" s="259">
        <f>IF(Config!$C$6=1,SUM(+ENE!H28),IF(Config!$C$6=2,SUM(+ENE!H28+FEB!H28),IF(Config!$C$6=3,SUM(+ENE!H28+FEB!H28+MAR!H28),IF(Config!$C$6=4,SUM(+ENE!H28+FEB!H28+MAR!H28+ABR!H28),IF(Config!$C$6=5,SUM(ENE!H28+FEB!H28+MAR!H28+ABR!H28+MAY!H28),IF(Config!$C$6=6,SUM(+ENE!H28+FEB!H28+MAR!H28+ABR!H28+MAY!H28+JUN!H28),IF(Config!$C$6=7,SUM(ENE!H28+FEB!H28+MAR!H28+ABR!H28+MAY!H28+JUN!H28+JUL!H28),IF(Config!$C$6=8,SUM(+ENE!H28+FEB!H28+MAR!H28+ABR!H28+MAY!H28+JUN!H28+JUL!H28+AGO!H28),IF(Config!$C$6=9,SUM(+ENE!H28+FEB!H28+MAR!H28+ABR!H28+MAY!H28+JUN!H28+JUL!H28+AGO!H28+SET!H28),IF(Config!$C$6=10,SUM(+ENE!H28+FEB!H28+MAR!H28+ABR!H28+MAY!H28+JUN!H28+JUL!H28+AGO!H28+SET!H28+OCT!H28),IF(Config!$C$6=11,SUM(+ENE!H28+FEB!H28+MAR!H28+ABR!H28+MAY!H28+JUN!H28+JUL!H28+AGO!H28+SET!H28+OCT!H28+NOV!H28),IF(Config!$C$6=12,SUM(+ENE!H28+FEB!H28+MAR!H28+ABR!H28+MAY!H28+JUN!H28+JUL!H28+AGO!H28+SET!H28+OCT!H28+NOV!H28+DIC!H28)))))))))))))</f>
        <v>0</v>
      </c>
      <c r="I28" s="259">
        <f>IF(Config!$C$6=1,SUM(+ENE!I28),IF(Config!$C$6=2,SUM(+ENE!I28+FEB!I28),IF(Config!$C$6=3,SUM(+ENE!I28+FEB!I28+MAR!I28),IF(Config!$C$6=4,SUM(+ENE!I28+FEB!I28+MAR!I28+ABR!I28),IF(Config!$C$6=5,SUM(ENE!I28+FEB!I28+MAR!I28+ABR!I28+MAY!I28),IF(Config!$C$6=6,SUM(+ENE!I28+FEB!I28+MAR!I28+ABR!I28+MAY!I28+JUN!I28),IF(Config!$C$6=7,SUM(ENE!I28+FEB!I28+MAR!I28+ABR!I28+MAY!I28+JUN!I28+JUL!I28),IF(Config!$C$6=8,SUM(+ENE!I28+FEB!I28+MAR!I28+ABR!I28+MAY!I28+JUN!I28+JUL!I28+AGO!I28),IF(Config!$C$6=9,SUM(+ENE!I28+FEB!I28+MAR!I28+ABR!I28+MAY!I28+JUN!I28+JUL!I28+AGO!I28+SET!I28),IF(Config!$C$6=10,SUM(+ENE!I28+FEB!I28+MAR!I28+ABR!I28+MAY!I28+JUN!I28+JUL!I28+AGO!I28+SET!I28+OCT!I28),IF(Config!$C$6=11,SUM(+ENE!I28+FEB!I28+MAR!I28+ABR!I28+MAY!I28+JUN!I28+JUL!I28+AGO!I28+SET!I28+OCT!I28+NOV!I28),IF(Config!$C$6=12,SUM(+ENE!I28+FEB!I28+MAR!I28+ABR!I28+MAY!I28+JUN!I28+JUL!I28+AGO!I28+SET!I28+OCT!I28+NOV!I28+DIC!I28)))))))))))))</f>
        <v>0</v>
      </c>
      <c r="J28" s="259">
        <f>IF(Config!$C$6=1,SUM(+ENE!J28),IF(Config!$C$6=2,SUM(+ENE!J28+FEB!J28),IF(Config!$C$6=3,SUM(+ENE!J28+FEB!J28+MAR!J28),IF(Config!$C$6=4,SUM(+ENE!J28+FEB!J28+MAR!J28+ABR!J28),IF(Config!$C$6=5,SUM(ENE!J28+FEB!J28+MAR!J28+ABR!J28+MAY!J28),IF(Config!$C$6=6,SUM(+ENE!J28+FEB!J28+MAR!J28+ABR!J28+MAY!J28+JUN!J28),IF(Config!$C$6=7,SUM(ENE!J28+FEB!J28+MAR!J28+ABR!J28+MAY!J28+JUN!J28+JUL!J28),IF(Config!$C$6=8,SUM(+ENE!J28+FEB!J28+MAR!J28+ABR!J28+MAY!J28+JUN!J28+JUL!J28+AGO!J28),IF(Config!$C$6=9,SUM(+ENE!J28+FEB!J28+MAR!J28+ABR!J28+MAY!J28+JUN!J28+JUL!J28+AGO!J28+SET!J28),IF(Config!$C$6=10,SUM(+ENE!J28+FEB!J28+MAR!J28+ABR!J28+MAY!J28+JUN!J28+JUL!J28+AGO!J28+SET!J28+OCT!J28),IF(Config!$C$6=11,SUM(+ENE!J28+FEB!J28+MAR!J28+ABR!J28+MAY!J28+JUN!J28+JUL!J28+AGO!J28+SET!J28+OCT!J28+NOV!J28),IF(Config!$C$6=12,SUM(+ENE!J28+FEB!J28+MAR!J28+ABR!J28+MAY!J28+JUN!J28+JUL!J28+AGO!J28+SET!J28+OCT!J28+NOV!J28+DIC!J28)))))))))))))</f>
        <v>0</v>
      </c>
      <c r="K28" s="259">
        <f>IF(Config!$C$6=1,SUM(+ENE!K28),IF(Config!$C$6=2,SUM(+ENE!K28+FEB!K28),IF(Config!$C$6=3,SUM(+ENE!K28+FEB!K28+MAR!K28),IF(Config!$C$6=4,SUM(+ENE!K28+FEB!K28+MAR!K28+ABR!K28),IF(Config!$C$6=5,SUM(ENE!K28+FEB!K28+MAR!K28+ABR!K28+MAY!K28),IF(Config!$C$6=6,SUM(+ENE!K28+FEB!K28+MAR!K28+ABR!K28+MAY!K28+JUN!K28),IF(Config!$C$6=7,SUM(ENE!K28+FEB!K28+MAR!K28+ABR!K28+MAY!K28+JUN!K28+JUL!K28),IF(Config!$C$6=8,SUM(+ENE!K28+FEB!K28+MAR!K28+ABR!K28+MAY!K28+JUN!K28+JUL!K28+AGO!K28),IF(Config!$C$6=9,SUM(+ENE!K28+FEB!K28+MAR!K28+ABR!K28+MAY!K28+JUN!K28+JUL!K28+AGO!K28+SET!K28),IF(Config!$C$6=10,SUM(+ENE!K28+FEB!K28+MAR!K28+ABR!K28+MAY!K28+JUN!K28+JUL!K28+AGO!K28+SET!K28+OCT!K28),IF(Config!$C$6=11,SUM(+ENE!K28+FEB!K28+MAR!K28+ABR!K28+MAY!K28+JUN!K28+JUL!K28+AGO!K28+SET!K28+OCT!K28+NOV!K28),IF(Config!$C$6=12,SUM(+ENE!K28+FEB!K28+MAR!K28+ABR!K28+MAY!K28+JUN!K28+JUL!K28+AGO!K28+SET!K28+OCT!K28+NOV!K28+DIC!K28)))))))))))))</f>
        <v>0</v>
      </c>
      <c r="L28" s="259">
        <f>IF(Config!$C$6=1,SUM(+ENE!L28),IF(Config!$C$6=2,SUM(+ENE!L28+FEB!L28),IF(Config!$C$6=3,SUM(+ENE!L28+FEB!L28+MAR!L28),IF(Config!$C$6=4,SUM(+ENE!L28+FEB!L28+MAR!L28+ABR!L28),IF(Config!$C$6=5,SUM(ENE!L28+FEB!L28+MAR!L28+ABR!L28+MAY!L28),IF(Config!$C$6=6,SUM(+ENE!L28+FEB!L28+MAR!L28+ABR!L28+MAY!L28+JUN!L28),IF(Config!$C$6=7,SUM(ENE!L28+FEB!L28+MAR!L28+ABR!L28+MAY!L28+JUN!L28+JUL!L28),IF(Config!$C$6=8,SUM(+ENE!L28+FEB!L28+MAR!L28+ABR!L28+MAY!L28+JUN!L28+JUL!L28+AGO!L28),IF(Config!$C$6=9,SUM(+ENE!L28+FEB!L28+MAR!L28+ABR!L28+MAY!L28+JUN!L28+JUL!L28+AGO!L28+SET!L28),IF(Config!$C$6=10,SUM(+ENE!L28+FEB!L28+MAR!L28+ABR!L28+MAY!L28+JUN!L28+JUL!L28+AGO!L28+SET!L28+OCT!L28),IF(Config!$C$6=11,SUM(+ENE!L28+FEB!L28+MAR!L28+ABR!L28+MAY!L28+JUN!L28+JUL!L28+AGO!L28+SET!L28+OCT!L28+NOV!L28),IF(Config!$C$6=12,SUM(+ENE!L28+FEB!L28+MAR!L28+ABR!L28+MAY!L28+JUN!L28+JUL!L28+AGO!L28+SET!L28+OCT!L28+NOV!L28+DIC!L28)))))))))))))</f>
        <v>0</v>
      </c>
      <c r="M28" s="259">
        <f>IF(Config!$C$6=1,SUM(+ENE!M28),IF(Config!$C$6=2,SUM(+ENE!M28+FEB!M28),IF(Config!$C$6=3,SUM(+ENE!M28+FEB!M28+MAR!M28),IF(Config!$C$6=4,SUM(+ENE!M28+FEB!M28+MAR!M28+ABR!M28),IF(Config!$C$6=5,SUM(ENE!M28+FEB!M28+MAR!M28+ABR!M28+MAY!M28),IF(Config!$C$6=6,SUM(+ENE!M28+FEB!M28+MAR!M28+ABR!M28+MAY!M28+JUN!M28),IF(Config!$C$6=7,SUM(ENE!M28+FEB!M28+MAR!M28+ABR!M28+MAY!M28+JUN!M28+JUL!M28),IF(Config!$C$6=8,SUM(+ENE!M28+FEB!M28+MAR!M28+ABR!M28+MAY!M28+JUN!M28+JUL!M28+AGO!M28),IF(Config!$C$6=9,SUM(+ENE!M28+FEB!M28+MAR!M28+ABR!M28+MAY!M28+JUN!M28+JUL!M28+AGO!M28+SET!M28),IF(Config!$C$6=10,SUM(+ENE!M28+FEB!M28+MAR!M28+ABR!M28+MAY!M28+JUN!M28+JUL!M28+AGO!M28+SET!M28+OCT!M28),IF(Config!$C$6=11,SUM(+ENE!M28+FEB!M28+MAR!M28+ABR!M28+MAY!M28+JUN!M28+JUL!M28+AGO!M28+SET!M28+OCT!M28+NOV!M28),IF(Config!$C$6=12,SUM(+ENE!M28+FEB!M28+MAR!M28+ABR!M28+MAY!M28+JUN!M28+JUL!M28+AGO!M28+SET!M28+OCT!M28+NOV!M28+DIC!M28)))))))))))))</f>
        <v>0</v>
      </c>
      <c r="N28" s="259">
        <f>IF(Config!$C$6=1,SUM(+ENE!N28),IF(Config!$C$6=2,SUM(+ENE!N28+FEB!N28),IF(Config!$C$6=3,SUM(+ENE!N28+FEB!N28+MAR!N28),IF(Config!$C$6=4,SUM(+ENE!N28+FEB!N28+MAR!N28+ABR!N28),IF(Config!$C$6=5,SUM(ENE!N28+FEB!N28+MAR!N28+ABR!N28+MAY!N28),IF(Config!$C$6=6,SUM(+ENE!N28+FEB!N28+MAR!N28+ABR!N28+MAY!N28+JUN!N28),IF(Config!$C$6=7,SUM(ENE!N28+FEB!N28+MAR!N28+ABR!N28+MAY!N28+JUN!N28+JUL!N28),IF(Config!$C$6=8,SUM(+ENE!N28+FEB!N28+MAR!N28+ABR!N28+MAY!N28+JUN!N28+JUL!N28+AGO!N28),IF(Config!$C$6=9,SUM(+ENE!N28+FEB!N28+MAR!N28+ABR!N28+MAY!N28+JUN!N28+JUL!N28+AGO!N28+SET!N28),IF(Config!$C$6=10,SUM(+ENE!N28+FEB!N28+MAR!N28+ABR!N28+MAY!N28+JUN!N28+JUL!N28+AGO!N28+SET!N28+OCT!N28),IF(Config!$C$6=11,SUM(+ENE!N28+FEB!N28+MAR!N28+ABR!N28+MAY!N28+JUN!N28+JUL!N28+AGO!N28+SET!N28+OCT!N28+NOV!N28),IF(Config!$C$6=12,SUM(+ENE!N28+FEB!N28+MAR!N28+ABR!N28+MAY!N28+JUN!N28+JUL!N28+AGO!N28+SET!N28+OCT!N28+NOV!N28+DIC!N28)))))))))))))</f>
        <v>0</v>
      </c>
      <c r="O28" s="259">
        <f>IF(Config!$C$6=1,SUM(+ENE!O28),IF(Config!$C$6=2,SUM(+ENE!O28+FEB!O28),IF(Config!$C$6=3,SUM(+ENE!O28+FEB!O28+MAR!O28),IF(Config!$C$6=4,SUM(+ENE!O28+FEB!O28+MAR!O28+ABR!O28),IF(Config!$C$6=5,SUM(ENE!O28+FEB!O28+MAR!O28+ABR!O28+MAY!O28),IF(Config!$C$6=6,SUM(+ENE!O28+FEB!O28+MAR!O28+ABR!O28+MAY!O28+JUN!O28),IF(Config!$C$6=7,SUM(ENE!O28+FEB!O28+MAR!O28+ABR!O28+MAY!O28+JUN!O28+JUL!O28),IF(Config!$C$6=8,SUM(+ENE!O28+FEB!O28+MAR!O28+ABR!O28+MAY!O28+JUN!O28+JUL!O28+AGO!O28),IF(Config!$C$6=9,SUM(+ENE!O28+FEB!O28+MAR!O28+ABR!O28+MAY!O28+JUN!O28+JUL!O28+AGO!O28+SET!O28),IF(Config!$C$6=10,SUM(+ENE!O28+FEB!O28+MAR!O28+ABR!O28+MAY!O28+JUN!O28+JUL!O28+AGO!O28+SET!O28+OCT!O28),IF(Config!$C$6=11,SUM(+ENE!O28+FEB!O28+MAR!O28+ABR!O28+MAY!O28+JUN!O28+JUL!O28+AGO!O28+SET!O28+OCT!O28+NOV!O28),IF(Config!$C$6=12,SUM(+ENE!O28+FEB!O28+MAR!O28+ABR!O28+MAY!O28+JUN!O28+JUL!O28+AGO!O28+SET!O28+OCT!O28+NOV!O28+DIC!O28)))))))))))))</f>
        <v>0</v>
      </c>
      <c r="P28" s="259">
        <f>IF(Config!$C$6=1,SUM(+ENE!P28),IF(Config!$C$6=2,SUM(+ENE!P28+FEB!P28),IF(Config!$C$6=3,SUM(+ENE!P28+FEB!P28+MAR!P28),IF(Config!$C$6=4,SUM(+ENE!P28+FEB!P28+MAR!P28+ABR!P28),IF(Config!$C$6=5,SUM(ENE!P28+FEB!P28+MAR!P28+ABR!P28+MAY!P28),IF(Config!$C$6=6,SUM(+ENE!P28+FEB!P28+MAR!P28+ABR!P28+MAY!P28+JUN!P28),IF(Config!$C$6=7,SUM(ENE!P28+FEB!P28+MAR!P28+ABR!P28+MAY!P28+JUN!P28+JUL!P28),IF(Config!$C$6=8,SUM(+ENE!P28+FEB!P28+MAR!P28+ABR!P28+MAY!P28+JUN!P28+JUL!P28+AGO!P28),IF(Config!$C$6=9,SUM(+ENE!P28+FEB!P28+MAR!P28+ABR!P28+MAY!P28+JUN!P28+JUL!P28+AGO!P28+SET!P28),IF(Config!$C$6=10,SUM(+ENE!P28+FEB!P28+MAR!P28+ABR!P28+MAY!P28+JUN!P28+JUL!P28+AGO!P28+SET!P28+OCT!P28),IF(Config!$C$6=11,SUM(+ENE!P28+FEB!P28+MAR!P28+ABR!P28+MAY!P28+JUN!P28+JUL!P28+AGO!P28+SET!P28+OCT!P28+NOV!P28),IF(Config!$C$6=12,SUM(+ENE!P28+FEB!P28+MAR!P28+ABR!P28+MAY!P28+JUN!P28+JUL!P28+AGO!P28+SET!P28+OCT!P28+NOV!P28+DIC!P28)))))))))))))</f>
        <v>0</v>
      </c>
      <c r="Q28" s="259">
        <f>IF(Config!$C$6=1,SUM(+ENE!Q28),IF(Config!$C$6=2,SUM(+ENE!Q28+FEB!Q28),IF(Config!$C$6=3,SUM(+ENE!Q28+FEB!Q28+MAR!Q28),IF(Config!$C$6=4,SUM(+ENE!Q28+FEB!Q28+MAR!Q28+ABR!Q28),IF(Config!$C$6=5,SUM(ENE!Q28+FEB!Q28+MAR!Q28+ABR!Q28+MAY!Q28),IF(Config!$C$6=6,SUM(+ENE!Q28+FEB!Q28+MAR!Q28+ABR!Q28+MAY!Q28+JUN!Q28),IF(Config!$C$6=7,SUM(ENE!Q28+FEB!Q28+MAR!Q28+ABR!Q28+MAY!Q28+JUN!Q28+JUL!Q28),IF(Config!$C$6=8,SUM(+ENE!Q28+FEB!Q28+MAR!Q28+ABR!Q28+MAY!Q28+JUN!Q28+JUL!Q28+AGO!Q28),IF(Config!$C$6=9,SUM(+ENE!Q28+FEB!Q28+MAR!Q28+ABR!Q28+MAY!Q28+JUN!Q28+JUL!Q28+AGO!Q28+SET!Q28),IF(Config!$C$6=10,SUM(+ENE!Q28+FEB!Q28+MAR!Q28+ABR!Q28+MAY!Q28+JUN!Q28+JUL!Q28+AGO!Q28+SET!Q28+OCT!Q28),IF(Config!$C$6=11,SUM(+ENE!Q28+FEB!Q28+MAR!Q28+ABR!Q28+MAY!Q28+JUN!Q28+JUL!Q28+AGO!Q28+SET!Q28+OCT!Q28+NOV!Q28),IF(Config!$C$6=12,SUM(+ENE!Q28+FEB!Q28+MAR!Q28+ABR!Q28+MAY!Q28+JUN!Q28+JUL!Q28+AGO!Q28+SET!Q28+OCT!Q28+NOV!Q28+DIC!Q28)))))))))))))</f>
        <v>0</v>
      </c>
      <c r="R28" s="259">
        <f>IF(Config!$C$6=1,SUM(+ENE!R28),IF(Config!$C$6=2,SUM(+ENE!R28+FEB!R28),IF(Config!$C$6=3,SUM(+ENE!R28+FEB!R28+MAR!R28),IF(Config!$C$6=4,SUM(+ENE!R28+FEB!R28+MAR!R28+ABR!R28),IF(Config!$C$6=5,SUM(ENE!R28+FEB!R28+MAR!R28+ABR!R28+MAY!R28),IF(Config!$C$6=6,SUM(+ENE!R28+FEB!R28+MAR!R28+ABR!R28+MAY!R28+JUN!R28),IF(Config!$C$6=7,SUM(ENE!R28+FEB!R28+MAR!R28+ABR!R28+MAY!R28+JUN!R28+JUL!R28),IF(Config!$C$6=8,SUM(+ENE!R28+FEB!R28+MAR!R28+ABR!R28+MAY!R28+JUN!R28+JUL!R28+AGO!R28),IF(Config!$C$6=9,SUM(+ENE!R28+FEB!R28+MAR!R28+ABR!R28+MAY!R28+JUN!R28+JUL!R28+AGO!R28+SET!R28),IF(Config!$C$6=10,SUM(+ENE!R28+FEB!R28+MAR!R28+ABR!R28+MAY!R28+JUN!R28+JUL!R28+AGO!R28+SET!R28+OCT!R28),IF(Config!$C$6=11,SUM(+ENE!R28+FEB!R28+MAR!R28+ABR!R28+MAY!R28+JUN!R28+JUL!R28+AGO!R28+SET!R28+OCT!R28+NOV!R28),IF(Config!$C$6=12,SUM(+ENE!R28+FEB!R28+MAR!R28+ABR!R28+MAY!R28+JUN!R28+JUL!R28+AGO!R28+SET!R28+OCT!R28+NOV!R28+DIC!R28)))))))))))))</f>
        <v>0</v>
      </c>
      <c r="S28" s="259">
        <f>IF(Config!$C$6=1,SUM(+ENE!S28),IF(Config!$C$6=2,SUM(+ENE!S28+FEB!S28),IF(Config!$C$6=3,SUM(+ENE!S28+FEB!S28+MAR!S28),IF(Config!$C$6=4,SUM(+ENE!S28+FEB!S28+MAR!S28+ABR!S28),IF(Config!$C$6=5,SUM(ENE!S28+FEB!S28+MAR!S28+ABR!S28+MAY!S28),IF(Config!$C$6=6,SUM(+ENE!S28+FEB!S28+MAR!S28+ABR!S28+MAY!S28+JUN!S28),IF(Config!$C$6=7,SUM(ENE!S28+FEB!S28+MAR!S28+ABR!S28+MAY!S28+JUN!S28+JUL!S28),IF(Config!$C$6=8,SUM(+ENE!S28+FEB!S28+MAR!S28+ABR!S28+MAY!S28+JUN!S28+JUL!S28+AGO!S28),IF(Config!$C$6=9,SUM(+ENE!S28+FEB!S28+MAR!S28+ABR!S28+MAY!S28+JUN!S28+JUL!S28+AGO!S28+SET!S28),IF(Config!$C$6=10,SUM(+ENE!S28+FEB!S28+MAR!S28+ABR!S28+MAY!S28+JUN!S28+JUL!S28+AGO!S28+SET!S28+OCT!S28),IF(Config!$C$6=11,SUM(+ENE!S28+FEB!S28+MAR!S28+ABR!S28+MAY!S28+JUN!S28+JUL!S28+AGO!S28+SET!S28+OCT!S28+NOV!S28),IF(Config!$C$6=12,SUM(+ENE!S28+FEB!S28+MAR!S28+ABR!S28+MAY!S28+JUN!S28+JUL!S28+AGO!S28+SET!S28+OCT!S28+NOV!S28+DIC!S28)))))))))))))</f>
        <v>0</v>
      </c>
      <c r="T28" s="259">
        <f>IF(Config!$C$6=1,SUM(+ENE!T28),IF(Config!$C$6=2,SUM(+ENE!T28+FEB!T28),IF(Config!$C$6=3,SUM(+ENE!T28+FEB!T28+MAR!T28),IF(Config!$C$6=4,SUM(+ENE!T28+FEB!T28+MAR!T28+ABR!T28),IF(Config!$C$6=5,SUM(ENE!T28+FEB!T28+MAR!T28+ABR!T28+MAY!T28),IF(Config!$C$6=6,SUM(+ENE!T28+FEB!T28+MAR!T28+ABR!T28+MAY!T28+JUN!T28),IF(Config!$C$6=7,SUM(ENE!T28+FEB!T28+MAR!T28+ABR!T28+MAY!T28+JUN!T28+JUL!T28),IF(Config!$C$6=8,SUM(+ENE!T28+FEB!T28+MAR!T28+ABR!T28+MAY!T28+JUN!T28+JUL!T28+AGO!T28),IF(Config!$C$6=9,SUM(+ENE!T28+FEB!T28+MAR!T28+ABR!T28+MAY!T28+JUN!T28+JUL!T28+AGO!T28+SET!T28),IF(Config!$C$6=10,SUM(+ENE!T28+FEB!T28+MAR!T28+ABR!T28+MAY!T28+JUN!T28+JUL!T28+AGO!T28+SET!T28+OCT!T28),IF(Config!$C$6=11,SUM(+ENE!T28+FEB!T28+MAR!T28+ABR!T28+MAY!T28+JUN!T28+JUL!T28+AGO!T28+SET!T28+OCT!T28+NOV!T28),IF(Config!$C$6=12,SUM(+ENE!T28+FEB!T28+MAR!T28+ABR!T28+MAY!T28+JUN!T28+JUL!T28+AGO!T28+SET!T28+OCT!T28+NOV!T28+DIC!T28)))))))))))))</f>
        <v>0</v>
      </c>
      <c r="U28" s="259">
        <f>IF(Config!$C$6=1,SUM(+ENE!U28),IF(Config!$C$6=2,SUM(+ENE!U28+FEB!U28),IF(Config!$C$6=3,SUM(+ENE!U28+FEB!U28+MAR!U28),IF(Config!$C$6=4,SUM(+ENE!U28+FEB!U28+MAR!U28+ABR!U28),IF(Config!$C$6=5,SUM(ENE!U28+FEB!U28+MAR!U28+ABR!U28+MAY!U28),IF(Config!$C$6=6,SUM(+ENE!U28+FEB!U28+MAR!U28+ABR!U28+MAY!U28+JUN!U28),IF(Config!$C$6=7,SUM(ENE!U28+FEB!U28+MAR!U28+ABR!U28+MAY!U28+JUN!U28+JUL!U28),IF(Config!$C$6=8,SUM(+ENE!U28+FEB!U28+MAR!U28+ABR!U28+MAY!U28+JUN!U28+JUL!U28+AGO!U28),IF(Config!$C$6=9,SUM(+ENE!U28+FEB!U28+MAR!U28+ABR!U28+MAY!U28+JUN!U28+JUL!U28+AGO!U28+SET!U28),IF(Config!$C$6=10,SUM(+ENE!U28+FEB!U28+MAR!U28+ABR!U28+MAY!U28+JUN!U28+JUL!U28+AGO!U28+SET!U28+OCT!U28),IF(Config!$C$6=11,SUM(+ENE!U28+FEB!U28+MAR!U28+ABR!U28+MAY!U28+JUN!U28+JUL!U28+AGO!U28+SET!U28+OCT!U28+NOV!U28),IF(Config!$C$6=12,SUM(+ENE!U28+FEB!U28+MAR!U28+ABR!U28+MAY!U28+JUN!U28+JUL!U28+AGO!U28+SET!U28+OCT!U28+NOV!U28+DIC!U28)))))))))))))</f>
        <v>0</v>
      </c>
      <c r="V28" s="259">
        <f>IF(Config!$C$6=1,SUM(+ENE!V28),IF(Config!$C$6=2,SUM(+ENE!V28+FEB!V28),IF(Config!$C$6=3,SUM(+ENE!V28+FEB!V28+MAR!V28),IF(Config!$C$6=4,SUM(+ENE!V28+FEB!V28+MAR!V28+ABR!V28),IF(Config!$C$6=5,SUM(ENE!V28+FEB!V28+MAR!V28+ABR!V28+MAY!V28),IF(Config!$C$6=6,SUM(+ENE!V28+FEB!V28+MAR!V28+ABR!V28+MAY!V28+JUN!V28),IF(Config!$C$6=7,SUM(ENE!V28+FEB!V28+MAR!V28+ABR!V28+MAY!V28+JUN!V28+JUL!V28),IF(Config!$C$6=8,SUM(+ENE!V28+FEB!V28+MAR!V28+ABR!V28+MAY!V28+JUN!V28+JUL!V28+AGO!V28),IF(Config!$C$6=9,SUM(+ENE!V28+FEB!V28+MAR!V28+ABR!V28+MAY!V28+JUN!V28+JUL!V28+AGO!V28+SET!V28),IF(Config!$C$6=10,SUM(+ENE!V28+FEB!V28+MAR!V28+ABR!V28+MAY!V28+JUN!V28+JUL!V28+AGO!V28+SET!V28+OCT!V28),IF(Config!$C$6=11,SUM(+ENE!V28+FEB!V28+MAR!V28+ABR!V28+MAY!V28+JUN!V28+JUL!V28+AGO!V28+SET!V28+OCT!V28+NOV!V28),IF(Config!$C$6=12,SUM(+ENE!V28+FEB!V28+MAR!V28+ABR!V28+MAY!V28+JUN!V28+JUL!V28+AGO!V28+SET!V28+OCT!V28+NOV!V28+DIC!V28)))))))))))))</f>
        <v>0</v>
      </c>
      <c r="W28" s="259">
        <f>IF(Config!$C$6=1,SUM(+ENE!W28),IF(Config!$C$6=2,SUM(+ENE!W28+FEB!W28),IF(Config!$C$6=3,SUM(+ENE!W28+FEB!W28+MAR!W28),IF(Config!$C$6=4,SUM(+ENE!W28+FEB!W28+MAR!W28+ABR!W28),IF(Config!$C$6=5,SUM(ENE!W28+FEB!W28+MAR!W28+ABR!W28+MAY!W28),IF(Config!$C$6=6,SUM(+ENE!W28+FEB!W28+MAR!W28+ABR!W28+MAY!W28+JUN!W28),IF(Config!$C$6=7,SUM(ENE!W28+FEB!W28+MAR!W28+ABR!W28+MAY!W28+JUN!W28+JUL!W28),IF(Config!$C$6=8,SUM(+ENE!W28+FEB!W28+MAR!W28+ABR!W28+MAY!W28+JUN!W28+JUL!W28+AGO!W28),IF(Config!$C$6=9,SUM(+ENE!W28+FEB!W28+MAR!W28+ABR!W28+MAY!W28+JUN!W28+JUL!W28+AGO!W28+SET!W28),IF(Config!$C$6=10,SUM(+ENE!W28+FEB!W28+MAR!W28+ABR!W28+MAY!W28+JUN!W28+JUL!W28+AGO!W28+SET!W28+OCT!W28),IF(Config!$C$6=11,SUM(+ENE!W28+FEB!W28+MAR!W28+ABR!W28+MAY!W28+JUN!W28+JUL!W28+AGO!W28+SET!W28+OCT!W28+NOV!W28),IF(Config!$C$6=12,SUM(+ENE!W28+FEB!W28+MAR!W28+ABR!W28+MAY!W28+JUN!W28+JUL!W28+AGO!W28+SET!W28+OCT!W28+NOV!W28+DIC!W28)))))))))))))</f>
        <v>23</v>
      </c>
      <c r="X28" s="259">
        <f>IF(Config!$C$6=1,SUM(+ENE!X28),IF(Config!$C$6=2,SUM(+ENE!X28+FEB!X28),IF(Config!$C$6=3,SUM(+ENE!X28+FEB!X28+MAR!X28),IF(Config!$C$6=4,SUM(+ENE!X28+FEB!X28+MAR!X28+ABR!X28),IF(Config!$C$6=5,SUM(ENE!X28+FEB!X28+MAR!X28+ABR!X28+MAY!X28),IF(Config!$C$6=6,SUM(+ENE!X28+FEB!X28+MAR!X28+ABR!X28+MAY!X28+JUN!X28),IF(Config!$C$6=7,SUM(ENE!X28+FEB!X28+MAR!X28+ABR!X28+MAY!X28+JUN!X28+JUL!X28),IF(Config!$C$6=8,SUM(+ENE!X28+FEB!X28+MAR!X28+ABR!X28+MAY!X28+JUN!X28+JUL!X28+AGO!X28),IF(Config!$C$6=9,SUM(+ENE!X28+FEB!X28+MAR!X28+ABR!X28+MAY!X28+JUN!X28+JUL!X28+AGO!X28+SET!X28),IF(Config!$C$6=10,SUM(+ENE!X28+FEB!X28+MAR!X28+ABR!X28+MAY!X28+JUN!X28+JUL!X28+AGO!X28+SET!X28+OCT!X28),IF(Config!$C$6=11,SUM(+ENE!X28+FEB!X28+MAR!X28+ABR!X28+MAY!X28+JUN!X28+JUL!X28+AGO!X28+SET!X28+OCT!X28+NOV!X28),IF(Config!$C$6=12,SUM(+ENE!X28+FEB!X28+MAR!X28+ABR!X28+MAY!X28+JUN!X28+JUL!X28+AGO!X28+SET!X28+OCT!X28+NOV!X28+DIC!X28)))))))))))))</f>
        <v>0</v>
      </c>
      <c r="Y28" s="259">
        <f>IF(Config!$C$6=1,SUM(+ENE!Y28),IF(Config!$C$6=2,SUM(+ENE!Y28+FEB!Y28),IF(Config!$C$6=3,SUM(+ENE!Y28+FEB!Y28+MAR!Y28),IF(Config!$C$6=4,SUM(+ENE!Y28+FEB!Y28+MAR!Y28+ABR!Y28),IF(Config!$C$6=5,SUM(ENE!Y28+FEB!Y28+MAR!Y28+ABR!Y28+MAY!Y28),IF(Config!$C$6=6,SUM(+ENE!Y28+FEB!Y28+MAR!Y28+ABR!Y28+MAY!Y28+JUN!Y28),IF(Config!$C$6=7,SUM(ENE!Y28+FEB!Y28+MAR!Y28+ABR!Y28+MAY!Y28+JUN!Y28+JUL!Y28),IF(Config!$C$6=8,SUM(+ENE!Y28+FEB!Y28+MAR!Y28+ABR!Y28+MAY!Y28+JUN!Y28+JUL!Y28+AGO!Y28),IF(Config!$C$6=9,SUM(+ENE!Y28+FEB!Y28+MAR!Y28+ABR!Y28+MAY!Y28+JUN!Y28+JUL!Y28+AGO!Y28+SET!Y28),IF(Config!$C$6=10,SUM(+ENE!Y28+FEB!Y28+MAR!Y28+ABR!Y28+MAY!Y28+JUN!Y28+JUL!Y28+AGO!Y28+SET!Y28+OCT!Y28),IF(Config!$C$6=11,SUM(+ENE!Y28+FEB!Y28+MAR!Y28+ABR!Y28+MAY!Y28+JUN!Y28+JUL!Y28+AGO!Y28+SET!Y28+OCT!Y28+NOV!Y28),IF(Config!$C$6=12,SUM(+ENE!Y28+FEB!Y28+MAR!Y28+ABR!Y28+MAY!Y28+JUN!Y28+JUL!Y28+AGO!Y28+SET!Y28+OCT!Y28+NOV!Y28+DIC!Y28)))))))))))))</f>
        <v>0</v>
      </c>
      <c r="Z28" s="259">
        <f>IF(Config!$C$6=1,SUM(+ENE!Z28),IF(Config!$C$6=2,SUM(+ENE!Z28+FEB!Z28),IF(Config!$C$6=3,SUM(+ENE!Z28+FEB!Z28+MAR!Z28),IF(Config!$C$6=4,SUM(+ENE!Z28+FEB!Z28+MAR!Z28+ABR!Z28),IF(Config!$C$6=5,SUM(ENE!Z28+FEB!Z28+MAR!Z28+ABR!Z28+MAY!Z28),IF(Config!$C$6=6,SUM(+ENE!Z28+FEB!Z28+MAR!Z28+ABR!Z28+MAY!Z28+JUN!Z28),IF(Config!$C$6=7,SUM(ENE!Z28+FEB!Z28+MAR!Z28+ABR!Z28+MAY!Z28+JUN!Z28+JUL!Z28),IF(Config!$C$6=8,SUM(+ENE!Z28+FEB!Z28+MAR!Z28+ABR!Z28+MAY!Z28+JUN!Z28+JUL!Z28+AGO!Z28),IF(Config!$C$6=9,SUM(+ENE!Z28+FEB!Z28+MAR!Z28+ABR!Z28+MAY!Z28+JUN!Z28+JUL!Z28+AGO!Z28+SET!Z28),IF(Config!$C$6=10,SUM(+ENE!Z28+FEB!Z28+MAR!Z28+ABR!Z28+MAY!Z28+JUN!Z28+JUL!Z28+AGO!Z28+SET!Z28+OCT!Z28),IF(Config!$C$6=11,SUM(+ENE!Z28+FEB!Z28+MAR!Z28+ABR!Z28+MAY!Z28+JUN!Z28+JUL!Z28+AGO!Z28+SET!Z28+OCT!Z28+NOV!Z28),IF(Config!$C$6=12,SUM(+ENE!Z28+FEB!Z28+MAR!Z28+ABR!Z28+MAY!Z28+JUN!Z28+JUL!Z28+AGO!Z28+SET!Z28+OCT!Z28+NOV!Z28+DIC!Z28)))))))))))))</f>
        <v>30</v>
      </c>
      <c r="AA28" s="259">
        <f>IF(Config!$C$6=1,SUM(+ENE!AA28),IF(Config!$C$6=2,SUM(+ENE!AA28+FEB!AA28),IF(Config!$C$6=3,SUM(+ENE!AA28+FEB!AA28+MAR!AA28),IF(Config!$C$6=4,SUM(+ENE!AA28+FEB!AA28+MAR!AA28+ABR!AA28),IF(Config!$C$6=5,SUM(ENE!AA28+FEB!AA28+MAR!AA28+ABR!AA28+MAY!AA28),IF(Config!$C$6=6,SUM(+ENE!AA28+FEB!AA28+MAR!AA28+ABR!AA28+MAY!AA28+JUN!AA28),IF(Config!$C$6=7,SUM(ENE!AA28+FEB!AA28+MAR!AA28+ABR!AA28+MAY!AA28+JUN!AA28+JUL!AA28),IF(Config!$C$6=8,SUM(+ENE!AA28+FEB!AA28+MAR!AA28+ABR!AA28+MAY!AA28+JUN!AA28+JUL!AA28+AGO!AA28),IF(Config!$C$6=9,SUM(+ENE!AA28+FEB!AA28+MAR!AA28+ABR!AA28+MAY!AA28+JUN!AA28+JUL!AA28+AGO!AA28+SET!AA28),IF(Config!$C$6=10,SUM(+ENE!AA28+FEB!AA28+MAR!AA28+ABR!AA28+MAY!AA28+JUN!AA28+JUL!AA28+AGO!AA28+SET!AA28+OCT!AA28),IF(Config!$C$6=11,SUM(+ENE!AA28+FEB!AA28+MAR!AA28+ABR!AA28+MAY!AA28+JUN!AA28+JUL!AA28+AGO!AA28+SET!AA28+OCT!AA28+NOV!AA28),IF(Config!$C$6=12,SUM(+ENE!AA28+FEB!AA28+MAR!AA28+ABR!AA28+MAY!AA28+JUN!AA28+JUL!AA28+AGO!AA28+SET!AA28+OCT!AA28+NOV!AA28+DIC!AA28)))))))))))))</f>
        <v>0</v>
      </c>
      <c r="AB28" s="259">
        <f>IF(Config!$C$6=1,SUM(+ENE!AB28),IF(Config!$C$6=2,SUM(+ENE!AB28+FEB!AB28),IF(Config!$C$6=3,SUM(+ENE!AB28+FEB!AB28+MAR!AB28),IF(Config!$C$6=4,SUM(+ENE!AB28+FEB!AB28+MAR!AB28+ABR!AB28),IF(Config!$C$6=5,SUM(ENE!AB28+FEB!AB28+MAR!AB28+ABR!AB28+MAY!AB28),IF(Config!$C$6=6,SUM(+ENE!AB28+FEB!AB28+MAR!AB28+ABR!AB28+MAY!AB28+JUN!AB28),IF(Config!$C$6=7,SUM(ENE!AB28+FEB!AB28+MAR!AB28+ABR!AB28+MAY!AB28+JUN!AB28+JUL!AB28),IF(Config!$C$6=8,SUM(+ENE!AB28+FEB!AB28+MAR!AB28+ABR!AB28+MAY!AB28+JUN!AB28+JUL!AB28+AGO!AB28),IF(Config!$C$6=9,SUM(+ENE!AB28+FEB!AB28+MAR!AB28+ABR!AB28+MAY!AB28+JUN!AB28+JUL!AB28+AGO!AB28+SET!AB28),IF(Config!$C$6=10,SUM(+ENE!AB28+FEB!AB28+MAR!AB28+ABR!AB28+MAY!AB28+JUN!AB28+JUL!AB28+AGO!AB28+SET!AB28+OCT!AB28),IF(Config!$C$6=11,SUM(+ENE!AB28+FEB!AB28+MAR!AB28+ABR!AB28+MAY!AB28+JUN!AB28+JUL!AB28+AGO!AB28+SET!AB28+OCT!AB28+NOV!AB28),IF(Config!$C$6=12,SUM(+ENE!AB28+FEB!AB28+MAR!AB28+ABR!AB28+MAY!AB28+JUN!AB28+JUL!AB28+AGO!AB28+SET!AB28+OCT!AB28+NOV!AB28+DIC!AB28)))))))))))))</f>
        <v>0</v>
      </c>
      <c r="AC28" s="259">
        <f>IF(Config!$C$6=1,SUM(+ENE!AC28),IF(Config!$C$6=2,SUM(+ENE!AC28+FEB!AC28),IF(Config!$C$6=3,SUM(+ENE!AC28+FEB!AC28+MAR!AC28),IF(Config!$C$6=4,SUM(+ENE!AC28+FEB!AC28+MAR!AC28+ABR!AC28),IF(Config!$C$6=5,SUM(ENE!AC28+FEB!AC28+MAR!AC28+ABR!AC28+MAY!AC28),IF(Config!$C$6=6,SUM(+ENE!AC28+FEB!AC28+MAR!AC28+ABR!AC28+MAY!AC28+JUN!AC28),IF(Config!$C$6=7,SUM(ENE!AC28+FEB!AC28+MAR!AC28+ABR!AC28+MAY!AC28+JUN!AC28+JUL!AC28),IF(Config!$C$6=8,SUM(+ENE!AC28+FEB!AC28+MAR!AC28+ABR!AC28+MAY!AC28+JUN!AC28+JUL!AC28+AGO!AC28),IF(Config!$C$6=9,SUM(+ENE!AC28+FEB!AC28+MAR!AC28+ABR!AC28+MAY!AC28+JUN!AC28+JUL!AC28+AGO!AC28+SET!AC28),IF(Config!$C$6=10,SUM(+ENE!AC28+FEB!AC28+MAR!AC28+ABR!AC28+MAY!AC28+JUN!AC28+JUL!AC28+AGO!AC28+SET!AC28+OCT!AC28),IF(Config!$C$6=11,SUM(+ENE!AC28+FEB!AC28+MAR!AC28+ABR!AC28+MAY!AC28+JUN!AC28+JUL!AC28+AGO!AC28+SET!AC28+OCT!AC28+NOV!AC28),IF(Config!$C$6=12,SUM(+ENE!AC28+FEB!AC28+MAR!AC28+ABR!AC28+MAY!AC28+JUN!AC28+JUL!AC28+AGO!AC28+SET!AC28+OCT!AC28+NOV!AC28+DIC!AC28)))))))))))))</f>
        <v>0</v>
      </c>
      <c r="AD28" s="259">
        <f>IF(Config!$C$6=1,SUM(+ENE!AD28),IF(Config!$C$6=2,SUM(+ENE!AD28+FEB!AD28),IF(Config!$C$6=3,SUM(+ENE!AD28+FEB!AD28+MAR!AD28),IF(Config!$C$6=4,SUM(+ENE!AD28+FEB!AD28+MAR!AD28+ABR!AD28),IF(Config!$C$6=5,SUM(ENE!AD28+FEB!AD28+MAR!AD28+ABR!AD28+MAY!AD28),IF(Config!$C$6=6,SUM(+ENE!AD28+FEB!AD28+MAR!AD28+ABR!AD28+MAY!AD28+JUN!AD28),IF(Config!$C$6=7,SUM(ENE!AD28+FEB!AD28+MAR!AD28+ABR!AD28+MAY!AD28+JUN!AD28+JUL!AD28),IF(Config!$C$6=8,SUM(+ENE!AD28+FEB!AD28+MAR!AD28+ABR!AD28+MAY!AD28+JUN!AD28+JUL!AD28+AGO!AD28),IF(Config!$C$6=9,SUM(+ENE!AD28+FEB!AD28+MAR!AD28+ABR!AD28+MAY!AD28+JUN!AD28+JUL!AD28+AGO!AD28+SET!AD28),IF(Config!$C$6=10,SUM(+ENE!AD28+FEB!AD28+MAR!AD28+ABR!AD28+MAY!AD28+JUN!AD28+JUL!AD28+AGO!AD28+SET!AD28+OCT!AD28),IF(Config!$C$6=11,SUM(+ENE!AD28+FEB!AD28+MAR!AD28+ABR!AD28+MAY!AD28+JUN!AD28+JUL!AD28+AGO!AD28+SET!AD28+OCT!AD28+NOV!AD28),IF(Config!$C$6=12,SUM(+ENE!AD28+FEB!AD28+MAR!AD28+ABR!AD28+MAY!AD28+JUN!AD28+JUL!AD28+AGO!AD28+SET!AD28+OCT!AD28+NOV!AD28+DIC!AD28)))))))))))))</f>
        <v>0</v>
      </c>
      <c r="AE28" s="259">
        <f>IF(Config!$C$6=1,SUM(+ENE!AE28),IF(Config!$C$6=2,SUM(+ENE!AE28+FEB!AE28),IF(Config!$C$6=3,SUM(+ENE!AE28+FEB!AE28+MAR!AE28),IF(Config!$C$6=4,SUM(+ENE!AE28+FEB!AE28+MAR!AE28+ABR!AE28),IF(Config!$C$6=5,SUM(ENE!AE28+FEB!AE28+MAR!AE28+ABR!AE28+MAY!AE28),IF(Config!$C$6=6,SUM(+ENE!AE28+FEB!AE28+MAR!AE28+ABR!AE28+MAY!AE28+JUN!AE28),IF(Config!$C$6=7,SUM(ENE!AE28+FEB!AE28+MAR!AE28+ABR!AE28+MAY!AE28+JUN!AE28+JUL!AE28),IF(Config!$C$6=8,SUM(+ENE!AE28+FEB!AE28+MAR!AE28+ABR!AE28+MAY!AE28+JUN!AE28+JUL!AE28+AGO!AE28),IF(Config!$C$6=9,SUM(+ENE!AE28+FEB!AE28+MAR!AE28+ABR!AE28+MAY!AE28+JUN!AE28+JUL!AE28+AGO!AE28+SET!AE28),IF(Config!$C$6=10,SUM(+ENE!AE28+FEB!AE28+MAR!AE28+ABR!AE28+MAY!AE28+JUN!AE28+JUL!AE28+AGO!AE28+SET!AE28+OCT!AE28),IF(Config!$C$6=11,SUM(+ENE!AE28+FEB!AE28+MAR!AE28+ABR!AE28+MAY!AE28+JUN!AE28+JUL!AE28+AGO!AE28+SET!AE28+OCT!AE28+NOV!AE28),IF(Config!$C$6=12,SUM(+ENE!AE28+FEB!AE28+MAR!AE28+ABR!AE28+MAY!AE28+JUN!AE28+JUL!AE28+AGO!AE28+SET!AE28+OCT!AE28+NOV!AE28+DIC!AE28)))))))))))))</f>
        <v>0</v>
      </c>
      <c r="AF28" s="259">
        <f>IF(Config!$C$6=1,SUM(+ENE!AF28),IF(Config!$C$6=2,SUM(+ENE!AF28+FEB!AF28),IF(Config!$C$6=3,SUM(+ENE!AF28+FEB!AF28+MAR!AF28),IF(Config!$C$6=4,SUM(+ENE!AF28+FEB!AF28+MAR!AF28+ABR!AF28),IF(Config!$C$6=5,SUM(ENE!AF28+FEB!AF28+MAR!AF28+ABR!AF28+MAY!AF28),IF(Config!$C$6=6,SUM(+ENE!AF28+FEB!AF28+MAR!AF28+ABR!AF28+MAY!AF28+JUN!AF28),IF(Config!$C$6=7,SUM(ENE!AF28+FEB!AF28+MAR!AF28+ABR!AF28+MAY!AF28+JUN!AF28+JUL!AF28),IF(Config!$C$6=8,SUM(+ENE!AF28+FEB!AF28+MAR!AF28+ABR!AF28+MAY!AF28+JUN!AF28+JUL!AF28+AGO!AF28),IF(Config!$C$6=9,SUM(+ENE!AF28+FEB!AF28+MAR!AF28+ABR!AF28+MAY!AF28+JUN!AF28+JUL!AF28+AGO!AF28+SET!AF28),IF(Config!$C$6=10,SUM(+ENE!AF28+FEB!AF28+MAR!AF28+ABR!AF28+MAY!AF28+JUN!AF28+JUL!AF28+AGO!AF28+SET!AF28+OCT!AF28),IF(Config!$C$6=11,SUM(+ENE!AF28+FEB!AF28+MAR!AF28+ABR!AF28+MAY!AF28+JUN!AF28+JUL!AF28+AGO!AF28+SET!AF28+OCT!AF28+NOV!AF28),IF(Config!$C$6=12,SUM(+ENE!AF28+FEB!AF28+MAR!AF28+ABR!AF28+MAY!AF28+JUN!AF28+JUL!AF28+AGO!AF28+SET!AF28+OCT!AF28+NOV!AF28+DIC!AF28)))))))))))))</f>
        <v>0</v>
      </c>
      <c r="AG28" s="259">
        <f>IF(Config!$C$6=1,SUM(+ENE!AG28),IF(Config!$C$6=2,SUM(+ENE!AG28+FEB!AG28),IF(Config!$C$6=3,SUM(+ENE!AG28+FEB!AG28+MAR!AG28),IF(Config!$C$6=4,SUM(+ENE!AG28+FEB!AG28+MAR!AG28+ABR!AG28),IF(Config!$C$6=5,SUM(ENE!AG28+FEB!AG28+MAR!AG28+ABR!AG28+MAY!AG28),IF(Config!$C$6=6,SUM(+ENE!AG28+FEB!AG28+MAR!AG28+ABR!AG28+MAY!AG28+JUN!AG28),IF(Config!$C$6=7,SUM(ENE!AG28+FEB!AG28+MAR!AG28+ABR!AG28+MAY!AG28+JUN!AG28+JUL!AG28),IF(Config!$C$6=8,SUM(+ENE!AG28+FEB!AG28+MAR!AG28+ABR!AG28+MAY!AG28+JUN!AG28+JUL!AG28+AGO!AG28),IF(Config!$C$6=9,SUM(+ENE!AG28+FEB!AG28+MAR!AG28+ABR!AG28+MAY!AG28+JUN!AG28+JUL!AG28+AGO!AG28+SET!AG28),IF(Config!$C$6=10,SUM(+ENE!AG28+FEB!AG28+MAR!AG28+ABR!AG28+MAY!AG28+JUN!AG28+JUL!AG28+AGO!AG28+SET!AG28+OCT!AG28),IF(Config!$C$6=11,SUM(+ENE!AG28+FEB!AG28+MAR!AG28+ABR!AG28+MAY!AG28+JUN!AG28+JUL!AG28+AGO!AG28+SET!AG28+OCT!AG28+NOV!AG28),IF(Config!$C$6=12,SUM(+ENE!AG28+FEB!AG28+MAR!AG28+ABR!AG28+MAY!AG28+JUN!AG28+JUL!AG28+AGO!AG28+SET!AG28+OCT!AG28+NOV!AG28+DIC!AG28)))))))))))))</f>
        <v>0</v>
      </c>
      <c r="AH28" s="259">
        <f>IF(Config!$C$6=1,SUM(+ENE!AH28),IF(Config!$C$6=2,SUM(+ENE!AH28+FEB!AH28),IF(Config!$C$6=3,SUM(+ENE!AH28+FEB!AH28+MAR!AH28),IF(Config!$C$6=4,SUM(+ENE!AH28+FEB!AH28+MAR!AH28+ABR!AH28),IF(Config!$C$6=5,SUM(ENE!AH28+FEB!AH28+MAR!AH28+ABR!AH28+MAY!AH28),IF(Config!$C$6=6,SUM(+ENE!AH28+FEB!AH28+MAR!AH28+ABR!AH28+MAY!AH28+JUN!AH28),IF(Config!$C$6=7,SUM(ENE!AH28+FEB!AH28+MAR!AH28+ABR!AH28+MAY!AH28+JUN!AH28+JUL!AH28),IF(Config!$C$6=8,SUM(+ENE!AH28+FEB!AH28+MAR!AH28+ABR!AH28+MAY!AH28+JUN!AH28+JUL!AH28+AGO!AH28),IF(Config!$C$6=9,SUM(+ENE!AH28+FEB!AH28+MAR!AH28+ABR!AH28+MAY!AH28+JUN!AH28+JUL!AH28+AGO!AH28+SET!AH28),IF(Config!$C$6=10,SUM(+ENE!AH28+FEB!AH28+MAR!AH28+ABR!AH28+MAY!AH28+JUN!AH28+JUL!AH28+AGO!AH28+SET!AH28+OCT!AH28),IF(Config!$C$6=11,SUM(+ENE!AH28+FEB!AH28+MAR!AH28+ABR!AH28+MAY!AH28+JUN!AH28+JUL!AH28+AGO!AH28+SET!AH28+OCT!AH28+NOV!AH28),IF(Config!$C$6=12,SUM(+ENE!AH28+FEB!AH28+MAR!AH28+ABR!AH28+MAY!AH28+JUN!AH28+JUL!AH28+AGO!AH28+SET!AH28+OCT!AH28+NOV!AH28+DIC!AH28)))))))))))))</f>
        <v>0</v>
      </c>
      <c r="AI28" s="259">
        <f>IF(Config!$C$6=1,SUM(+ENE!AI28),IF(Config!$C$6=2,SUM(+ENE!AI28+FEB!AI28),IF(Config!$C$6=3,SUM(+ENE!AI28+FEB!AI28+MAR!AI28),IF(Config!$C$6=4,SUM(+ENE!AI28+FEB!AI28+MAR!AI28+ABR!AI28),IF(Config!$C$6=5,SUM(ENE!AI28+FEB!AI28+MAR!AI28+ABR!AI28+MAY!AI28),IF(Config!$C$6=6,SUM(+ENE!AI28+FEB!AI28+MAR!AI28+ABR!AI28+MAY!AI28+JUN!AI28),IF(Config!$C$6=7,SUM(ENE!AI28+FEB!AI28+MAR!AI28+ABR!AI28+MAY!AI28+JUN!AI28+JUL!AI28),IF(Config!$C$6=8,SUM(+ENE!AI28+FEB!AI28+MAR!AI28+ABR!AI28+MAY!AI28+JUN!AI28+JUL!AI28+AGO!AI28),IF(Config!$C$6=9,SUM(+ENE!AI28+FEB!AI28+MAR!AI28+ABR!AI28+MAY!AI28+JUN!AI28+JUL!AI28+AGO!AI28+SET!AI28),IF(Config!$C$6=10,SUM(+ENE!AI28+FEB!AI28+MAR!AI28+ABR!AI28+MAY!AI28+JUN!AI28+JUL!AI28+AGO!AI28+SET!AI28+OCT!AI28),IF(Config!$C$6=11,SUM(+ENE!AI28+FEB!AI28+MAR!AI28+ABR!AI28+MAY!AI28+JUN!AI28+JUL!AI28+AGO!AI28+SET!AI28+OCT!AI28+NOV!AI28),IF(Config!$C$6=12,SUM(+ENE!AI28+FEB!AI28+MAR!AI28+ABR!AI28+MAY!AI28+JUN!AI28+JUL!AI28+AGO!AI28+SET!AI28+OCT!AI28+NOV!AI28+DIC!AI28)))))))))))))</f>
        <v>0</v>
      </c>
      <c r="AJ28" s="259">
        <f>IF(Config!$C$6=1,SUM(+ENE!AJ28),IF(Config!$C$6=2,SUM(+ENE!AJ28+FEB!AJ28),IF(Config!$C$6=3,SUM(+ENE!AJ28+FEB!AJ28+MAR!AJ28),IF(Config!$C$6=4,SUM(+ENE!AJ28+FEB!AJ28+MAR!AJ28+ABR!AJ28),IF(Config!$C$6=5,SUM(ENE!AJ28+FEB!AJ28+MAR!AJ28+ABR!AJ28+MAY!AJ28),IF(Config!$C$6=6,SUM(+ENE!AJ28+FEB!AJ28+MAR!AJ28+ABR!AJ28+MAY!AJ28+JUN!AJ28),IF(Config!$C$6=7,SUM(ENE!AJ28+FEB!AJ28+MAR!AJ28+ABR!AJ28+MAY!AJ28+JUN!AJ28+JUL!AJ28),IF(Config!$C$6=8,SUM(+ENE!AJ28+FEB!AJ28+MAR!AJ28+ABR!AJ28+MAY!AJ28+JUN!AJ28+JUL!AJ28+AGO!AJ28),IF(Config!$C$6=9,SUM(+ENE!AJ28+FEB!AJ28+MAR!AJ28+ABR!AJ28+MAY!AJ28+JUN!AJ28+JUL!AJ28+AGO!AJ28+SET!AJ28),IF(Config!$C$6=10,SUM(+ENE!AJ28+FEB!AJ28+MAR!AJ28+ABR!AJ28+MAY!AJ28+JUN!AJ28+JUL!AJ28+AGO!AJ28+SET!AJ28+OCT!AJ28),IF(Config!$C$6=11,SUM(+ENE!AJ28+FEB!AJ28+MAR!AJ28+ABR!AJ28+MAY!AJ28+JUN!AJ28+JUL!AJ28+AGO!AJ28+SET!AJ28+OCT!AJ28+NOV!AJ28),IF(Config!$C$6=12,SUM(+ENE!AJ28+FEB!AJ28+MAR!AJ28+ABR!AJ28+MAY!AJ28+JUN!AJ28+JUL!AJ28+AGO!AJ28+SET!AJ28+OCT!AJ28+NOV!AJ28+DIC!AJ28)))))))))))))</f>
        <v>0</v>
      </c>
      <c r="AK28" s="259">
        <f>IF(Config!$C$6=1,SUM(+ENE!AK28),IF(Config!$C$6=2,SUM(+ENE!AK28+FEB!AK28),IF(Config!$C$6=3,SUM(+ENE!AK28+FEB!AK28+MAR!AK28),IF(Config!$C$6=4,SUM(+ENE!AK28+FEB!AK28+MAR!AK28+ABR!AK28),IF(Config!$C$6=5,SUM(ENE!AK28+FEB!AK28+MAR!AK28+ABR!AK28+MAY!AK28),IF(Config!$C$6=6,SUM(+ENE!AK28+FEB!AK28+MAR!AK28+ABR!AK28+MAY!AK28+JUN!AK28),IF(Config!$C$6=7,SUM(ENE!AK28+FEB!AK28+MAR!AK28+ABR!AK28+MAY!AK28+JUN!AK28+JUL!AK28),IF(Config!$C$6=8,SUM(+ENE!AK28+FEB!AK28+MAR!AK28+ABR!AK28+MAY!AK28+JUN!AK28+JUL!AK28+AGO!AK28),IF(Config!$C$6=9,SUM(+ENE!AK28+FEB!AK28+MAR!AK28+ABR!AK28+MAY!AK28+JUN!AK28+JUL!AK28+AGO!AK28+SET!AK28),IF(Config!$C$6=10,SUM(+ENE!AK28+FEB!AK28+MAR!AK28+ABR!AK28+MAY!AK28+JUN!AK28+JUL!AK28+AGO!AK28+SET!AK28+OCT!AK28),IF(Config!$C$6=11,SUM(+ENE!AK28+FEB!AK28+MAR!AK28+ABR!AK28+MAY!AK28+JUN!AK28+JUL!AK28+AGO!AK28+SET!AK28+OCT!AK28+NOV!AK28),IF(Config!$C$6=12,SUM(+ENE!AK28+FEB!AK28+MAR!AK28+ABR!AK28+MAY!AK28+JUN!AK28+JUL!AK28+AGO!AK28+SET!AK28+OCT!AK28+NOV!AK28+DIC!AK28)))))))))))))</f>
        <v>32</v>
      </c>
      <c r="AL28" s="259">
        <f>IF(Config!$C$6=1,SUM(+ENE!AL28),IF(Config!$C$6=2,SUM(+ENE!AL28+FEB!AL28),IF(Config!$C$6=3,SUM(+ENE!AL28+FEB!AL28+MAR!AL28),IF(Config!$C$6=4,SUM(+ENE!AL28+FEB!AL28+MAR!AL28+ABR!AL28),IF(Config!$C$6=5,SUM(ENE!AL28+FEB!AL28+MAR!AL28+ABR!AL28+MAY!AL28),IF(Config!$C$6=6,SUM(+ENE!AL28+FEB!AL28+MAR!AL28+ABR!AL28+MAY!AL28+JUN!AL28),IF(Config!$C$6=7,SUM(ENE!AL28+FEB!AL28+MAR!AL28+ABR!AL28+MAY!AL28+JUN!AL28+JUL!AL28),IF(Config!$C$6=8,SUM(+ENE!AL28+FEB!AL28+MAR!AL28+ABR!AL28+MAY!AL28+JUN!AL28+JUL!AL28+AGO!AL28),IF(Config!$C$6=9,SUM(+ENE!AL28+FEB!AL28+MAR!AL28+ABR!AL28+MAY!AL28+JUN!AL28+JUL!AL28+AGO!AL28+SET!AL28),IF(Config!$C$6=10,SUM(+ENE!AL28+FEB!AL28+MAR!AL28+ABR!AL28+MAY!AL28+JUN!AL28+JUL!AL28+AGO!AL28+SET!AL28+OCT!AL28),IF(Config!$C$6=11,SUM(+ENE!AL28+FEB!AL28+MAR!AL28+ABR!AL28+MAY!AL28+JUN!AL28+JUL!AL28+AGO!AL28+SET!AL28+OCT!AL28+NOV!AL28),IF(Config!$C$6=12,SUM(+ENE!AL28+FEB!AL28+MAR!AL28+ABR!AL28+MAY!AL28+JUN!AL28+JUL!AL28+AGO!AL28+SET!AL28+OCT!AL28+NOV!AL28+DIC!AL28)))))))))))))</f>
        <v>0</v>
      </c>
      <c r="AM28" s="259">
        <f>IF(Config!$C$6=1,SUM(+ENE!AM28),IF(Config!$C$6=2,SUM(+ENE!AM28+FEB!AM28),IF(Config!$C$6=3,SUM(+ENE!AM28+FEB!AM28+MAR!AM28),IF(Config!$C$6=4,SUM(+ENE!AM28+FEB!AM28+MAR!AM28+ABR!AM28),IF(Config!$C$6=5,SUM(ENE!AM28+FEB!AM28+MAR!AM28+ABR!AM28+MAY!AM28),IF(Config!$C$6=6,SUM(+ENE!AM28+FEB!AM28+MAR!AM28+ABR!AM28+MAY!AM28+JUN!AM28),IF(Config!$C$6=7,SUM(ENE!AM28+FEB!AM28+MAR!AM28+ABR!AM28+MAY!AM28+JUN!AM28+JUL!AM28),IF(Config!$C$6=8,SUM(+ENE!AM28+FEB!AM28+MAR!AM28+ABR!AM28+MAY!AM28+JUN!AM28+JUL!AM28+AGO!AM28),IF(Config!$C$6=9,SUM(+ENE!AM28+FEB!AM28+MAR!AM28+ABR!AM28+MAY!AM28+JUN!AM28+JUL!AM28+AGO!AM28+SET!AM28),IF(Config!$C$6=10,SUM(+ENE!AM28+FEB!AM28+MAR!AM28+ABR!AM28+MAY!AM28+JUN!AM28+JUL!AM28+AGO!AM28+SET!AM28+OCT!AM28),IF(Config!$C$6=11,SUM(+ENE!AM28+FEB!AM28+MAR!AM28+ABR!AM28+MAY!AM28+JUN!AM28+JUL!AM28+AGO!AM28+SET!AM28+OCT!AM28+NOV!AM28),IF(Config!$C$6=12,SUM(+ENE!AM28+FEB!AM28+MAR!AM28+ABR!AM28+MAY!AM28+JUN!AM28+JUL!AM28+AGO!AM28+SET!AM28+OCT!AM28+NOV!AM28+DIC!AM28)))))))))))))</f>
        <v>0</v>
      </c>
      <c r="AN28" s="259">
        <f>IF(Config!$C$6=1,SUM(+ENE!AN28),IF(Config!$C$6=2,SUM(+ENE!AN28+FEB!AN28),IF(Config!$C$6=3,SUM(+ENE!AN28+FEB!AN28+MAR!AN28),IF(Config!$C$6=4,SUM(+ENE!AN28+FEB!AN28+MAR!AN28+ABR!AN28),IF(Config!$C$6=5,SUM(ENE!AN28+FEB!AN28+MAR!AN28+ABR!AN28+MAY!AN28),IF(Config!$C$6=6,SUM(+ENE!AN28+FEB!AN28+MAR!AN28+ABR!AN28+MAY!AN28+JUN!AN28),IF(Config!$C$6=7,SUM(ENE!AN28+FEB!AN28+MAR!AN28+ABR!AN28+MAY!AN28+JUN!AN28+JUL!AN28),IF(Config!$C$6=8,SUM(+ENE!AN28+FEB!AN28+MAR!AN28+ABR!AN28+MAY!AN28+JUN!AN28+JUL!AN28+AGO!AN28),IF(Config!$C$6=9,SUM(+ENE!AN28+FEB!AN28+MAR!AN28+ABR!AN28+MAY!AN28+JUN!AN28+JUL!AN28+AGO!AN28+SET!AN28),IF(Config!$C$6=10,SUM(+ENE!AN28+FEB!AN28+MAR!AN28+ABR!AN28+MAY!AN28+JUN!AN28+JUL!AN28+AGO!AN28+SET!AN28+OCT!AN28),IF(Config!$C$6=11,SUM(+ENE!AN28+FEB!AN28+MAR!AN28+ABR!AN28+MAY!AN28+JUN!AN28+JUL!AN28+AGO!AN28+SET!AN28+OCT!AN28+NOV!AN28),IF(Config!$C$6=12,SUM(+ENE!AN28+FEB!AN28+MAR!AN28+ABR!AN28+MAY!AN28+JUN!AN28+JUL!AN28+AGO!AN28+SET!AN28+OCT!AN28+NOV!AN28+DIC!AN28)))))))))))))</f>
        <v>0</v>
      </c>
      <c r="AO28" s="259">
        <f>IF(Config!$C$6=1,SUM(+ENE!AO28),IF(Config!$C$6=2,SUM(+ENE!AO28+FEB!AO28),IF(Config!$C$6=3,SUM(+ENE!AO28+FEB!AO28+MAR!AO28),IF(Config!$C$6=4,SUM(+ENE!AO28+FEB!AO28+MAR!AO28+ABR!AO28),IF(Config!$C$6=5,SUM(ENE!AO28+FEB!AO28+MAR!AO28+ABR!AO28+MAY!AO28),IF(Config!$C$6=6,SUM(+ENE!AO28+FEB!AO28+MAR!AO28+ABR!AO28+MAY!AO28+JUN!AO28),IF(Config!$C$6=7,SUM(ENE!AO28+FEB!AO28+MAR!AO28+ABR!AO28+MAY!AO28+JUN!AO28+JUL!AO28),IF(Config!$C$6=8,SUM(+ENE!AO28+FEB!AO28+MAR!AO28+ABR!AO28+MAY!AO28+JUN!AO28+JUL!AO28+AGO!AO28),IF(Config!$C$6=9,SUM(+ENE!AO28+FEB!AO28+MAR!AO28+ABR!AO28+MAY!AO28+JUN!AO28+JUL!AO28+AGO!AO28+SET!AO28),IF(Config!$C$6=10,SUM(+ENE!AO28+FEB!AO28+MAR!AO28+ABR!AO28+MAY!AO28+JUN!AO28+JUL!AO28+AGO!AO28+SET!AO28+OCT!AO28),IF(Config!$C$6=11,SUM(+ENE!AO28+FEB!AO28+MAR!AO28+ABR!AO28+MAY!AO28+JUN!AO28+JUL!AO28+AGO!AO28+SET!AO28+OCT!AO28+NOV!AO28),IF(Config!$C$6=12,SUM(+ENE!AO28+FEB!AO28+MAR!AO28+ABR!AO28+MAY!AO28+JUN!AO28+JUL!AO28+AGO!AO28+SET!AO28+OCT!AO28+NOV!AO28+DIC!AO28)))))))))))))</f>
        <v>31</v>
      </c>
      <c r="AP28" s="259">
        <f>IF(Config!$C$6=1,SUM(+ENE!AP28),IF(Config!$C$6=2,SUM(+ENE!AP28+FEB!AP28),IF(Config!$C$6=3,SUM(+ENE!AP28+FEB!AP28+MAR!AP28),IF(Config!$C$6=4,SUM(+ENE!AP28+FEB!AP28+MAR!AP28+ABR!AP28),IF(Config!$C$6=5,SUM(ENE!AP28+FEB!AP28+MAR!AP28+ABR!AP28+MAY!AP28),IF(Config!$C$6=6,SUM(+ENE!AP28+FEB!AP28+MAR!AP28+ABR!AP28+MAY!AP28+JUN!AP28),IF(Config!$C$6=7,SUM(ENE!AP28+FEB!AP28+MAR!AP28+ABR!AP28+MAY!AP28+JUN!AP28+JUL!AP28),IF(Config!$C$6=8,SUM(+ENE!AP28+FEB!AP28+MAR!AP28+ABR!AP28+MAY!AP28+JUN!AP28+JUL!AP28+AGO!AP28),IF(Config!$C$6=9,SUM(+ENE!AP28+FEB!AP28+MAR!AP28+ABR!AP28+MAY!AP28+JUN!AP28+JUL!AP28+AGO!AP28+SET!AP28),IF(Config!$C$6=10,SUM(+ENE!AP28+FEB!AP28+MAR!AP28+ABR!AP28+MAY!AP28+JUN!AP28+JUL!AP28+AGO!AP28+SET!AP28+OCT!AP28),IF(Config!$C$6=11,SUM(+ENE!AP28+FEB!AP28+MAR!AP28+ABR!AP28+MAY!AP28+JUN!AP28+JUL!AP28+AGO!AP28+SET!AP28+OCT!AP28+NOV!AP28),IF(Config!$C$6=12,SUM(+ENE!AP28+FEB!AP28+MAR!AP28+ABR!AP28+MAY!AP28+JUN!AP28+JUL!AP28+AGO!AP28+SET!AP28+OCT!AP28+NOV!AP28+DIC!AP28)))))))))))))</f>
        <v>0</v>
      </c>
      <c r="AQ28" s="259">
        <f>IF(Config!$C$6=1,SUM(+ENE!AQ28),IF(Config!$C$6=2,SUM(+ENE!AQ28+FEB!AQ28),IF(Config!$C$6=3,SUM(+ENE!AQ28+FEB!AQ28+MAR!AQ28),IF(Config!$C$6=4,SUM(+ENE!AQ28+FEB!AQ28+MAR!AQ28+ABR!AQ28),IF(Config!$C$6=5,SUM(ENE!AQ28+FEB!AQ28+MAR!AQ28+ABR!AQ28+MAY!AQ28),IF(Config!$C$6=6,SUM(+ENE!AQ28+FEB!AQ28+MAR!AQ28+ABR!AQ28+MAY!AQ28+JUN!AQ28),IF(Config!$C$6=7,SUM(ENE!AQ28+FEB!AQ28+MAR!AQ28+ABR!AQ28+MAY!AQ28+JUN!AQ28+JUL!AQ28),IF(Config!$C$6=8,SUM(+ENE!AQ28+FEB!AQ28+MAR!AQ28+ABR!AQ28+MAY!AQ28+JUN!AQ28+JUL!AQ28+AGO!AQ28),IF(Config!$C$6=9,SUM(+ENE!AQ28+FEB!AQ28+MAR!AQ28+ABR!AQ28+MAY!AQ28+JUN!AQ28+JUL!AQ28+AGO!AQ28+SET!AQ28),IF(Config!$C$6=10,SUM(+ENE!AQ28+FEB!AQ28+MAR!AQ28+ABR!AQ28+MAY!AQ28+JUN!AQ28+JUL!AQ28+AGO!AQ28+SET!AQ28+OCT!AQ28),IF(Config!$C$6=11,SUM(+ENE!AQ28+FEB!AQ28+MAR!AQ28+ABR!AQ28+MAY!AQ28+JUN!AQ28+JUL!AQ28+AGO!AQ28+SET!AQ28+OCT!AQ28+NOV!AQ28),IF(Config!$C$6=12,SUM(+ENE!AQ28+FEB!AQ28+MAR!AQ28+ABR!AQ28+MAY!AQ28+JUN!AQ28+JUL!AQ28+AGO!AQ28+SET!AQ28+OCT!AQ28+NOV!AQ28+DIC!AQ28)))))))))))))</f>
        <v>0</v>
      </c>
      <c r="AR28" s="259">
        <f>IF(Config!$C$6=1,SUM(+ENE!AR28),IF(Config!$C$6=2,SUM(+ENE!AR28+FEB!AR28),IF(Config!$C$6=3,SUM(+ENE!AR28+FEB!AR28+MAR!AR28),IF(Config!$C$6=4,SUM(+ENE!AR28+FEB!AR28+MAR!AR28+ABR!AR28),IF(Config!$C$6=5,SUM(ENE!AR28+FEB!AR28+MAR!AR28+ABR!AR28+MAY!AR28),IF(Config!$C$6=6,SUM(+ENE!AR28+FEB!AR28+MAR!AR28+ABR!AR28+MAY!AR28+JUN!AR28),IF(Config!$C$6=7,SUM(ENE!AR28+FEB!AR28+MAR!AR28+ABR!AR28+MAY!AR28+JUN!AR28+JUL!AR28),IF(Config!$C$6=8,SUM(+ENE!AR28+FEB!AR28+MAR!AR28+ABR!AR28+MAY!AR28+JUN!AR28+JUL!AR28+AGO!AR28),IF(Config!$C$6=9,SUM(+ENE!AR28+FEB!AR28+MAR!AR28+ABR!AR28+MAY!AR28+JUN!AR28+JUL!AR28+AGO!AR28+SET!AR28),IF(Config!$C$6=10,SUM(+ENE!AR28+FEB!AR28+MAR!AR28+ABR!AR28+MAY!AR28+JUN!AR28+JUL!AR28+AGO!AR28+SET!AR28+OCT!AR28),IF(Config!$C$6=11,SUM(+ENE!AR28+FEB!AR28+MAR!AR28+ABR!AR28+MAY!AR28+JUN!AR28+JUL!AR28+AGO!AR28+SET!AR28+OCT!AR28+NOV!AR28),IF(Config!$C$6=12,SUM(+ENE!AR28+FEB!AR28+MAR!AR28+ABR!AR28+MAY!AR28+JUN!AR28+JUL!AR28+AGO!AR28+SET!AR28+OCT!AR28+NOV!AR28+DIC!AR28)))))))))))))</f>
        <v>0</v>
      </c>
      <c r="AS28" s="220">
        <f t="shared" si="3"/>
        <v>130</v>
      </c>
      <c r="AT28" s="260">
        <f>IF(Config!$C$6=1,SUM(+ENE!AT28),IF(Config!$C$6=2,SUM(+ENE!AT28+FEB!AT28),IF(Config!$C$6=3,SUM(+ENE!AT28+FEB!AT28+MAR!AT28),IF(Config!$C$6=4,SUM(+ENE!AT28+FEB!AT28+MAR!AT28+ABR!AT28),IF(Config!$C$6=5,SUM(ENE!AT28+FEB!AT28+MAR!AT28+ABR!AT28+MAY!AT28),IF(Config!$C$6=6,SUM(+ENE!AT28+FEB!AT28+MAR!AT28+ABR!AT28+MAY!AT28+JUN!AT28),IF(Config!$C$6=7,SUM(ENE!AT28+FEB!AT28+MAR!AT28+ABR!AT28+MAY!AT28+JUN!AT28+JUL!AT28),IF(Config!$C$6=8,SUM(+ENE!AT28+FEB!AT28+MAR!AT28+ABR!AT28+MAY!AT28+JUN!AT28+JUL!AT28+AGO!AT28),IF(Config!$C$6=9,SUM(+ENE!AT28+FEB!AT28+MAR!AT28+ABR!AT28+MAY!AT28+JUN!AT28+JUL!AT28+AGO!AT28+SET!AT28),IF(Config!$C$6=10,SUM(+ENE!AT28+FEB!AT28+MAR!AT28+ABR!AT28+MAY!AT28+JUN!AT28+JUL!AT28+AGO!AT28+SET!AT28+OCT!AT28),IF(Config!$C$6=11,SUM(+ENE!AT28+FEB!AT28+MAR!AT28+ABR!AT28+MAY!AT28+JUN!AT28+JUL!AT28+AGO!AT28+SET!AT28+OCT!AT28+NOV!AT28),IF(Config!$C$6=12,SUM(+ENE!AT28+FEB!AT28+MAR!AT28+ABR!AT28+MAY!AT28+JUN!AT28+JUL!AT28+AGO!AT28+SET!AT28+OCT!AT28+NOV!AT28+DIC!AT28)))))))))))))</f>
        <v>0</v>
      </c>
      <c r="AU28" s="260">
        <f>IF(Config!$C$6=1,SUM(+ENE!AU28),IF(Config!$C$6=2,SUM(+ENE!AU28+FEB!AU28),IF(Config!$C$6=3,SUM(+ENE!AU28+FEB!AU28+MAR!AU28),IF(Config!$C$6=4,SUM(+ENE!AU28+FEB!AU28+MAR!AU28+ABR!AU28),IF(Config!$C$6=5,SUM(ENE!AU28+FEB!AU28+MAR!AU28+ABR!AU28+MAY!AU28),IF(Config!$C$6=6,SUM(+ENE!AU28+FEB!AU28+MAR!AU28+ABR!AU28+MAY!AU28+JUN!AU28),IF(Config!$C$6=7,SUM(ENE!AU28+FEB!AU28+MAR!AU28+ABR!AU28+MAY!AU28+JUN!AU28+JUL!AU28),IF(Config!$C$6=8,SUM(+ENE!AU28+FEB!AU28+MAR!AU28+ABR!AU28+MAY!AU28+JUN!AU28+JUL!AU28+AGO!AU28),IF(Config!$C$6=9,SUM(+ENE!AU28+FEB!AU28+MAR!AU28+ABR!AU28+MAY!AU28+JUN!AU28+JUL!AU28+AGO!AU28+SET!AU28),IF(Config!$C$6=10,SUM(+ENE!AU28+FEB!AU28+MAR!AU28+ABR!AU28+MAY!AU28+JUN!AU28+JUL!AU28+AGO!AU28+SET!AU28+OCT!AU28),IF(Config!$C$6=11,SUM(+ENE!AU28+FEB!AU28+MAR!AU28+ABR!AU28+MAY!AU28+JUN!AU28+JUL!AU28+AGO!AU28+SET!AU28+OCT!AU28+NOV!AU28),IF(Config!$C$6=12,SUM(+ENE!AU28+FEB!AU28+MAR!AU28+ABR!AU28+MAY!AU28+JUN!AU28+JUL!AU28+AGO!AU28+SET!AU28+OCT!AU28+NOV!AU28+DIC!AU28)))))))))))))</f>
        <v>0</v>
      </c>
      <c r="AV28" s="260">
        <f>IF(Config!$C$6=1,SUM(+ENE!AV28),IF(Config!$C$6=2,SUM(+ENE!AV28+FEB!AV28),IF(Config!$C$6=3,SUM(+ENE!AV28+FEB!AV28+MAR!AV28),IF(Config!$C$6=4,SUM(+ENE!AV28+FEB!AV28+MAR!AV28+ABR!AV28),IF(Config!$C$6=5,SUM(ENE!AV28+FEB!AV28+MAR!AV28+ABR!AV28+MAY!AV28),IF(Config!$C$6=6,SUM(+ENE!AV28+FEB!AV28+MAR!AV28+ABR!AV28+MAY!AV28+JUN!AV28),IF(Config!$C$6=7,SUM(ENE!AV28+FEB!AV28+MAR!AV28+ABR!AV28+MAY!AV28+JUN!AV28+JUL!AV28),IF(Config!$C$6=8,SUM(+ENE!AV28+FEB!AV28+MAR!AV28+ABR!AV28+MAY!AV28+JUN!AV28+JUL!AV28+AGO!AV28),IF(Config!$C$6=9,SUM(+ENE!AV28+FEB!AV28+MAR!AV28+ABR!AV28+MAY!AV28+JUN!AV28+JUL!AV28+AGO!AV28+SET!AV28),IF(Config!$C$6=10,SUM(+ENE!AV28+FEB!AV28+MAR!AV28+ABR!AV28+MAY!AV28+JUN!AV28+JUL!AV28+AGO!AV28+SET!AV28+OCT!AV28),IF(Config!$C$6=11,SUM(+ENE!AV28+FEB!AV28+MAR!AV28+ABR!AV28+MAY!AV28+JUN!AV28+JUL!AV28+AGO!AV28+SET!AV28+OCT!AV28+NOV!AV28),IF(Config!$C$6=12,SUM(+ENE!AV28+FEB!AV28+MAR!AV28+ABR!AV28+MAY!AV28+JUN!AV28+JUL!AV28+AGO!AV28+SET!AV28+OCT!AV28+NOV!AV28+DIC!AV28)))))))))))))</f>
        <v>14</v>
      </c>
      <c r="AW28" s="260">
        <f>IF(Config!$C$6=1,SUM(+ENE!AW28),IF(Config!$C$6=2,SUM(+ENE!AW28+FEB!AW28),IF(Config!$C$6=3,SUM(+ENE!AW28+FEB!AW28+MAR!AW28),IF(Config!$C$6=4,SUM(+ENE!AW28+FEB!AW28+MAR!AW28+ABR!AW28),IF(Config!$C$6=5,SUM(ENE!AW28+FEB!AW28+MAR!AW28+ABR!AW28+MAY!AW28),IF(Config!$C$6=6,SUM(+ENE!AW28+FEB!AW28+MAR!AW28+ABR!AW28+MAY!AW28+JUN!AW28),IF(Config!$C$6=7,SUM(ENE!AW28+FEB!AW28+MAR!AW28+ABR!AW28+MAY!AW28+JUN!AW28+JUL!AW28),IF(Config!$C$6=8,SUM(+ENE!AW28+FEB!AW28+MAR!AW28+ABR!AW28+MAY!AW28+JUN!AW28+JUL!AW28+AGO!AW28),IF(Config!$C$6=9,SUM(+ENE!AW28+FEB!AW28+MAR!AW28+ABR!AW28+MAY!AW28+JUN!AW28+JUL!AW28+AGO!AW28+SET!AW28),IF(Config!$C$6=10,SUM(+ENE!AW28+FEB!AW28+MAR!AW28+ABR!AW28+MAY!AW28+JUN!AW28+JUL!AW28+AGO!AW28+SET!AW28+OCT!AW28),IF(Config!$C$6=11,SUM(+ENE!AW28+FEB!AW28+MAR!AW28+ABR!AW28+MAY!AW28+JUN!AW28+JUL!AW28+AGO!AW28+SET!AW28+OCT!AW28+NOV!AW28),IF(Config!$C$6=12,SUM(+ENE!AW28+FEB!AW28+MAR!AW28+ABR!AW28+MAY!AW28+JUN!AW28+JUL!AW28+AGO!AW28+SET!AW28+OCT!AW28+NOV!AW28+DIC!AW28)))))))))))))</f>
        <v>0</v>
      </c>
      <c r="AX28" s="260">
        <f>IF(Config!$C$6=1,SUM(+ENE!AX28),IF(Config!$C$6=2,SUM(+ENE!AX28+FEB!AX28),IF(Config!$C$6=3,SUM(+ENE!AX28+FEB!AX28+MAR!AX28),IF(Config!$C$6=4,SUM(+ENE!AX28+FEB!AX28+MAR!AX28+ABR!AX28),IF(Config!$C$6=5,SUM(ENE!AX28+FEB!AX28+MAR!AX28+ABR!AX28+MAY!AX28),IF(Config!$C$6=6,SUM(+ENE!AX28+FEB!AX28+MAR!AX28+ABR!AX28+MAY!AX28+JUN!AX28),IF(Config!$C$6=7,SUM(ENE!AX28+FEB!AX28+MAR!AX28+ABR!AX28+MAY!AX28+JUN!AX28+JUL!AX28),IF(Config!$C$6=8,SUM(+ENE!AX28+FEB!AX28+MAR!AX28+ABR!AX28+MAY!AX28+JUN!AX28+JUL!AX28+AGO!AX28),IF(Config!$C$6=9,SUM(+ENE!AX28+FEB!AX28+MAR!AX28+ABR!AX28+MAY!AX28+JUN!AX28+JUL!AX28+AGO!AX28+SET!AX28),IF(Config!$C$6=10,SUM(+ENE!AX28+FEB!AX28+MAR!AX28+ABR!AX28+MAY!AX28+JUN!AX28+JUL!AX28+AGO!AX28+SET!AX28+OCT!AX28),IF(Config!$C$6=11,SUM(+ENE!AX28+FEB!AX28+MAR!AX28+ABR!AX28+MAY!AX28+JUN!AX28+JUL!AX28+AGO!AX28+SET!AX28+OCT!AX28+NOV!AX28),IF(Config!$C$6=12,SUM(+ENE!AX28+FEB!AX28+MAR!AX28+ABR!AX28+MAY!AX28+JUN!AX28+JUL!AX28+AGO!AX28+SET!AX28+OCT!AX28+NOV!AX28+DIC!AX28)))))))))))))</f>
        <v>0</v>
      </c>
      <c r="AY28" s="260">
        <f>IF(Config!$C$6=1,SUM(+ENE!AY28),IF(Config!$C$6=2,SUM(+ENE!AY28+FEB!AY28),IF(Config!$C$6=3,SUM(+ENE!AY28+FEB!AY28+MAR!AY28),IF(Config!$C$6=4,SUM(+ENE!AY28+FEB!AY28+MAR!AY28+ABR!AY28),IF(Config!$C$6=5,SUM(ENE!AY28+FEB!AY28+MAR!AY28+ABR!AY28+MAY!AY28),IF(Config!$C$6=6,SUM(+ENE!AY28+FEB!AY28+MAR!AY28+ABR!AY28+MAY!AY28+JUN!AY28),IF(Config!$C$6=7,SUM(ENE!AY28+FEB!AY28+MAR!AY28+ABR!AY28+MAY!AY28+JUN!AY28+JUL!AY28),IF(Config!$C$6=8,SUM(+ENE!AY28+FEB!AY28+MAR!AY28+ABR!AY28+MAY!AY28+JUN!AY28+JUL!AY28+AGO!AY28),IF(Config!$C$6=9,SUM(+ENE!AY28+FEB!AY28+MAR!AY28+ABR!AY28+MAY!AY28+JUN!AY28+JUL!AY28+AGO!AY28+SET!AY28),IF(Config!$C$6=10,SUM(+ENE!AY28+FEB!AY28+MAR!AY28+ABR!AY28+MAY!AY28+JUN!AY28+JUL!AY28+AGO!AY28+SET!AY28+OCT!AY28),IF(Config!$C$6=11,SUM(+ENE!AY28+FEB!AY28+MAR!AY28+ABR!AY28+MAY!AY28+JUN!AY28+JUL!AY28+AGO!AY28+SET!AY28+OCT!AY28+NOV!AY28),IF(Config!$C$6=12,SUM(+ENE!AY28+FEB!AY28+MAR!AY28+ABR!AY28+MAY!AY28+JUN!AY28+JUL!AY28+AGO!AY28+SET!AY28+OCT!AY28+NOV!AY28+DIC!AY28)))))))))))))</f>
        <v>53</v>
      </c>
      <c r="AZ28" s="260">
        <f>IF(Config!$C$6=1,SUM(+ENE!AZ28),IF(Config!$C$6=2,SUM(+ENE!AZ28+FEB!AZ28),IF(Config!$C$6=3,SUM(+ENE!AZ28+FEB!AZ28+MAR!AZ28),IF(Config!$C$6=4,SUM(+ENE!AZ28+FEB!AZ28+MAR!AZ28+ABR!AZ28),IF(Config!$C$6=5,SUM(ENE!AZ28+FEB!AZ28+MAR!AZ28+ABR!AZ28+MAY!AZ28),IF(Config!$C$6=6,SUM(+ENE!AZ28+FEB!AZ28+MAR!AZ28+ABR!AZ28+MAY!AZ28+JUN!AZ28),IF(Config!$C$6=7,SUM(ENE!AZ28+FEB!AZ28+MAR!AZ28+ABR!AZ28+MAY!AZ28+JUN!AZ28+JUL!AZ28),IF(Config!$C$6=8,SUM(+ENE!AZ28+FEB!AZ28+MAR!AZ28+ABR!AZ28+MAY!AZ28+JUN!AZ28+JUL!AZ28+AGO!AZ28),IF(Config!$C$6=9,SUM(+ENE!AZ28+FEB!AZ28+MAR!AZ28+ABR!AZ28+MAY!AZ28+JUN!AZ28+JUL!AZ28+AGO!AZ28+SET!AZ28),IF(Config!$C$6=10,SUM(+ENE!AZ28+FEB!AZ28+MAR!AZ28+ABR!AZ28+MAY!AZ28+JUN!AZ28+JUL!AZ28+AGO!AZ28+SET!AZ28+OCT!AZ28),IF(Config!$C$6=11,SUM(+ENE!AZ28+FEB!AZ28+MAR!AZ28+ABR!AZ28+MAY!AZ28+JUN!AZ28+JUL!AZ28+AGO!AZ28+SET!AZ28+OCT!AZ28+NOV!AZ28),IF(Config!$C$6=12,SUM(+ENE!AZ28+FEB!AZ28+MAR!AZ28+ABR!AZ28+MAY!AZ28+JUN!AZ28+JUL!AZ28+AGO!AZ28+SET!AZ28+OCT!AZ28+NOV!AZ28+DIC!AZ28)))))))))))))</f>
        <v>0</v>
      </c>
      <c r="BA28" s="260">
        <f>IF(Config!$C$6=1,SUM(+ENE!BA28),IF(Config!$C$6=2,SUM(+ENE!BA28+FEB!BA28),IF(Config!$C$6=3,SUM(+ENE!BA28+FEB!BA28+MAR!BA28),IF(Config!$C$6=4,SUM(+ENE!BA28+FEB!BA28+MAR!BA28+ABR!BA28),IF(Config!$C$6=5,SUM(ENE!BA28+FEB!BA28+MAR!BA28+ABR!BA28+MAY!BA28),IF(Config!$C$6=6,SUM(+ENE!BA28+FEB!BA28+MAR!BA28+ABR!BA28+MAY!BA28+JUN!BA28),IF(Config!$C$6=7,SUM(ENE!BA28+FEB!BA28+MAR!BA28+ABR!BA28+MAY!BA28+JUN!BA28+JUL!BA28),IF(Config!$C$6=8,SUM(+ENE!BA28+FEB!BA28+MAR!BA28+ABR!BA28+MAY!BA28+JUN!BA28+JUL!BA28+AGO!BA28),IF(Config!$C$6=9,SUM(+ENE!BA28+FEB!BA28+MAR!BA28+ABR!BA28+MAY!BA28+JUN!BA28+JUL!BA28+AGO!BA28+SET!BA28),IF(Config!$C$6=10,SUM(+ENE!BA28+FEB!BA28+MAR!BA28+ABR!BA28+MAY!BA28+JUN!BA28+JUL!BA28+AGO!BA28+SET!BA28+OCT!BA28),IF(Config!$C$6=11,SUM(+ENE!BA28+FEB!BA28+MAR!BA28+ABR!BA28+MAY!BA28+JUN!BA28+JUL!BA28+AGO!BA28+SET!BA28+OCT!BA28+NOV!BA28),IF(Config!$C$6=12,SUM(+ENE!BA28+FEB!BA28+MAR!BA28+ABR!BA28+MAY!BA28+JUN!BA28+JUL!BA28+AGO!BA28+SET!BA28+OCT!BA28+NOV!BA28+DIC!BA28)))))))))))))</f>
        <v>0</v>
      </c>
      <c r="BB28" s="260">
        <f>IF(Config!$C$6=1,SUM(+ENE!BB28),IF(Config!$C$6=2,SUM(+ENE!BB28+FEB!BB28),IF(Config!$C$6=3,SUM(+ENE!BB28+FEB!BB28+MAR!BB28),IF(Config!$C$6=4,SUM(+ENE!BB28+FEB!BB28+MAR!BB28+ABR!BB28),IF(Config!$C$6=5,SUM(ENE!BB28+FEB!BB28+MAR!BB28+ABR!BB28+MAY!BB28),IF(Config!$C$6=6,SUM(+ENE!BB28+FEB!BB28+MAR!BB28+ABR!BB28+MAY!BB28+JUN!BB28),IF(Config!$C$6=7,SUM(ENE!BB28+FEB!BB28+MAR!BB28+ABR!BB28+MAY!BB28+JUN!BB28+JUL!BB28),IF(Config!$C$6=8,SUM(+ENE!BB28+FEB!BB28+MAR!BB28+ABR!BB28+MAY!BB28+JUN!BB28+JUL!BB28+AGO!BB28),IF(Config!$C$6=9,SUM(+ENE!BB28+FEB!BB28+MAR!BB28+ABR!BB28+MAY!BB28+JUN!BB28+JUL!BB28+AGO!BB28+SET!BB28),IF(Config!$C$6=10,SUM(+ENE!BB28+FEB!BB28+MAR!BB28+ABR!BB28+MAY!BB28+JUN!BB28+JUL!BB28+AGO!BB28+SET!BB28+OCT!BB28),IF(Config!$C$6=11,SUM(+ENE!BB28+FEB!BB28+MAR!BB28+ABR!BB28+MAY!BB28+JUN!BB28+JUL!BB28+AGO!BB28+SET!BB28+OCT!BB28+NOV!BB28),IF(Config!$C$6=12,SUM(+ENE!BB28+FEB!BB28+MAR!BB28+ABR!BB28+MAY!BB28+JUN!BB28+JUL!BB28+AGO!BB28+SET!BB28+OCT!BB28+NOV!BB28+DIC!BB28)))))))))))))</f>
        <v>32</v>
      </c>
      <c r="BC28" s="260">
        <f>IF(Config!$C$6=1,SUM(+ENE!BC28),IF(Config!$C$6=2,SUM(+ENE!BC28+FEB!BC28),IF(Config!$C$6=3,SUM(+ENE!BC28+FEB!BC28+MAR!BC28),IF(Config!$C$6=4,SUM(+ENE!BC28+FEB!BC28+MAR!BC28+ABR!BC28),IF(Config!$C$6=5,SUM(ENE!BC28+FEB!BC28+MAR!BC28+ABR!BC28+MAY!BC28),IF(Config!$C$6=6,SUM(+ENE!BC28+FEB!BC28+MAR!BC28+ABR!BC28+MAY!BC28+JUN!BC28),IF(Config!$C$6=7,SUM(ENE!BC28+FEB!BC28+MAR!BC28+ABR!BC28+MAY!BC28+JUN!BC28+JUL!BC28),IF(Config!$C$6=8,SUM(+ENE!BC28+FEB!BC28+MAR!BC28+ABR!BC28+MAY!BC28+JUN!BC28+JUL!BC28+AGO!BC28),IF(Config!$C$6=9,SUM(+ENE!BC28+FEB!BC28+MAR!BC28+ABR!BC28+MAY!BC28+JUN!BC28+JUL!BC28+AGO!BC28+SET!BC28),IF(Config!$C$6=10,SUM(+ENE!BC28+FEB!BC28+MAR!BC28+ABR!BC28+MAY!BC28+JUN!BC28+JUL!BC28+AGO!BC28+SET!BC28+OCT!BC28),IF(Config!$C$6=11,SUM(+ENE!BC28+FEB!BC28+MAR!BC28+ABR!BC28+MAY!BC28+JUN!BC28+JUL!BC28+AGO!BC28+SET!BC28+OCT!BC28+NOV!BC28),IF(Config!$C$6=12,SUM(+ENE!BC28+FEB!BC28+MAR!BC28+ABR!BC28+MAY!BC28+JUN!BC28+JUL!BC28+AGO!BC28+SET!BC28+OCT!BC28+NOV!BC28+DIC!BC28)))))))))))))</f>
        <v>31</v>
      </c>
      <c r="BD28" s="109">
        <f t="shared" si="4"/>
        <v>130</v>
      </c>
      <c r="BE28" t="str">
        <f t="shared" si="2"/>
        <v>OK</v>
      </c>
    </row>
    <row r="29" spans="1:57" ht="20.25" customHeight="1" x14ac:dyDescent="0.25">
      <c r="A29" s="213">
        <f>+METAS!A29</f>
        <v>26</v>
      </c>
      <c r="B29" s="257" t="str">
        <f>+METAS!B29</f>
        <v>26-Sesiones de entrenamiento en habilidades sociales para adolescentes, jóvenes y adultos</v>
      </c>
      <c r="C29" s="258" t="str">
        <f>+METAS!D29</f>
        <v>SALUD MENTAL I-1 A I-4</v>
      </c>
      <c r="D29" s="259">
        <f>IF(Config!$C$6=1,SUM(+ENE!D29),IF(Config!$C$6=2,SUM(+ENE!D29+FEB!D29),IF(Config!$C$6=3,SUM(+ENE!D29+FEB!D29+MAR!D29),IF(Config!$C$6=4,SUM(+ENE!D29+FEB!D29+MAR!D29+ABR!D29),IF(Config!$C$6=5,SUM(ENE!D29+FEB!D29+MAR!D29+ABR!D29+MAY!D29),IF(Config!$C$6=6,SUM(+ENE!D29+FEB!D29+MAR!D29+ABR!D29+MAY!D29+JUN!D29),IF(Config!$C$6=7,SUM(ENE!D29+FEB!D29+MAR!D29+ABR!D29+MAY!D29+JUN!D29+JUL!D29),IF(Config!$C$6=8,SUM(+ENE!D29+FEB!D29+MAR!D29+ABR!D29+MAY!D29+JUN!D29+JUL!D29+AGO!D29),IF(Config!$C$6=9,SUM(+ENE!D29+FEB!D29+MAR!D29+ABR!D29+MAY!D29+JUN!D29+JUL!D29+AGO!D29+SET!D29),IF(Config!$C$6=10,SUM(+ENE!D29+FEB!D29+MAR!D29+ABR!D29+MAY!D29+JUN!D29+JUL!D29+AGO!D29+SET!D29+OCT!D29),IF(Config!$C$6=11,SUM(+ENE!D29+FEB!D29+MAR!D29+ABR!D29+MAY!D29+JUN!D29+JUL!D29+AGO!D29+SET!D29+OCT!D29+NOV!D29),IF(Config!$C$6=12,SUM(+ENE!D29+FEB!D29+MAR!D29+ABR!D29+MAY!D29+JUN!D29+JUL!D29+AGO!D29+SET!D29+OCT!D29+NOV!D29+DIC!D29)))))))))))))</f>
        <v>0</v>
      </c>
      <c r="E29" s="259">
        <f>IF(Config!$C$6=1,SUM(+ENE!E29),IF(Config!$C$6=2,SUM(+ENE!E29+FEB!E29),IF(Config!$C$6=3,SUM(+ENE!E29+FEB!E29+MAR!E29),IF(Config!$C$6=4,SUM(+ENE!E29+FEB!E29+MAR!E29+ABR!E29),IF(Config!$C$6=5,SUM(ENE!E29+FEB!E29+MAR!E29+ABR!E29+MAY!E29),IF(Config!$C$6=6,SUM(+ENE!E29+FEB!E29+MAR!E29+ABR!E29+MAY!E29+JUN!E29),IF(Config!$C$6=7,SUM(ENE!E29+FEB!E29+MAR!E29+ABR!E29+MAY!E29+JUN!E29+JUL!E29),IF(Config!$C$6=8,SUM(+ENE!E29+FEB!E29+MAR!E29+ABR!E29+MAY!E29+JUN!E29+JUL!E29+AGO!E29),IF(Config!$C$6=9,SUM(+ENE!E29+FEB!E29+MAR!E29+ABR!E29+MAY!E29+JUN!E29+JUL!E29+AGO!E29+SET!E29),IF(Config!$C$6=10,SUM(+ENE!E29+FEB!E29+MAR!E29+ABR!E29+MAY!E29+JUN!E29+JUL!E29+AGO!E29+SET!E29+OCT!E29),IF(Config!$C$6=11,SUM(+ENE!E29+FEB!E29+MAR!E29+ABR!E29+MAY!E29+JUN!E29+JUL!E29+AGO!E29+SET!E29+OCT!E29+NOV!E29),IF(Config!$C$6=12,SUM(+ENE!E29+FEB!E29+MAR!E29+ABR!E29+MAY!E29+JUN!E29+JUL!E29+AGO!E29+SET!E29+OCT!E29+NOV!E29+DIC!E29)))))))))))))</f>
        <v>0</v>
      </c>
      <c r="F29" s="259">
        <f>IF(Config!$C$6=1,SUM(+ENE!F29),IF(Config!$C$6=2,SUM(+ENE!F29+FEB!F29),IF(Config!$C$6=3,SUM(+ENE!F29+FEB!F29+MAR!F29),IF(Config!$C$6=4,SUM(+ENE!F29+FEB!F29+MAR!F29+ABR!F29),IF(Config!$C$6=5,SUM(ENE!F29+FEB!F29+MAR!F29+ABR!F29+MAY!F29),IF(Config!$C$6=6,SUM(+ENE!F29+FEB!F29+MAR!F29+ABR!F29+MAY!F29+JUN!F29),IF(Config!$C$6=7,SUM(ENE!F29+FEB!F29+MAR!F29+ABR!F29+MAY!F29+JUN!F29+JUL!F29),IF(Config!$C$6=8,SUM(+ENE!F29+FEB!F29+MAR!F29+ABR!F29+MAY!F29+JUN!F29+JUL!F29+AGO!F29),IF(Config!$C$6=9,SUM(+ENE!F29+FEB!F29+MAR!F29+ABR!F29+MAY!F29+JUN!F29+JUL!F29+AGO!F29+SET!F29),IF(Config!$C$6=10,SUM(+ENE!F29+FEB!F29+MAR!F29+ABR!F29+MAY!F29+JUN!F29+JUL!F29+AGO!F29+SET!F29+OCT!F29),IF(Config!$C$6=11,SUM(+ENE!F29+FEB!F29+MAR!F29+ABR!F29+MAY!F29+JUN!F29+JUL!F29+AGO!F29+SET!F29+OCT!F29+NOV!F29),IF(Config!$C$6=12,SUM(+ENE!F29+FEB!F29+MAR!F29+ABR!F29+MAY!F29+JUN!F29+JUL!F29+AGO!F29+SET!F29+OCT!F29+NOV!F29+DIC!F29)))))))))))))</f>
        <v>55</v>
      </c>
      <c r="G29" s="259">
        <f>IF(Config!$C$6=1,SUM(+ENE!G29),IF(Config!$C$6=2,SUM(+ENE!G29+FEB!G29),IF(Config!$C$6=3,SUM(+ENE!G29+FEB!G29+MAR!G29),IF(Config!$C$6=4,SUM(+ENE!G29+FEB!G29+MAR!G29+ABR!G29),IF(Config!$C$6=5,SUM(ENE!G29+FEB!G29+MAR!G29+ABR!G29+MAY!G29),IF(Config!$C$6=6,SUM(+ENE!G29+FEB!G29+MAR!G29+ABR!G29+MAY!G29+JUN!G29),IF(Config!$C$6=7,SUM(ENE!G29+FEB!G29+MAR!G29+ABR!G29+MAY!G29+JUN!G29+JUL!G29),IF(Config!$C$6=8,SUM(+ENE!G29+FEB!G29+MAR!G29+ABR!G29+MAY!G29+JUN!G29+JUL!G29+AGO!G29),IF(Config!$C$6=9,SUM(+ENE!G29+FEB!G29+MAR!G29+ABR!G29+MAY!G29+JUN!G29+JUL!G29+AGO!G29+SET!G29),IF(Config!$C$6=10,SUM(+ENE!G29+FEB!G29+MAR!G29+ABR!G29+MAY!G29+JUN!G29+JUL!G29+AGO!G29+SET!G29+OCT!G29),IF(Config!$C$6=11,SUM(+ENE!G29+FEB!G29+MAR!G29+ABR!G29+MAY!G29+JUN!G29+JUL!G29+AGO!G29+SET!G29+OCT!G29+NOV!G29),IF(Config!$C$6=12,SUM(+ENE!G29+FEB!G29+MAR!G29+ABR!G29+MAY!G29+JUN!G29+JUL!G29+AGO!G29+SET!G29+OCT!G29+NOV!G29+DIC!G29)))))))))))))</f>
        <v>0</v>
      </c>
      <c r="H29" s="259">
        <f>IF(Config!$C$6=1,SUM(+ENE!H29),IF(Config!$C$6=2,SUM(+ENE!H29+FEB!H29),IF(Config!$C$6=3,SUM(+ENE!H29+FEB!H29+MAR!H29),IF(Config!$C$6=4,SUM(+ENE!H29+FEB!H29+MAR!H29+ABR!H29),IF(Config!$C$6=5,SUM(ENE!H29+FEB!H29+MAR!H29+ABR!H29+MAY!H29),IF(Config!$C$6=6,SUM(+ENE!H29+FEB!H29+MAR!H29+ABR!H29+MAY!H29+JUN!H29),IF(Config!$C$6=7,SUM(ENE!H29+FEB!H29+MAR!H29+ABR!H29+MAY!H29+JUN!H29+JUL!H29),IF(Config!$C$6=8,SUM(+ENE!H29+FEB!H29+MAR!H29+ABR!H29+MAY!H29+JUN!H29+JUL!H29+AGO!H29),IF(Config!$C$6=9,SUM(+ENE!H29+FEB!H29+MAR!H29+ABR!H29+MAY!H29+JUN!H29+JUL!H29+AGO!H29+SET!H29),IF(Config!$C$6=10,SUM(+ENE!H29+FEB!H29+MAR!H29+ABR!H29+MAY!H29+JUN!H29+JUL!H29+AGO!H29+SET!H29+OCT!H29),IF(Config!$C$6=11,SUM(+ENE!H29+FEB!H29+MAR!H29+ABR!H29+MAY!H29+JUN!H29+JUL!H29+AGO!H29+SET!H29+OCT!H29+NOV!H29),IF(Config!$C$6=12,SUM(+ENE!H29+FEB!H29+MAR!H29+ABR!H29+MAY!H29+JUN!H29+JUL!H29+AGO!H29+SET!H29+OCT!H29+NOV!H29+DIC!H29)))))))))))))</f>
        <v>0</v>
      </c>
      <c r="I29" s="259">
        <f>IF(Config!$C$6=1,SUM(+ENE!I29),IF(Config!$C$6=2,SUM(+ENE!I29+FEB!I29),IF(Config!$C$6=3,SUM(+ENE!I29+FEB!I29+MAR!I29),IF(Config!$C$6=4,SUM(+ENE!I29+FEB!I29+MAR!I29+ABR!I29),IF(Config!$C$6=5,SUM(ENE!I29+FEB!I29+MAR!I29+ABR!I29+MAY!I29),IF(Config!$C$6=6,SUM(+ENE!I29+FEB!I29+MAR!I29+ABR!I29+MAY!I29+JUN!I29),IF(Config!$C$6=7,SUM(ENE!I29+FEB!I29+MAR!I29+ABR!I29+MAY!I29+JUN!I29+JUL!I29),IF(Config!$C$6=8,SUM(+ENE!I29+FEB!I29+MAR!I29+ABR!I29+MAY!I29+JUN!I29+JUL!I29+AGO!I29),IF(Config!$C$6=9,SUM(+ENE!I29+FEB!I29+MAR!I29+ABR!I29+MAY!I29+JUN!I29+JUL!I29+AGO!I29+SET!I29),IF(Config!$C$6=10,SUM(+ENE!I29+FEB!I29+MAR!I29+ABR!I29+MAY!I29+JUN!I29+JUL!I29+AGO!I29+SET!I29+OCT!I29),IF(Config!$C$6=11,SUM(+ENE!I29+FEB!I29+MAR!I29+ABR!I29+MAY!I29+JUN!I29+JUL!I29+AGO!I29+SET!I29+OCT!I29+NOV!I29),IF(Config!$C$6=12,SUM(+ENE!I29+FEB!I29+MAR!I29+ABR!I29+MAY!I29+JUN!I29+JUL!I29+AGO!I29+SET!I29+OCT!I29+NOV!I29+DIC!I29)))))))))))))</f>
        <v>0</v>
      </c>
      <c r="J29" s="259">
        <f>IF(Config!$C$6=1,SUM(+ENE!J29),IF(Config!$C$6=2,SUM(+ENE!J29+FEB!J29),IF(Config!$C$6=3,SUM(+ENE!J29+FEB!J29+MAR!J29),IF(Config!$C$6=4,SUM(+ENE!J29+FEB!J29+MAR!J29+ABR!J29),IF(Config!$C$6=5,SUM(ENE!J29+FEB!J29+MAR!J29+ABR!J29+MAY!J29),IF(Config!$C$6=6,SUM(+ENE!J29+FEB!J29+MAR!J29+ABR!J29+MAY!J29+JUN!J29),IF(Config!$C$6=7,SUM(ENE!J29+FEB!J29+MAR!J29+ABR!J29+MAY!J29+JUN!J29+JUL!J29),IF(Config!$C$6=8,SUM(+ENE!J29+FEB!J29+MAR!J29+ABR!J29+MAY!J29+JUN!J29+JUL!J29+AGO!J29),IF(Config!$C$6=9,SUM(+ENE!J29+FEB!J29+MAR!J29+ABR!J29+MAY!J29+JUN!J29+JUL!J29+AGO!J29+SET!J29),IF(Config!$C$6=10,SUM(+ENE!J29+FEB!J29+MAR!J29+ABR!J29+MAY!J29+JUN!J29+JUL!J29+AGO!J29+SET!J29+OCT!J29),IF(Config!$C$6=11,SUM(+ENE!J29+FEB!J29+MAR!J29+ABR!J29+MAY!J29+JUN!J29+JUL!J29+AGO!J29+SET!J29+OCT!J29+NOV!J29),IF(Config!$C$6=12,SUM(+ENE!J29+FEB!J29+MAR!J29+ABR!J29+MAY!J29+JUN!J29+JUL!J29+AGO!J29+SET!J29+OCT!J29+NOV!J29+DIC!J29)))))))))))))</f>
        <v>0</v>
      </c>
      <c r="K29" s="259">
        <f>IF(Config!$C$6=1,SUM(+ENE!K29),IF(Config!$C$6=2,SUM(+ENE!K29+FEB!K29),IF(Config!$C$6=3,SUM(+ENE!K29+FEB!K29+MAR!K29),IF(Config!$C$6=4,SUM(+ENE!K29+FEB!K29+MAR!K29+ABR!K29),IF(Config!$C$6=5,SUM(ENE!K29+FEB!K29+MAR!K29+ABR!K29+MAY!K29),IF(Config!$C$6=6,SUM(+ENE!K29+FEB!K29+MAR!K29+ABR!K29+MAY!K29+JUN!K29),IF(Config!$C$6=7,SUM(ENE!K29+FEB!K29+MAR!K29+ABR!K29+MAY!K29+JUN!K29+JUL!K29),IF(Config!$C$6=8,SUM(+ENE!K29+FEB!K29+MAR!K29+ABR!K29+MAY!K29+JUN!K29+JUL!K29+AGO!K29),IF(Config!$C$6=9,SUM(+ENE!K29+FEB!K29+MAR!K29+ABR!K29+MAY!K29+JUN!K29+JUL!K29+AGO!K29+SET!K29),IF(Config!$C$6=10,SUM(+ENE!K29+FEB!K29+MAR!K29+ABR!K29+MAY!K29+JUN!K29+JUL!K29+AGO!K29+SET!K29+OCT!K29),IF(Config!$C$6=11,SUM(+ENE!K29+FEB!K29+MAR!K29+ABR!K29+MAY!K29+JUN!K29+JUL!K29+AGO!K29+SET!K29+OCT!K29+NOV!K29),IF(Config!$C$6=12,SUM(+ENE!K29+FEB!K29+MAR!K29+ABR!K29+MAY!K29+JUN!K29+JUL!K29+AGO!K29+SET!K29+OCT!K29+NOV!K29+DIC!K29)))))))))))))</f>
        <v>0</v>
      </c>
      <c r="L29" s="259">
        <f>IF(Config!$C$6=1,SUM(+ENE!L29),IF(Config!$C$6=2,SUM(+ENE!L29+FEB!L29),IF(Config!$C$6=3,SUM(+ENE!L29+FEB!L29+MAR!L29),IF(Config!$C$6=4,SUM(+ENE!L29+FEB!L29+MAR!L29+ABR!L29),IF(Config!$C$6=5,SUM(ENE!L29+FEB!L29+MAR!L29+ABR!L29+MAY!L29),IF(Config!$C$6=6,SUM(+ENE!L29+FEB!L29+MAR!L29+ABR!L29+MAY!L29+JUN!L29),IF(Config!$C$6=7,SUM(ENE!L29+FEB!L29+MAR!L29+ABR!L29+MAY!L29+JUN!L29+JUL!L29),IF(Config!$C$6=8,SUM(+ENE!L29+FEB!L29+MAR!L29+ABR!L29+MAY!L29+JUN!L29+JUL!L29+AGO!L29),IF(Config!$C$6=9,SUM(+ENE!L29+FEB!L29+MAR!L29+ABR!L29+MAY!L29+JUN!L29+JUL!L29+AGO!L29+SET!L29),IF(Config!$C$6=10,SUM(+ENE!L29+FEB!L29+MAR!L29+ABR!L29+MAY!L29+JUN!L29+JUL!L29+AGO!L29+SET!L29+OCT!L29),IF(Config!$C$6=11,SUM(+ENE!L29+FEB!L29+MAR!L29+ABR!L29+MAY!L29+JUN!L29+JUL!L29+AGO!L29+SET!L29+OCT!L29+NOV!L29),IF(Config!$C$6=12,SUM(+ENE!L29+FEB!L29+MAR!L29+ABR!L29+MAY!L29+JUN!L29+JUL!L29+AGO!L29+SET!L29+OCT!L29+NOV!L29+DIC!L29)))))))))))))</f>
        <v>0</v>
      </c>
      <c r="M29" s="259">
        <f>IF(Config!$C$6=1,SUM(+ENE!M29),IF(Config!$C$6=2,SUM(+ENE!M29+FEB!M29),IF(Config!$C$6=3,SUM(+ENE!M29+FEB!M29+MAR!M29),IF(Config!$C$6=4,SUM(+ENE!M29+FEB!M29+MAR!M29+ABR!M29),IF(Config!$C$6=5,SUM(ENE!M29+FEB!M29+MAR!M29+ABR!M29+MAY!M29),IF(Config!$C$6=6,SUM(+ENE!M29+FEB!M29+MAR!M29+ABR!M29+MAY!M29+JUN!M29),IF(Config!$C$6=7,SUM(ENE!M29+FEB!M29+MAR!M29+ABR!M29+MAY!M29+JUN!M29+JUL!M29),IF(Config!$C$6=8,SUM(+ENE!M29+FEB!M29+MAR!M29+ABR!M29+MAY!M29+JUN!M29+JUL!M29+AGO!M29),IF(Config!$C$6=9,SUM(+ENE!M29+FEB!M29+MAR!M29+ABR!M29+MAY!M29+JUN!M29+JUL!M29+AGO!M29+SET!M29),IF(Config!$C$6=10,SUM(+ENE!M29+FEB!M29+MAR!M29+ABR!M29+MAY!M29+JUN!M29+JUL!M29+AGO!M29+SET!M29+OCT!M29),IF(Config!$C$6=11,SUM(+ENE!M29+FEB!M29+MAR!M29+ABR!M29+MAY!M29+JUN!M29+JUL!M29+AGO!M29+SET!M29+OCT!M29+NOV!M29),IF(Config!$C$6=12,SUM(+ENE!M29+FEB!M29+MAR!M29+ABR!M29+MAY!M29+JUN!M29+JUL!M29+AGO!M29+SET!M29+OCT!M29+NOV!M29+DIC!M29)))))))))))))</f>
        <v>0</v>
      </c>
      <c r="N29" s="259">
        <f>IF(Config!$C$6=1,SUM(+ENE!N29),IF(Config!$C$6=2,SUM(+ENE!N29+FEB!N29),IF(Config!$C$6=3,SUM(+ENE!N29+FEB!N29+MAR!N29),IF(Config!$C$6=4,SUM(+ENE!N29+FEB!N29+MAR!N29+ABR!N29),IF(Config!$C$6=5,SUM(ENE!N29+FEB!N29+MAR!N29+ABR!N29+MAY!N29),IF(Config!$C$6=6,SUM(+ENE!N29+FEB!N29+MAR!N29+ABR!N29+MAY!N29+JUN!N29),IF(Config!$C$6=7,SUM(ENE!N29+FEB!N29+MAR!N29+ABR!N29+MAY!N29+JUN!N29+JUL!N29),IF(Config!$C$6=8,SUM(+ENE!N29+FEB!N29+MAR!N29+ABR!N29+MAY!N29+JUN!N29+JUL!N29+AGO!N29),IF(Config!$C$6=9,SUM(+ENE!N29+FEB!N29+MAR!N29+ABR!N29+MAY!N29+JUN!N29+JUL!N29+AGO!N29+SET!N29),IF(Config!$C$6=10,SUM(+ENE!N29+FEB!N29+MAR!N29+ABR!N29+MAY!N29+JUN!N29+JUL!N29+AGO!N29+SET!N29+OCT!N29),IF(Config!$C$6=11,SUM(+ENE!N29+FEB!N29+MAR!N29+ABR!N29+MAY!N29+JUN!N29+JUL!N29+AGO!N29+SET!N29+OCT!N29+NOV!N29),IF(Config!$C$6=12,SUM(+ENE!N29+FEB!N29+MAR!N29+ABR!N29+MAY!N29+JUN!N29+JUL!N29+AGO!N29+SET!N29+OCT!N29+NOV!N29+DIC!N29)))))))))))))</f>
        <v>0</v>
      </c>
      <c r="O29" s="259">
        <f>IF(Config!$C$6=1,SUM(+ENE!O29),IF(Config!$C$6=2,SUM(+ENE!O29+FEB!O29),IF(Config!$C$6=3,SUM(+ENE!O29+FEB!O29+MAR!O29),IF(Config!$C$6=4,SUM(+ENE!O29+FEB!O29+MAR!O29+ABR!O29),IF(Config!$C$6=5,SUM(ENE!O29+FEB!O29+MAR!O29+ABR!O29+MAY!O29),IF(Config!$C$6=6,SUM(+ENE!O29+FEB!O29+MAR!O29+ABR!O29+MAY!O29+JUN!O29),IF(Config!$C$6=7,SUM(ENE!O29+FEB!O29+MAR!O29+ABR!O29+MAY!O29+JUN!O29+JUL!O29),IF(Config!$C$6=8,SUM(+ENE!O29+FEB!O29+MAR!O29+ABR!O29+MAY!O29+JUN!O29+JUL!O29+AGO!O29),IF(Config!$C$6=9,SUM(+ENE!O29+FEB!O29+MAR!O29+ABR!O29+MAY!O29+JUN!O29+JUL!O29+AGO!O29+SET!O29),IF(Config!$C$6=10,SUM(+ENE!O29+FEB!O29+MAR!O29+ABR!O29+MAY!O29+JUN!O29+JUL!O29+AGO!O29+SET!O29+OCT!O29),IF(Config!$C$6=11,SUM(+ENE!O29+FEB!O29+MAR!O29+ABR!O29+MAY!O29+JUN!O29+JUL!O29+AGO!O29+SET!O29+OCT!O29+NOV!O29),IF(Config!$C$6=12,SUM(+ENE!O29+FEB!O29+MAR!O29+ABR!O29+MAY!O29+JUN!O29+JUL!O29+AGO!O29+SET!O29+OCT!O29+NOV!O29+DIC!O29)))))))))))))</f>
        <v>2</v>
      </c>
      <c r="P29" s="259">
        <f>IF(Config!$C$6=1,SUM(+ENE!P29),IF(Config!$C$6=2,SUM(+ENE!P29+FEB!P29),IF(Config!$C$6=3,SUM(+ENE!P29+FEB!P29+MAR!P29),IF(Config!$C$6=4,SUM(+ENE!P29+FEB!P29+MAR!P29+ABR!P29),IF(Config!$C$6=5,SUM(ENE!P29+FEB!P29+MAR!P29+ABR!P29+MAY!P29),IF(Config!$C$6=6,SUM(+ENE!P29+FEB!P29+MAR!P29+ABR!P29+MAY!P29+JUN!P29),IF(Config!$C$6=7,SUM(ENE!P29+FEB!P29+MAR!P29+ABR!P29+MAY!P29+JUN!P29+JUL!P29),IF(Config!$C$6=8,SUM(+ENE!P29+FEB!P29+MAR!P29+ABR!P29+MAY!P29+JUN!P29+JUL!P29+AGO!P29),IF(Config!$C$6=9,SUM(+ENE!P29+FEB!P29+MAR!P29+ABR!P29+MAY!P29+JUN!P29+JUL!P29+AGO!P29+SET!P29),IF(Config!$C$6=10,SUM(+ENE!P29+FEB!P29+MAR!P29+ABR!P29+MAY!P29+JUN!P29+JUL!P29+AGO!P29+SET!P29+OCT!P29),IF(Config!$C$6=11,SUM(+ENE!P29+FEB!P29+MAR!P29+ABR!P29+MAY!P29+JUN!P29+JUL!P29+AGO!P29+SET!P29+OCT!P29+NOV!P29),IF(Config!$C$6=12,SUM(+ENE!P29+FEB!P29+MAR!P29+ABR!P29+MAY!P29+JUN!P29+JUL!P29+AGO!P29+SET!P29+OCT!P29+NOV!P29+DIC!P29)))))))))))))</f>
        <v>59</v>
      </c>
      <c r="Q29" s="259">
        <f>IF(Config!$C$6=1,SUM(+ENE!Q29),IF(Config!$C$6=2,SUM(+ENE!Q29+FEB!Q29),IF(Config!$C$6=3,SUM(+ENE!Q29+FEB!Q29+MAR!Q29),IF(Config!$C$6=4,SUM(+ENE!Q29+FEB!Q29+MAR!Q29+ABR!Q29),IF(Config!$C$6=5,SUM(ENE!Q29+FEB!Q29+MAR!Q29+ABR!Q29+MAY!Q29),IF(Config!$C$6=6,SUM(+ENE!Q29+FEB!Q29+MAR!Q29+ABR!Q29+MAY!Q29+JUN!Q29),IF(Config!$C$6=7,SUM(ENE!Q29+FEB!Q29+MAR!Q29+ABR!Q29+MAY!Q29+JUN!Q29+JUL!Q29),IF(Config!$C$6=8,SUM(+ENE!Q29+FEB!Q29+MAR!Q29+ABR!Q29+MAY!Q29+JUN!Q29+JUL!Q29+AGO!Q29),IF(Config!$C$6=9,SUM(+ENE!Q29+FEB!Q29+MAR!Q29+ABR!Q29+MAY!Q29+JUN!Q29+JUL!Q29+AGO!Q29+SET!Q29),IF(Config!$C$6=10,SUM(+ENE!Q29+FEB!Q29+MAR!Q29+ABR!Q29+MAY!Q29+JUN!Q29+JUL!Q29+AGO!Q29+SET!Q29+OCT!Q29),IF(Config!$C$6=11,SUM(+ENE!Q29+FEB!Q29+MAR!Q29+ABR!Q29+MAY!Q29+JUN!Q29+JUL!Q29+AGO!Q29+SET!Q29+OCT!Q29+NOV!Q29),IF(Config!$C$6=12,SUM(+ENE!Q29+FEB!Q29+MAR!Q29+ABR!Q29+MAY!Q29+JUN!Q29+JUL!Q29+AGO!Q29+SET!Q29+OCT!Q29+NOV!Q29+DIC!Q29)))))))))))))</f>
        <v>0</v>
      </c>
      <c r="R29" s="259">
        <f>IF(Config!$C$6=1,SUM(+ENE!R29),IF(Config!$C$6=2,SUM(+ENE!R29+FEB!R29),IF(Config!$C$6=3,SUM(+ENE!R29+FEB!R29+MAR!R29),IF(Config!$C$6=4,SUM(+ENE!R29+FEB!R29+MAR!R29+ABR!R29),IF(Config!$C$6=5,SUM(ENE!R29+FEB!R29+MAR!R29+ABR!R29+MAY!R29),IF(Config!$C$6=6,SUM(+ENE!R29+FEB!R29+MAR!R29+ABR!R29+MAY!R29+JUN!R29),IF(Config!$C$6=7,SUM(ENE!R29+FEB!R29+MAR!R29+ABR!R29+MAY!R29+JUN!R29+JUL!R29),IF(Config!$C$6=8,SUM(+ENE!R29+FEB!R29+MAR!R29+ABR!R29+MAY!R29+JUN!R29+JUL!R29+AGO!R29),IF(Config!$C$6=9,SUM(+ENE!R29+FEB!R29+MAR!R29+ABR!R29+MAY!R29+JUN!R29+JUL!R29+AGO!R29+SET!R29),IF(Config!$C$6=10,SUM(+ENE!R29+FEB!R29+MAR!R29+ABR!R29+MAY!R29+JUN!R29+JUL!R29+AGO!R29+SET!R29+OCT!R29),IF(Config!$C$6=11,SUM(+ENE!R29+FEB!R29+MAR!R29+ABR!R29+MAY!R29+JUN!R29+JUL!R29+AGO!R29+SET!R29+OCT!R29+NOV!R29),IF(Config!$C$6=12,SUM(+ENE!R29+FEB!R29+MAR!R29+ABR!R29+MAY!R29+JUN!R29+JUL!R29+AGO!R29+SET!R29+OCT!R29+NOV!R29+DIC!R29)))))))))))))</f>
        <v>0</v>
      </c>
      <c r="S29" s="259">
        <f>IF(Config!$C$6=1,SUM(+ENE!S29),IF(Config!$C$6=2,SUM(+ENE!S29+FEB!S29),IF(Config!$C$6=3,SUM(+ENE!S29+FEB!S29+MAR!S29),IF(Config!$C$6=4,SUM(+ENE!S29+FEB!S29+MAR!S29+ABR!S29),IF(Config!$C$6=5,SUM(ENE!S29+FEB!S29+MAR!S29+ABR!S29+MAY!S29),IF(Config!$C$6=6,SUM(+ENE!S29+FEB!S29+MAR!S29+ABR!S29+MAY!S29+JUN!S29),IF(Config!$C$6=7,SUM(ENE!S29+FEB!S29+MAR!S29+ABR!S29+MAY!S29+JUN!S29+JUL!S29),IF(Config!$C$6=8,SUM(+ENE!S29+FEB!S29+MAR!S29+ABR!S29+MAY!S29+JUN!S29+JUL!S29+AGO!S29),IF(Config!$C$6=9,SUM(+ENE!S29+FEB!S29+MAR!S29+ABR!S29+MAY!S29+JUN!S29+JUL!S29+AGO!S29+SET!S29),IF(Config!$C$6=10,SUM(+ENE!S29+FEB!S29+MAR!S29+ABR!S29+MAY!S29+JUN!S29+JUL!S29+AGO!S29+SET!S29+OCT!S29),IF(Config!$C$6=11,SUM(+ENE!S29+FEB!S29+MAR!S29+ABR!S29+MAY!S29+JUN!S29+JUL!S29+AGO!S29+SET!S29+OCT!S29+NOV!S29),IF(Config!$C$6=12,SUM(+ENE!S29+FEB!S29+MAR!S29+ABR!S29+MAY!S29+JUN!S29+JUL!S29+AGO!S29+SET!S29+OCT!S29+NOV!S29+DIC!S29)))))))))))))</f>
        <v>28</v>
      </c>
      <c r="T29" s="259">
        <f>IF(Config!$C$6=1,SUM(+ENE!T29),IF(Config!$C$6=2,SUM(+ENE!T29+FEB!T29),IF(Config!$C$6=3,SUM(+ENE!T29+FEB!T29+MAR!T29),IF(Config!$C$6=4,SUM(+ENE!T29+FEB!T29+MAR!T29+ABR!T29),IF(Config!$C$6=5,SUM(ENE!T29+FEB!T29+MAR!T29+ABR!T29+MAY!T29),IF(Config!$C$6=6,SUM(+ENE!T29+FEB!T29+MAR!T29+ABR!T29+MAY!T29+JUN!T29),IF(Config!$C$6=7,SUM(ENE!T29+FEB!T29+MAR!T29+ABR!T29+MAY!T29+JUN!T29+JUL!T29),IF(Config!$C$6=8,SUM(+ENE!T29+FEB!T29+MAR!T29+ABR!T29+MAY!T29+JUN!T29+JUL!T29+AGO!T29),IF(Config!$C$6=9,SUM(+ENE!T29+FEB!T29+MAR!T29+ABR!T29+MAY!T29+JUN!T29+JUL!T29+AGO!T29+SET!T29),IF(Config!$C$6=10,SUM(+ENE!T29+FEB!T29+MAR!T29+ABR!T29+MAY!T29+JUN!T29+JUL!T29+AGO!T29+SET!T29+OCT!T29),IF(Config!$C$6=11,SUM(+ENE!T29+FEB!T29+MAR!T29+ABR!T29+MAY!T29+JUN!T29+JUL!T29+AGO!T29+SET!T29+OCT!T29+NOV!T29),IF(Config!$C$6=12,SUM(+ENE!T29+FEB!T29+MAR!T29+ABR!T29+MAY!T29+JUN!T29+JUL!T29+AGO!T29+SET!T29+OCT!T29+NOV!T29+DIC!T29)))))))))))))</f>
        <v>0</v>
      </c>
      <c r="U29" s="259">
        <f>IF(Config!$C$6=1,SUM(+ENE!U29),IF(Config!$C$6=2,SUM(+ENE!U29+FEB!U29),IF(Config!$C$6=3,SUM(+ENE!U29+FEB!U29+MAR!U29),IF(Config!$C$6=4,SUM(+ENE!U29+FEB!U29+MAR!U29+ABR!U29),IF(Config!$C$6=5,SUM(ENE!U29+FEB!U29+MAR!U29+ABR!U29+MAY!U29),IF(Config!$C$6=6,SUM(+ENE!U29+FEB!U29+MAR!U29+ABR!U29+MAY!U29+JUN!U29),IF(Config!$C$6=7,SUM(ENE!U29+FEB!U29+MAR!U29+ABR!U29+MAY!U29+JUN!U29+JUL!U29),IF(Config!$C$6=8,SUM(+ENE!U29+FEB!U29+MAR!U29+ABR!U29+MAY!U29+JUN!U29+JUL!U29+AGO!U29),IF(Config!$C$6=9,SUM(+ENE!U29+FEB!U29+MAR!U29+ABR!U29+MAY!U29+JUN!U29+JUL!U29+AGO!U29+SET!U29),IF(Config!$C$6=10,SUM(+ENE!U29+FEB!U29+MAR!U29+ABR!U29+MAY!U29+JUN!U29+JUL!U29+AGO!U29+SET!U29+OCT!U29),IF(Config!$C$6=11,SUM(+ENE!U29+FEB!U29+MAR!U29+ABR!U29+MAY!U29+JUN!U29+JUL!U29+AGO!U29+SET!U29+OCT!U29+NOV!U29),IF(Config!$C$6=12,SUM(+ENE!U29+FEB!U29+MAR!U29+ABR!U29+MAY!U29+JUN!U29+JUL!U29+AGO!U29+SET!U29+OCT!U29+NOV!U29+DIC!U29)))))))))))))</f>
        <v>0</v>
      </c>
      <c r="V29" s="259">
        <f>IF(Config!$C$6=1,SUM(+ENE!V29),IF(Config!$C$6=2,SUM(+ENE!V29+FEB!V29),IF(Config!$C$6=3,SUM(+ENE!V29+FEB!V29+MAR!V29),IF(Config!$C$6=4,SUM(+ENE!V29+FEB!V29+MAR!V29+ABR!V29),IF(Config!$C$6=5,SUM(ENE!V29+FEB!V29+MAR!V29+ABR!V29+MAY!V29),IF(Config!$C$6=6,SUM(+ENE!V29+FEB!V29+MAR!V29+ABR!V29+MAY!V29+JUN!V29),IF(Config!$C$6=7,SUM(ENE!V29+FEB!V29+MAR!V29+ABR!V29+MAY!V29+JUN!V29+JUL!V29),IF(Config!$C$6=8,SUM(+ENE!V29+FEB!V29+MAR!V29+ABR!V29+MAY!V29+JUN!V29+JUL!V29+AGO!V29),IF(Config!$C$6=9,SUM(+ENE!V29+FEB!V29+MAR!V29+ABR!V29+MAY!V29+JUN!V29+JUL!V29+AGO!V29+SET!V29),IF(Config!$C$6=10,SUM(+ENE!V29+FEB!V29+MAR!V29+ABR!V29+MAY!V29+JUN!V29+JUL!V29+AGO!V29+SET!V29+OCT!V29),IF(Config!$C$6=11,SUM(+ENE!V29+FEB!V29+MAR!V29+ABR!V29+MAY!V29+JUN!V29+JUL!V29+AGO!V29+SET!V29+OCT!V29+NOV!V29),IF(Config!$C$6=12,SUM(+ENE!V29+FEB!V29+MAR!V29+ABR!V29+MAY!V29+JUN!V29+JUL!V29+AGO!V29+SET!V29+OCT!V29+NOV!V29+DIC!V29)))))))))))))</f>
        <v>0</v>
      </c>
      <c r="W29" s="259">
        <f>IF(Config!$C$6=1,SUM(+ENE!W29),IF(Config!$C$6=2,SUM(+ENE!W29+FEB!W29),IF(Config!$C$6=3,SUM(+ENE!W29+FEB!W29+MAR!W29),IF(Config!$C$6=4,SUM(+ENE!W29+FEB!W29+MAR!W29+ABR!W29),IF(Config!$C$6=5,SUM(ENE!W29+FEB!W29+MAR!W29+ABR!W29+MAY!W29),IF(Config!$C$6=6,SUM(+ENE!W29+FEB!W29+MAR!W29+ABR!W29+MAY!W29+JUN!W29),IF(Config!$C$6=7,SUM(ENE!W29+FEB!W29+MAR!W29+ABR!W29+MAY!W29+JUN!W29+JUL!W29),IF(Config!$C$6=8,SUM(+ENE!W29+FEB!W29+MAR!W29+ABR!W29+MAY!W29+JUN!W29+JUL!W29+AGO!W29),IF(Config!$C$6=9,SUM(+ENE!W29+FEB!W29+MAR!W29+ABR!W29+MAY!W29+JUN!W29+JUL!W29+AGO!W29+SET!W29),IF(Config!$C$6=10,SUM(+ENE!W29+FEB!W29+MAR!W29+ABR!W29+MAY!W29+JUN!W29+JUL!W29+AGO!W29+SET!W29+OCT!W29),IF(Config!$C$6=11,SUM(+ENE!W29+FEB!W29+MAR!W29+ABR!W29+MAY!W29+JUN!W29+JUL!W29+AGO!W29+SET!W29+OCT!W29+NOV!W29),IF(Config!$C$6=12,SUM(+ENE!W29+FEB!W29+MAR!W29+ABR!W29+MAY!W29+JUN!W29+JUL!W29+AGO!W29+SET!W29+OCT!W29+NOV!W29+DIC!W29)))))))))))))</f>
        <v>0</v>
      </c>
      <c r="X29" s="259">
        <f>IF(Config!$C$6=1,SUM(+ENE!X29),IF(Config!$C$6=2,SUM(+ENE!X29+FEB!X29),IF(Config!$C$6=3,SUM(+ENE!X29+FEB!X29+MAR!X29),IF(Config!$C$6=4,SUM(+ENE!X29+FEB!X29+MAR!X29+ABR!X29),IF(Config!$C$6=5,SUM(ENE!X29+FEB!X29+MAR!X29+ABR!X29+MAY!X29),IF(Config!$C$6=6,SUM(+ENE!X29+FEB!X29+MAR!X29+ABR!X29+MAY!X29+JUN!X29),IF(Config!$C$6=7,SUM(ENE!X29+FEB!X29+MAR!X29+ABR!X29+MAY!X29+JUN!X29+JUL!X29),IF(Config!$C$6=8,SUM(+ENE!X29+FEB!X29+MAR!X29+ABR!X29+MAY!X29+JUN!X29+JUL!X29+AGO!X29),IF(Config!$C$6=9,SUM(+ENE!X29+FEB!X29+MAR!X29+ABR!X29+MAY!X29+JUN!X29+JUL!X29+AGO!X29+SET!X29),IF(Config!$C$6=10,SUM(+ENE!X29+FEB!X29+MAR!X29+ABR!X29+MAY!X29+JUN!X29+JUL!X29+AGO!X29+SET!X29+OCT!X29),IF(Config!$C$6=11,SUM(+ENE!X29+FEB!X29+MAR!X29+ABR!X29+MAY!X29+JUN!X29+JUL!X29+AGO!X29+SET!X29+OCT!X29+NOV!X29),IF(Config!$C$6=12,SUM(+ENE!X29+FEB!X29+MAR!X29+ABR!X29+MAY!X29+JUN!X29+JUL!X29+AGO!X29+SET!X29+OCT!X29+NOV!X29+DIC!X29)))))))))))))</f>
        <v>0</v>
      </c>
      <c r="Y29" s="259">
        <f>IF(Config!$C$6=1,SUM(+ENE!Y29),IF(Config!$C$6=2,SUM(+ENE!Y29+FEB!Y29),IF(Config!$C$6=3,SUM(+ENE!Y29+FEB!Y29+MAR!Y29),IF(Config!$C$6=4,SUM(+ENE!Y29+FEB!Y29+MAR!Y29+ABR!Y29),IF(Config!$C$6=5,SUM(ENE!Y29+FEB!Y29+MAR!Y29+ABR!Y29+MAY!Y29),IF(Config!$C$6=6,SUM(+ENE!Y29+FEB!Y29+MAR!Y29+ABR!Y29+MAY!Y29+JUN!Y29),IF(Config!$C$6=7,SUM(ENE!Y29+FEB!Y29+MAR!Y29+ABR!Y29+MAY!Y29+JUN!Y29+JUL!Y29),IF(Config!$C$6=8,SUM(+ENE!Y29+FEB!Y29+MAR!Y29+ABR!Y29+MAY!Y29+JUN!Y29+JUL!Y29+AGO!Y29),IF(Config!$C$6=9,SUM(+ENE!Y29+FEB!Y29+MAR!Y29+ABR!Y29+MAY!Y29+JUN!Y29+JUL!Y29+AGO!Y29+SET!Y29),IF(Config!$C$6=10,SUM(+ENE!Y29+FEB!Y29+MAR!Y29+ABR!Y29+MAY!Y29+JUN!Y29+JUL!Y29+AGO!Y29+SET!Y29+OCT!Y29),IF(Config!$C$6=11,SUM(+ENE!Y29+FEB!Y29+MAR!Y29+ABR!Y29+MAY!Y29+JUN!Y29+JUL!Y29+AGO!Y29+SET!Y29+OCT!Y29+NOV!Y29),IF(Config!$C$6=12,SUM(+ENE!Y29+FEB!Y29+MAR!Y29+ABR!Y29+MAY!Y29+JUN!Y29+JUL!Y29+AGO!Y29+SET!Y29+OCT!Y29+NOV!Y29+DIC!Y29)))))))))))))</f>
        <v>17</v>
      </c>
      <c r="Z29" s="259">
        <f>IF(Config!$C$6=1,SUM(+ENE!Z29),IF(Config!$C$6=2,SUM(+ENE!Z29+FEB!Z29),IF(Config!$C$6=3,SUM(+ENE!Z29+FEB!Z29+MAR!Z29),IF(Config!$C$6=4,SUM(+ENE!Z29+FEB!Z29+MAR!Z29+ABR!Z29),IF(Config!$C$6=5,SUM(ENE!Z29+FEB!Z29+MAR!Z29+ABR!Z29+MAY!Z29),IF(Config!$C$6=6,SUM(+ENE!Z29+FEB!Z29+MAR!Z29+ABR!Z29+MAY!Z29+JUN!Z29),IF(Config!$C$6=7,SUM(ENE!Z29+FEB!Z29+MAR!Z29+ABR!Z29+MAY!Z29+JUN!Z29+JUL!Z29),IF(Config!$C$6=8,SUM(+ENE!Z29+FEB!Z29+MAR!Z29+ABR!Z29+MAY!Z29+JUN!Z29+JUL!Z29+AGO!Z29),IF(Config!$C$6=9,SUM(+ENE!Z29+FEB!Z29+MAR!Z29+ABR!Z29+MAY!Z29+JUN!Z29+JUL!Z29+AGO!Z29+SET!Z29),IF(Config!$C$6=10,SUM(+ENE!Z29+FEB!Z29+MAR!Z29+ABR!Z29+MAY!Z29+JUN!Z29+JUL!Z29+AGO!Z29+SET!Z29+OCT!Z29),IF(Config!$C$6=11,SUM(+ENE!Z29+FEB!Z29+MAR!Z29+ABR!Z29+MAY!Z29+JUN!Z29+JUL!Z29+AGO!Z29+SET!Z29+OCT!Z29+NOV!Z29),IF(Config!$C$6=12,SUM(+ENE!Z29+FEB!Z29+MAR!Z29+ABR!Z29+MAY!Z29+JUN!Z29+JUL!Z29+AGO!Z29+SET!Z29+OCT!Z29+NOV!Z29+DIC!Z29)))))))))))))</f>
        <v>14</v>
      </c>
      <c r="AA29" s="259">
        <f>IF(Config!$C$6=1,SUM(+ENE!AA29),IF(Config!$C$6=2,SUM(+ENE!AA29+FEB!AA29),IF(Config!$C$6=3,SUM(+ENE!AA29+FEB!AA29+MAR!AA29),IF(Config!$C$6=4,SUM(+ENE!AA29+FEB!AA29+MAR!AA29+ABR!AA29),IF(Config!$C$6=5,SUM(ENE!AA29+FEB!AA29+MAR!AA29+ABR!AA29+MAY!AA29),IF(Config!$C$6=6,SUM(+ENE!AA29+FEB!AA29+MAR!AA29+ABR!AA29+MAY!AA29+JUN!AA29),IF(Config!$C$6=7,SUM(ENE!AA29+FEB!AA29+MAR!AA29+ABR!AA29+MAY!AA29+JUN!AA29+JUL!AA29),IF(Config!$C$6=8,SUM(+ENE!AA29+FEB!AA29+MAR!AA29+ABR!AA29+MAY!AA29+JUN!AA29+JUL!AA29+AGO!AA29),IF(Config!$C$6=9,SUM(+ENE!AA29+FEB!AA29+MAR!AA29+ABR!AA29+MAY!AA29+JUN!AA29+JUL!AA29+AGO!AA29+SET!AA29),IF(Config!$C$6=10,SUM(+ENE!AA29+FEB!AA29+MAR!AA29+ABR!AA29+MAY!AA29+JUN!AA29+JUL!AA29+AGO!AA29+SET!AA29+OCT!AA29),IF(Config!$C$6=11,SUM(+ENE!AA29+FEB!AA29+MAR!AA29+ABR!AA29+MAY!AA29+JUN!AA29+JUL!AA29+AGO!AA29+SET!AA29+OCT!AA29+NOV!AA29),IF(Config!$C$6=12,SUM(+ENE!AA29+FEB!AA29+MAR!AA29+ABR!AA29+MAY!AA29+JUN!AA29+JUL!AA29+AGO!AA29+SET!AA29+OCT!AA29+NOV!AA29+DIC!AA29)))))))))))))</f>
        <v>0</v>
      </c>
      <c r="AB29" s="259">
        <f>IF(Config!$C$6=1,SUM(+ENE!AB29),IF(Config!$C$6=2,SUM(+ENE!AB29+FEB!AB29),IF(Config!$C$6=3,SUM(+ENE!AB29+FEB!AB29+MAR!AB29),IF(Config!$C$6=4,SUM(+ENE!AB29+FEB!AB29+MAR!AB29+ABR!AB29),IF(Config!$C$6=5,SUM(ENE!AB29+FEB!AB29+MAR!AB29+ABR!AB29+MAY!AB29),IF(Config!$C$6=6,SUM(+ENE!AB29+FEB!AB29+MAR!AB29+ABR!AB29+MAY!AB29+JUN!AB29),IF(Config!$C$6=7,SUM(ENE!AB29+FEB!AB29+MAR!AB29+ABR!AB29+MAY!AB29+JUN!AB29+JUL!AB29),IF(Config!$C$6=8,SUM(+ENE!AB29+FEB!AB29+MAR!AB29+ABR!AB29+MAY!AB29+JUN!AB29+JUL!AB29+AGO!AB29),IF(Config!$C$6=9,SUM(+ENE!AB29+FEB!AB29+MAR!AB29+ABR!AB29+MAY!AB29+JUN!AB29+JUL!AB29+AGO!AB29+SET!AB29),IF(Config!$C$6=10,SUM(+ENE!AB29+FEB!AB29+MAR!AB29+ABR!AB29+MAY!AB29+JUN!AB29+JUL!AB29+AGO!AB29+SET!AB29+OCT!AB29),IF(Config!$C$6=11,SUM(+ENE!AB29+FEB!AB29+MAR!AB29+ABR!AB29+MAY!AB29+JUN!AB29+JUL!AB29+AGO!AB29+SET!AB29+OCT!AB29+NOV!AB29),IF(Config!$C$6=12,SUM(+ENE!AB29+FEB!AB29+MAR!AB29+ABR!AB29+MAY!AB29+JUN!AB29+JUL!AB29+AGO!AB29+SET!AB29+OCT!AB29+NOV!AB29+DIC!AB29)))))))))))))</f>
        <v>0</v>
      </c>
      <c r="AC29" s="259">
        <f>IF(Config!$C$6=1,SUM(+ENE!AC29),IF(Config!$C$6=2,SUM(+ENE!AC29+FEB!AC29),IF(Config!$C$6=3,SUM(+ENE!AC29+FEB!AC29+MAR!AC29),IF(Config!$C$6=4,SUM(+ENE!AC29+FEB!AC29+MAR!AC29+ABR!AC29),IF(Config!$C$6=5,SUM(ENE!AC29+FEB!AC29+MAR!AC29+ABR!AC29+MAY!AC29),IF(Config!$C$6=6,SUM(+ENE!AC29+FEB!AC29+MAR!AC29+ABR!AC29+MAY!AC29+JUN!AC29),IF(Config!$C$6=7,SUM(ENE!AC29+FEB!AC29+MAR!AC29+ABR!AC29+MAY!AC29+JUN!AC29+JUL!AC29),IF(Config!$C$6=8,SUM(+ENE!AC29+FEB!AC29+MAR!AC29+ABR!AC29+MAY!AC29+JUN!AC29+JUL!AC29+AGO!AC29),IF(Config!$C$6=9,SUM(+ENE!AC29+FEB!AC29+MAR!AC29+ABR!AC29+MAY!AC29+JUN!AC29+JUL!AC29+AGO!AC29+SET!AC29),IF(Config!$C$6=10,SUM(+ENE!AC29+FEB!AC29+MAR!AC29+ABR!AC29+MAY!AC29+JUN!AC29+JUL!AC29+AGO!AC29+SET!AC29+OCT!AC29),IF(Config!$C$6=11,SUM(+ENE!AC29+FEB!AC29+MAR!AC29+ABR!AC29+MAY!AC29+JUN!AC29+JUL!AC29+AGO!AC29+SET!AC29+OCT!AC29+NOV!AC29),IF(Config!$C$6=12,SUM(+ENE!AC29+FEB!AC29+MAR!AC29+ABR!AC29+MAY!AC29+JUN!AC29+JUL!AC29+AGO!AC29+SET!AC29+OCT!AC29+NOV!AC29+DIC!AC29)))))))))))))</f>
        <v>111</v>
      </c>
      <c r="AD29" s="259">
        <f>IF(Config!$C$6=1,SUM(+ENE!AD29),IF(Config!$C$6=2,SUM(+ENE!AD29+FEB!AD29),IF(Config!$C$6=3,SUM(+ENE!AD29+FEB!AD29+MAR!AD29),IF(Config!$C$6=4,SUM(+ENE!AD29+FEB!AD29+MAR!AD29+ABR!AD29),IF(Config!$C$6=5,SUM(ENE!AD29+FEB!AD29+MAR!AD29+ABR!AD29+MAY!AD29),IF(Config!$C$6=6,SUM(+ENE!AD29+FEB!AD29+MAR!AD29+ABR!AD29+MAY!AD29+JUN!AD29),IF(Config!$C$6=7,SUM(ENE!AD29+FEB!AD29+MAR!AD29+ABR!AD29+MAY!AD29+JUN!AD29+JUL!AD29),IF(Config!$C$6=8,SUM(+ENE!AD29+FEB!AD29+MAR!AD29+ABR!AD29+MAY!AD29+JUN!AD29+JUL!AD29+AGO!AD29),IF(Config!$C$6=9,SUM(+ENE!AD29+FEB!AD29+MAR!AD29+ABR!AD29+MAY!AD29+JUN!AD29+JUL!AD29+AGO!AD29+SET!AD29),IF(Config!$C$6=10,SUM(+ENE!AD29+FEB!AD29+MAR!AD29+ABR!AD29+MAY!AD29+JUN!AD29+JUL!AD29+AGO!AD29+SET!AD29+OCT!AD29),IF(Config!$C$6=11,SUM(+ENE!AD29+FEB!AD29+MAR!AD29+ABR!AD29+MAY!AD29+JUN!AD29+JUL!AD29+AGO!AD29+SET!AD29+OCT!AD29+NOV!AD29),IF(Config!$C$6=12,SUM(+ENE!AD29+FEB!AD29+MAR!AD29+ABR!AD29+MAY!AD29+JUN!AD29+JUL!AD29+AGO!AD29+SET!AD29+OCT!AD29+NOV!AD29+DIC!AD29)))))))))))))</f>
        <v>0</v>
      </c>
      <c r="AE29" s="259">
        <f>IF(Config!$C$6=1,SUM(+ENE!AE29),IF(Config!$C$6=2,SUM(+ENE!AE29+FEB!AE29),IF(Config!$C$6=3,SUM(+ENE!AE29+FEB!AE29+MAR!AE29),IF(Config!$C$6=4,SUM(+ENE!AE29+FEB!AE29+MAR!AE29+ABR!AE29),IF(Config!$C$6=5,SUM(ENE!AE29+FEB!AE29+MAR!AE29+ABR!AE29+MAY!AE29),IF(Config!$C$6=6,SUM(+ENE!AE29+FEB!AE29+MAR!AE29+ABR!AE29+MAY!AE29+JUN!AE29),IF(Config!$C$6=7,SUM(ENE!AE29+FEB!AE29+MAR!AE29+ABR!AE29+MAY!AE29+JUN!AE29+JUL!AE29),IF(Config!$C$6=8,SUM(+ENE!AE29+FEB!AE29+MAR!AE29+ABR!AE29+MAY!AE29+JUN!AE29+JUL!AE29+AGO!AE29),IF(Config!$C$6=9,SUM(+ENE!AE29+FEB!AE29+MAR!AE29+ABR!AE29+MAY!AE29+JUN!AE29+JUL!AE29+AGO!AE29+SET!AE29),IF(Config!$C$6=10,SUM(+ENE!AE29+FEB!AE29+MAR!AE29+ABR!AE29+MAY!AE29+JUN!AE29+JUL!AE29+AGO!AE29+SET!AE29+OCT!AE29),IF(Config!$C$6=11,SUM(+ENE!AE29+FEB!AE29+MAR!AE29+ABR!AE29+MAY!AE29+JUN!AE29+JUL!AE29+AGO!AE29+SET!AE29+OCT!AE29+NOV!AE29),IF(Config!$C$6=12,SUM(+ENE!AE29+FEB!AE29+MAR!AE29+ABR!AE29+MAY!AE29+JUN!AE29+JUL!AE29+AGO!AE29+SET!AE29+OCT!AE29+NOV!AE29+DIC!AE29)))))))))))))</f>
        <v>0</v>
      </c>
      <c r="AF29" s="259">
        <f>IF(Config!$C$6=1,SUM(+ENE!AF29),IF(Config!$C$6=2,SUM(+ENE!AF29+FEB!AF29),IF(Config!$C$6=3,SUM(+ENE!AF29+FEB!AF29+MAR!AF29),IF(Config!$C$6=4,SUM(+ENE!AF29+FEB!AF29+MAR!AF29+ABR!AF29),IF(Config!$C$6=5,SUM(ENE!AF29+FEB!AF29+MAR!AF29+ABR!AF29+MAY!AF29),IF(Config!$C$6=6,SUM(+ENE!AF29+FEB!AF29+MAR!AF29+ABR!AF29+MAY!AF29+JUN!AF29),IF(Config!$C$6=7,SUM(ENE!AF29+FEB!AF29+MAR!AF29+ABR!AF29+MAY!AF29+JUN!AF29+JUL!AF29),IF(Config!$C$6=8,SUM(+ENE!AF29+FEB!AF29+MAR!AF29+ABR!AF29+MAY!AF29+JUN!AF29+JUL!AF29+AGO!AF29),IF(Config!$C$6=9,SUM(+ENE!AF29+FEB!AF29+MAR!AF29+ABR!AF29+MAY!AF29+JUN!AF29+JUL!AF29+AGO!AF29+SET!AF29),IF(Config!$C$6=10,SUM(+ENE!AF29+FEB!AF29+MAR!AF29+ABR!AF29+MAY!AF29+JUN!AF29+JUL!AF29+AGO!AF29+SET!AF29+OCT!AF29),IF(Config!$C$6=11,SUM(+ENE!AF29+FEB!AF29+MAR!AF29+ABR!AF29+MAY!AF29+JUN!AF29+JUL!AF29+AGO!AF29+SET!AF29+OCT!AF29+NOV!AF29),IF(Config!$C$6=12,SUM(+ENE!AF29+FEB!AF29+MAR!AF29+ABR!AF29+MAY!AF29+JUN!AF29+JUL!AF29+AGO!AF29+SET!AF29+OCT!AF29+NOV!AF29+DIC!AF29)))))))))))))</f>
        <v>0</v>
      </c>
      <c r="AG29" s="259">
        <f>IF(Config!$C$6=1,SUM(+ENE!AG29),IF(Config!$C$6=2,SUM(+ENE!AG29+FEB!AG29),IF(Config!$C$6=3,SUM(+ENE!AG29+FEB!AG29+MAR!AG29),IF(Config!$C$6=4,SUM(+ENE!AG29+FEB!AG29+MAR!AG29+ABR!AG29),IF(Config!$C$6=5,SUM(ENE!AG29+FEB!AG29+MAR!AG29+ABR!AG29+MAY!AG29),IF(Config!$C$6=6,SUM(+ENE!AG29+FEB!AG29+MAR!AG29+ABR!AG29+MAY!AG29+JUN!AG29),IF(Config!$C$6=7,SUM(ENE!AG29+FEB!AG29+MAR!AG29+ABR!AG29+MAY!AG29+JUN!AG29+JUL!AG29),IF(Config!$C$6=8,SUM(+ENE!AG29+FEB!AG29+MAR!AG29+ABR!AG29+MAY!AG29+JUN!AG29+JUL!AG29+AGO!AG29),IF(Config!$C$6=9,SUM(+ENE!AG29+FEB!AG29+MAR!AG29+ABR!AG29+MAY!AG29+JUN!AG29+JUL!AG29+AGO!AG29+SET!AG29),IF(Config!$C$6=10,SUM(+ENE!AG29+FEB!AG29+MAR!AG29+ABR!AG29+MAY!AG29+JUN!AG29+JUL!AG29+AGO!AG29+SET!AG29+OCT!AG29),IF(Config!$C$6=11,SUM(+ENE!AG29+FEB!AG29+MAR!AG29+ABR!AG29+MAY!AG29+JUN!AG29+JUL!AG29+AGO!AG29+SET!AG29+OCT!AG29+NOV!AG29),IF(Config!$C$6=12,SUM(+ENE!AG29+FEB!AG29+MAR!AG29+ABR!AG29+MAY!AG29+JUN!AG29+JUL!AG29+AGO!AG29+SET!AG29+OCT!AG29+NOV!AG29+DIC!AG29)))))))))))))</f>
        <v>0</v>
      </c>
      <c r="AH29" s="259">
        <f>IF(Config!$C$6=1,SUM(+ENE!AH29),IF(Config!$C$6=2,SUM(+ENE!AH29+FEB!AH29),IF(Config!$C$6=3,SUM(+ENE!AH29+FEB!AH29+MAR!AH29),IF(Config!$C$6=4,SUM(+ENE!AH29+FEB!AH29+MAR!AH29+ABR!AH29),IF(Config!$C$6=5,SUM(ENE!AH29+FEB!AH29+MAR!AH29+ABR!AH29+MAY!AH29),IF(Config!$C$6=6,SUM(+ENE!AH29+FEB!AH29+MAR!AH29+ABR!AH29+MAY!AH29+JUN!AH29),IF(Config!$C$6=7,SUM(ENE!AH29+FEB!AH29+MAR!AH29+ABR!AH29+MAY!AH29+JUN!AH29+JUL!AH29),IF(Config!$C$6=8,SUM(+ENE!AH29+FEB!AH29+MAR!AH29+ABR!AH29+MAY!AH29+JUN!AH29+JUL!AH29+AGO!AH29),IF(Config!$C$6=9,SUM(+ENE!AH29+FEB!AH29+MAR!AH29+ABR!AH29+MAY!AH29+JUN!AH29+JUL!AH29+AGO!AH29+SET!AH29),IF(Config!$C$6=10,SUM(+ENE!AH29+FEB!AH29+MAR!AH29+ABR!AH29+MAY!AH29+JUN!AH29+JUL!AH29+AGO!AH29+SET!AH29+OCT!AH29),IF(Config!$C$6=11,SUM(+ENE!AH29+FEB!AH29+MAR!AH29+ABR!AH29+MAY!AH29+JUN!AH29+JUL!AH29+AGO!AH29+SET!AH29+OCT!AH29+NOV!AH29),IF(Config!$C$6=12,SUM(+ENE!AH29+FEB!AH29+MAR!AH29+ABR!AH29+MAY!AH29+JUN!AH29+JUL!AH29+AGO!AH29+SET!AH29+OCT!AH29+NOV!AH29+DIC!AH29)))))))))))))</f>
        <v>0</v>
      </c>
      <c r="AI29" s="259">
        <f>IF(Config!$C$6=1,SUM(+ENE!AI29),IF(Config!$C$6=2,SUM(+ENE!AI29+FEB!AI29),IF(Config!$C$6=3,SUM(+ENE!AI29+FEB!AI29+MAR!AI29),IF(Config!$C$6=4,SUM(+ENE!AI29+FEB!AI29+MAR!AI29+ABR!AI29),IF(Config!$C$6=5,SUM(ENE!AI29+FEB!AI29+MAR!AI29+ABR!AI29+MAY!AI29),IF(Config!$C$6=6,SUM(+ENE!AI29+FEB!AI29+MAR!AI29+ABR!AI29+MAY!AI29+JUN!AI29),IF(Config!$C$6=7,SUM(ENE!AI29+FEB!AI29+MAR!AI29+ABR!AI29+MAY!AI29+JUN!AI29+JUL!AI29),IF(Config!$C$6=8,SUM(+ENE!AI29+FEB!AI29+MAR!AI29+ABR!AI29+MAY!AI29+JUN!AI29+JUL!AI29+AGO!AI29),IF(Config!$C$6=9,SUM(+ENE!AI29+FEB!AI29+MAR!AI29+ABR!AI29+MAY!AI29+JUN!AI29+JUL!AI29+AGO!AI29+SET!AI29),IF(Config!$C$6=10,SUM(+ENE!AI29+FEB!AI29+MAR!AI29+ABR!AI29+MAY!AI29+JUN!AI29+JUL!AI29+AGO!AI29+SET!AI29+OCT!AI29),IF(Config!$C$6=11,SUM(+ENE!AI29+FEB!AI29+MAR!AI29+ABR!AI29+MAY!AI29+JUN!AI29+JUL!AI29+AGO!AI29+SET!AI29+OCT!AI29+NOV!AI29),IF(Config!$C$6=12,SUM(+ENE!AI29+FEB!AI29+MAR!AI29+ABR!AI29+MAY!AI29+JUN!AI29+JUL!AI29+AGO!AI29+SET!AI29+OCT!AI29+NOV!AI29+DIC!AI29)))))))))))))</f>
        <v>0</v>
      </c>
      <c r="AJ29" s="259">
        <f>IF(Config!$C$6=1,SUM(+ENE!AJ29),IF(Config!$C$6=2,SUM(+ENE!AJ29+FEB!AJ29),IF(Config!$C$6=3,SUM(+ENE!AJ29+FEB!AJ29+MAR!AJ29),IF(Config!$C$6=4,SUM(+ENE!AJ29+FEB!AJ29+MAR!AJ29+ABR!AJ29),IF(Config!$C$6=5,SUM(ENE!AJ29+FEB!AJ29+MAR!AJ29+ABR!AJ29+MAY!AJ29),IF(Config!$C$6=6,SUM(+ENE!AJ29+FEB!AJ29+MAR!AJ29+ABR!AJ29+MAY!AJ29+JUN!AJ29),IF(Config!$C$6=7,SUM(ENE!AJ29+FEB!AJ29+MAR!AJ29+ABR!AJ29+MAY!AJ29+JUN!AJ29+JUL!AJ29),IF(Config!$C$6=8,SUM(+ENE!AJ29+FEB!AJ29+MAR!AJ29+ABR!AJ29+MAY!AJ29+JUN!AJ29+JUL!AJ29+AGO!AJ29),IF(Config!$C$6=9,SUM(+ENE!AJ29+FEB!AJ29+MAR!AJ29+ABR!AJ29+MAY!AJ29+JUN!AJ29+JUL!AJ29+AGO!AJ29+SET!AJ29),IF(Config!$C$6=10,SUM(+ENE!AJ29+FEB!AJ29+MAR!AJ29+ABR!AJ29+MAY!AJ29+JUN!AJ29+JUL!AJ29+AGO!AJ29+SET!AJ29+OCT!AJ29),IF(Config!$C$6=11,SUM(+ENE!AJ29+FEB!AJ29+MAR!AJ29+ABR!AJ29+MAY!AJ29+JUN!AJ29+JUL!AJ29+AGO!AJ29+SET!AJ29+OCT!AJ29+NOV!AJ29),IF(Config!$C$6=12,SUM(+ENE!AJ29+FEB!AJ29+MAR!AJ29+ABR!AJ29+MAY!AJ29+JUN!AJ29+JUL!AJ29+AGO!AJ29+SET!AJ29+OCT!AJ29+NOV!AJ29+DIC!AJ29)))))))))))))</f>
        <v>0</v>
      </c>
      <c r="AK29" s="259">
        <f>IF(Config!$C$6=1,SUM(+ENE!AK29),IF(Config!$C$6=2,SUM(+ENE!AK29+FEB!AK29),IF(Config!$C$6=3,SUM(+ENE!AK29+FEB!AK29+MAR!AK29),IF(Config!$C$6=4,SUM(+ENE!AK29+FEB!AK29+MAR!AK29+ABR!AK29),IF(Config!$C$6=5,SUM(ENE!AK29+FEB!AK29+MAR!AK29+ABR!AK29+MAY!AK29),IF(Config!$C$6=6,SUM(+ENE!AK29+FEB!AK29+MAR!AK29+ABR!AK29+MAY!AK29+JUN!AK29),IF(Config!$C$6=7,SUM(ENE!AK29+FEB!AK29+MAR!AK29+ABR!AK29+MAY!AK29+JUN!AK29+JUL!AK29),IF(Config!$C$6=8,SUM(+ENE!AK29+FEB!AK29+MAR!AK29+ABR!AK29+MAY!AK29+JUN!AK29+JUL!AK29+AGO!AK29),IF(Config!$C$6=9,SUM(+ENE!AK29+FEB!AK29+MAR!AK29+ABR!AK29+MAY!AK29+JUN!AK29+JUL!AK29+AGO!AK29+SET!AK29),IF(Config!$C$6=10,SUM(+ENE!AK29+FEB!AK29+MAR!AK29+ABR!AK29+MAY!AK29+JUN!AK29+JUL!AK29+AGO!AK29+SET!AK29+OCT!AK29),IF(Config!$C$6=11,SUM(+ENE!AK29+FEB!AK29+MAR!AK29+ABR!AK29+MAY!AK29+JUN!AK29+JUL!AK29+AGO!AK29+SET!AK29+OCT!AK29+NOV!AK29),IF(Config!$C$6=12,SUM(+ENE!AK29+FEB!AK29+MAR!AK29+ABR!AK29+MAY!AK29+JUN!AK29+JUL!AK29+AGO!AK29+SET!AK29+OCT!AK29+NOV!AK29+DIC!AK29)))))))))))))</f>
        <v>147</v>
      </c>
      <c r="AL29" s="259">
        <f>IF(Config!$C$6=1,SUM(+ENE!AL29),IF(Config!$C$6=2,SUM(+ENE!AL29+FEB!AL29),IF(Config!$C$6=3,SUM(+ENE!AL29+FEB!AL29+MAR!AL29),IF(Config!$C$6=4,SUM(+ENE!AL29+FEB!AL29+MAR!AL29+ABR!AL29),IF(Config!$C$6=5,SUM(ENE!AL29+FEB!AL29+MAR!AL29+ABR!AL29+MAY!AL29),IF(Config!$C$6=6,SUM(+ENE!AL29+FEB!AL29+MAR!AL29+ABR!AL29+MAY!AL29+JUN!AL29),IF(Config!$C$6=7,SUM(ENE!AL29+FEB!AL29+MAR!AL29+ABR!AL29+MAY!AL29+JUN!AL29+JUL!AL29),IF(Config!$C$6=8,SUM(+ENE!AL29+FEB!AL29+MAR!AL29+ABR!AL29+MAY!AL29+JUN!AL29+JUL!AL29+AGO!AL29),IF(Config!$C$6=9,SUM(+ENE!AL29+FEB!AL29+MAR!AL29+ABR!AL29+MAY!AL29+JUN!AL29+JUL!AL29+AGO!AL29+SET!AL29),IF(Config!$C$6=10,SUM(+ENE!AL29+FEB!AL29+MAR!AL29+ABR!AL29+MAY!AL29+JUN!AL29+JUL!AL29+AGO!AL29+SET!AL29+OCT!AL29),IF(Config!$C$6=11,SUM(+ENE!AL29+FEB!AL29+MAR!AL29+ABR!AL29+MAY!AL29+JUN!AL29+JUL!AL29+AGO!AL29+SET!AL29+OCT!AL29+NOV!AL29),IF(Config!$C$6=12,SUM(+ENE!AL29+FEB!AL29+MAR!AL29+ABR!AL29+MAY!AL29+JUN!AL29+JUL!AL29+AGO!AL29+SET!AL29+OCT!AL29+NOV!AL29+DIC!AL29)))))))))))))</f>
        <v>0</v>
      </c>
      <c r="AM29" s="259">
        <f>IF(Config!$C$6=1,SUM(+ENE!AM29),IF(Config!$C$6=2,SUM(+ENE!AM29+FEB!AM29),IF(Config!$C$6=3,SUM(+ENE!AM29+FEB!AM29+MAR!AM29),IF(Config!$C$6=4,SUM(+ENE!AM29+FEB!AM29+MAR!AM29+ABR!AM29),IF(Config!$C$6=5,SUM(ENE!AM29+FEB!AM29+MAR!AM29+ABR!AM29+MAY!AM29),IF(Config!$C$6=6,SUM(+ENE!AM29+FEB!AM29+MAR!AM29+ABR!AM29+MAY!AM29+JUN!AM29),IF(Config!$C$6=7,SUM(ENE!AM29+FEB!AM29+MAR!AM29+ABR!AM29+MAY!AM29+JUN!AM29+JUL!AM29),IF(Config!$C$6=8,SUM(+ENE!AM29+FEB!AM29+MAR!AM29+ABR!AM29+MAY!AM29+JUN!AM29+JUL!AM29+AGO!AM29),IF(Config!$C$6=9,SUM(+ENE!AM29+FEB!AM29+MAR!AM29+ABR!AM29+MAY!AM29+JUN!AM29+JUL!AM29+AGO!AM29+SET!AM29),IF(Config!$C$6=10,SUM(+ENE!AM29+FEB!AM29+MAR!AM29+ABR!AM29+MAY!AM29+JUN!AM29+JUL!AM29+AGO!AM29+SET!AM29+OCT!AM29),IF(Config!$C$6=11,SUM(+ENE!AM29+FEB!AM29+MAR!AM29+ABR!AM29+MAY!AM29+JUN!AM29+JUL!AM29+AGO!AM29+SET!AM29+OCT!AM29+NOV!AM29),IF(Config!$C$6=12,SUM(+ENE!AM29+FEB!AM29+MAR!AM29+ABR!AM29+MAY!AM29+JUN!AM29+JUL!AM29+AGO!AM29+SET!AM29+OCT!AM29+NOV!AM29+DIC!AM29)))))))))))))</f>
        <v>0</v>
      </c>
      <c r="AN29" s="259">
        <f>IF(Config!$C$6=1,SUM(+ENE!AN29),IF(Config!$C$6=2,SUM(+ENE!AN29+FEB!AN29),IF(Config!$C$6=3,SUM(+ENE!AN29+FEB!AN29+MAR!AN29),IF(Config!$C$6=4,SUM(+ENE!AN29+FEB!AN29+MAR!AN29+ABR!AN29),IF(Config!$C$6=5,SUM(ENE!AN29+FEB!AN29+MAR!AN29+ABR!AN29+MAY!AN29),IF(Config!$C$6=6,SUM(+ENE!AN29+FEB!AN29+MAR!AN29+ABR!AN29+MAY!AN29+JUN!AN29),IF(Config!$C$6=7,SUM(ENE!AN29+FEB!AN29+MAR!AN29+ABR!AN29+MAY!AN29+JUN!AN29+JUL!AN29),IF(Config!$C$6=8,SUM(+ENE!AN29+FEB!AN29+MAR!AN29+ABR!AN29+MAY!AN29+JUN!AN29+JUL!AN29+AGO!AN29),IF(Config!$C$6=9,SUM(+ENE!AN29+FEB!AN29+MAR!AN29+ABR!AN29+MAY!AN29+JUN!AN29+JUL!AN29+AGO!AN29+SET!AN29),IF(Config!$C$6=10,SUM(+ENE!AN29+FEB!AN29+MAR!AN29+ABR!AN29+MAY!AN29+JUN!AN29+JUL!AN29+AGO!AN29+SET!AN29+OCT!AN29),IF(Config!$C$6=11,SUM(+ENE!AN29+FEB!AN29+MAR!AN29+ABR!AN29+MAY!AN29+JUN!AN29+JUL!AN29+AGO!AN29+SET!AN29+OCT!AN29+NOV!AN29),IF(Config!$C$6=12,SUM(+ENE!AN29+FEB!AN29+MAR!AN29+ABR!AN29+MAY!AN29+JUN!AN29+JUL!AN29+AGO!AN29+SET!AN29+OCT!AN29+NOV!AN29+DIC!AN29)))))))))))))</f>
        <v>0</v>
      </c>
      <c r="AO29" s="259">
        <f>IF(Config!$C$6=1,SUM(+ENE!AO29),IF(Config!$C$6=2,SUM(+ENE!AO29+FEB!AO29),IF(Config!$C$6=3,SUM(+ENE!AO29+FEB!AO29+MAR!AO29),IF(Config!$C$6=4,SUM(+ENE!AO29+FEB!AO29+MAR!AO29+ABR!AO29),IF(Config!$C$6=5,SUM(ENE!AO29+FEB!AO29+MAR!AO29+ABR!AO29+MAY!AO29),IF(Config!$C$6=6,SUM(+ENE!AO29+FEB!AO29+MAR!AO29+ABR!AO29+MAY!AO29+JUN!AO29),IF(Config!$C$6=7,SUM(ENE!AO29+FEB!AO29+MAR!AO29+ABR!AO29+MAY!AO29+JUN!AO29+JUL!AO29),IF(Config!$C$6=8,SUM(+ENE!AO29+FEB!AO29+MAR!AO29+ABR!AO29+MAY!AO29+JUN!AO29+JUL!AO29+AGO!AO29),IF(Config!$C$6=9,SUM(+ENE!AO29+FEB!AO29+MAR!AO29+ABR!AO29+MAY!AO29+JUN!AO29+JUL!AO29+AGO!AO29+SET!AO29),IF(Config!$C$6=10,SUM(+ENE!AO29+FEB!AO29+MAR!AO29+ABR!AO29+MAY!AO29+JUN!AO29+JUL!AO29+AGO!AO29+SET!AO29+OCT!AO29),IF(Config!$C$6=11,SUM(+ENE!AO29+FEB!AO29+MAR!AO29+ABR!AO29+MAY!AO29+JUN!AO29+JUL!AO29+AGO!AO29+SET!AO29+OCT!AO29+NOV!AO29),IF(Config!$C$6=12,SUM(+ENE!AO29+FEB!AO29+MAR!AO29+ABR!AO29+MAY!AO29+JUN!AO29+JUL!AO29+AGO!AO29+SET!AO29+OCT!AO29+NOV!AO29+DIC!AO29)))))))))))))</f>
        <v>60</v>
      </c>
      <c r="AP29" s="259">
        <f>IF(Config!$C$6=1,SUM(+ENE!AP29),IF(Config!$C$6=2,SUM(+ENE!AP29+FEB!AP29),IF(Config!$C$6=3,SUM(+ENE!AP29+FEB!AP29+MAR!AP29),IF(Config!$C$6=4,SUM(+ENE!AP29+FEB!AP29+MAR!AP29+ABR!AP29),IF(Config!$C$6=5,SUM(ENE!AP29+FEB!AP29+MAR!AP29+ABR!AP29+MAY!AP29),IF(Config!$C$6=6,SUM(+ENE!AP29+FEB!AP29+MAR!AP29+ABR!AP29+MAY!AP29+JUN!AP29),IF(Config!$C$6=7,SUM(ENE!AP29+FEB!AP29+MAR!AP29+ABR!AP29+MAY!AP29+JUN!AP29+JUL!AP29),IF(Config!$C$6=8,SUM(+ENE!AP29+FEB!AP29+MAR!AP29+ABR!AP29+MAY!AP29+JUN!AP29+JUL!AP29+AGO!AP29),IF(Config!$C$6=9,SUM(+ENE!AP29+FEB!AP29+MAR!AP29+ABR!AP29+MAY!AP29+JUN!AP29+JUL!AP29+AGO!AP29+SET!AP29),IF(Config!$C$6=10,SUM(+ENE!AP29+FEB!AP29+MAR!AP29+ABR!AP29+MAY!AP29+JUN!AP29+JUL!AP29+AGO!AP29+SET!AP29+OCT!AP29),IF(Config!$C$6=11,SUM(+ENE!AP29+FEB!AP29+MAR!AP29+ABR!AP29+MAY!AP29+JUN!AP29+JUL!AP29+AGO!AP29+SET!AP29+OCT!AP29+NOV!AP29),IF(Config!$C$6=12,SUM(+ENE!AP29+FEB!AP29+MAR!AP29+ABR!AP29+MAY!AP29+JUN!AP29+JUL!AP29+AGO!AP29+SET!AP29+OCT!AP29+NOV!AP29+DIC!AP29)))))))))))))</f>
        <v>0</v>
      </c>
      <c r="AQ29" s="259">
        <f>IF(Config!$C$6=1,SUM(+ENE!AQ29),IF(Config!$C$6=2,SUM(+ENE!AQ29+FEB!AQ29),IF(Config!$C$6=3,SUM(+ENE!AQ29+FEB!AQ29+MAR!AQ29),IF(Config!$C$6=4,SUM(+ENE!AQ29+FEB!AQ29+MAR!AQ29+ABR!AQ29),IF(Config!$C$6=5,SUM(ENE!AQ29+FEB!AQ29+MAR!AQ29+ABR!AQ29+MAY!AQ29),IF(Config!$C$6=6,SUM(+ENE!AQ29+FEB!AQ29+MAR!AQ29+ABR!AQ29+MAY!AQ29+JUN!AQ29),IF(Config!$C$6=7,SUM(ENE!AQ29+FEB!AQ29+MAR!AQ29+ABR!AQ29+MAY!AQ29+JUN!AQ29+JUL!AQ29),IF(Config!$C$6=8,SUM(+ENE!AQ29+FEB!AQ29+MAR!AQ29+ABR!AQ29+MAY!AQ29+JUN!AQ29+JUL!AQ29+AGO!AQ29),IF(Config!$C$6=9,SUM(+ENE!AQ29+FEB!AQ29+MAR!AQ29+ABR!AQ29+MAY!AQ29+JUN!AQ29+JUL!AQ29+AGO!AQ29+SET!AQ29),IF(Config!$C$6=10,SUM(+ENE!AQ29+FEB!AQ29+MAR!AQ29+ABR!AQ29+MAY!AQ29+JUN!AQ29+JUL!AQ29+AGO!AQ29+SET!AQ29+OCT!AQ29),IF(Config!$C$6=11,SUM(+ENE!AQ29+FEB!AQ29+MAR!AQ29+ABR!AQ29+MAY!AQ29+JUN!AQ29+JUL!AQ29+AGO!AQ29+SET!AQ29+OCT!AQ29+NOV!AQ29),IF(Config!$C$6=12,SUM(+ENE!AQ29+FEB!AQ29+MAR!AQ29+ABR!AQ29+MAY!AQ29+JUN!AQ29+JUL!AQ29+AGO!AQ29+SET!AQ29+OCT!AQ29+NOV!AQ29+DIC!AQ29)))))))))))))</f>
        <v>0</v>
      </c>
      <c r="AR29" s="259">
        <f>IF(Config!$C$6=1,SUM(+ENE!AR29),IF(Config!$C$6=2,SUM(+ENE!AR29+FEB!AR29),IF(Config!$C$6=3,SUM(+ENE!AR29+FEB!AR29+MAR!AR29),IF(Config!$C$6=4,SUM(+ENE!AR29+FEB!AR29+MAR!AR29+ABR!AR29),IF(Config!$C$6=5,SUM(ENE!AR29+FEB!AR29+MAR!AR29+ABR!AR29+MAY!AR29),IF(Config!$C$6=6,SUM(+ENE!AR29+FEB!AR29+MAR!AR29+ABR!AR29+MAY!AR29+JUN!AR29),IF(Config!$C$6=7,SUM(ENE!AR29+FEB!AR29+MAR!AR29+ABR!AR29+MAY!AR29+JUN!AR29+JUL!AR29),IF(Config!$C$6=8,SUM(+ENE!AR29+FEB!AR29+MAR!AR29+ABR!AR29+MAY!AR29+JUN!AR29+JUL!AR29+AGO!AR29),IF(Config!$C$6=9,SUM(+ENE!AR29+FEB!AR29+MAR!AR29+ABR!AR29+MAY!AR29+JUN!AR29+JUL!AR29+AGO!AR29+SET!AR29),IF(Config!$C$6=10,SUM(+ENE!AR29+FEB!AR29+MAR!AR29+ABR!AR29+MAY!AR29+JUN!AR29+JUL!AR29+AGO!AR29+SET!AR29+OCT!AR29),IF(Config!$C$6=11,SUM(+ENE!AR29+FEB!AR29+MAR!AR29+ABR!AR29+MAY!AR29+JUN!AR29+JUL!AR29+AGO!AR29+SET!AR29+OCT!AR29+NOV!AR29),IF(Config!$C$6=12,SUM(+ENE!AR29+FEB!AR29+MAR!AR29+ABR!AR29+MAY!AR29+JUN!AR29+JUL!AR29+AGO!AR29+SET!AR29+OCT!AR29+NOV!AR29+DIC!AR29)))))))))))))</f>
        <v>0</v>
      </c>
      <c r="AS29" s="220">
        <f t="shared" si="3"/>
        <v>493</v>
      </c>
      <c r="AT29" s="260">
        <f>IF(Config!$C$6=1,SUM(+ENE!AT29),IF(Config!$C$6=2,SUM(+ENE!AT29+FEB!AT29),IF(Config!$C$6=3,SUM(+ENE!AT29+FEB!AT29+MAR!AT29),IF(Config!$C$6=4,SUM(+ENE!AT29+FEB!AT29+MAR!AT29+ABR!AT29),IF(Config!$C$6=5,SUM(ENE!AT29+FEB!AT29+MAR!AT29+ABR!AT29+MAY!AT29),IF(Config!$C$6=6,SUM(+ENE!AT29+FEB!AT29+MAR!AT29+ABR!AT29+MAY!AT29+JUN!AT29),IF(Config!$C$6=7,SUM(ENE!AT29+FEB!AT29+MAR!AT29+ABR!AT29+MAY!AT29+JUN!AT29+JUL!AT29),IF(Config!$C$6=8,SUM(+ENE!AT29+FEB!AT29+MAR!AT29+ABR!AT29+MAY!AT29+JUN!AT29+JUL!AT29+AGO!AT29),IF(Config!$C$6=9,SUM(+ENE!AT29+FEB!AT29+MAR!AT29+ABR!AT29+MAY!AT29+JUN!AT29+JUL!AT29+AGO!AT29+SET!AT29),IF(Config!$C$6=10,SUM(+ENE!AT29+FEB!AT29+MAR!AT29+ABR!AT29+MAY!AT29+JUN!AT29+JUL!AT29+AGO!AT29+SET!AT29+OCT!AT29),IF(Config!$C$6=11,SUM(+ENE!AT29+FEB!AT29+MAR!AT29+ABR!AT29+MAY!AT29+JUN!AT29+JUL!AT29+AGO!AT29+SET!AT29+OCT!AT29+NOV!AT29),IF(Config!$C$6=12,SUM(+ENE!AT29+FEB!AT29+MAR!AT29+ABR!AT29+MAY!AT29+JUN!AT29+JUL!AT29+AGO!AT29+SET!AT29+OCT!AT29+NOV!AT29+DIC!AT29)))))))))))))</f>
        <v>0</v>
      </c>
      <c r="AU29" s="260">
        <f>IF(Config!$C$6=1,SUM(+ENE!AU29),IF(Config!$C$6=2,SUM(+ENE!AU29+FEB!AU29),IF(Config!$C$6=3,SUM(+ENE!AU29+FEB!AU29+MAR!AU29),IF(Config!$C$6=4,SUM(+ENE!AU29+FEB!AU29+MAR!AU29+ABR!AU29),IF(Config!$C$6=5,SUM(ENE!AU29+FEB!AU29+MAR!AU29+ABR!AU29+MAY!AU29),IF(Config!$C$6=6,SUM(+ENE!AU29+FEB!AU29+MAR!AU29+ABR!AU29+MAY!AU29+JUN!AU29),IF(Config!$C$6=7,SUM(ENE!AU29+FEB!AU29+MAR!AU29+ABR!AU29+MAY!AU29+JUN!AU29+JUL!AU29),IF(Config!$C$6=8,SUM(+ENE!AU29+FEB!AU29+MAR!AU29+ABR!AU29+MAY!AU29+JUN!AU29+JUL!AU29+AGO!AU29),IF(Config!$C$6=9,SUM(+ENE!AU29+FEB!AU29+MAR!AU29+ABR!AU29+MAY!AU29+JUN!AU29+JUL!AU29+AGO!AU29+SET!AU29),IF(Config!$C$6=10,SUM(+ENE!AU29+FEB!AU29+MAR!AU29+ABR!AU29+MAY!AU29+JUN!AU29+JUL!AU29+AGO!AU29+SET!AU29+OCT!AU29),IF(Config!$C$6=11,SUM(+ENE!AU29+FEB!AU29+MAR!AU29+ABR!AU29+MAY!AU29+JUN!AU29+JUL!AU29+AGO!AU29+SET!AU29+OCT!AU29+NOV!AU29),IF(Config!$C$6=12,SUM(+ENE!AU29+FEB!AU29+MAR!AU29+ABR!AU29+MAY!AU29+JUN!AU29+JUL!AU29+AGO!AU29+SET!AU29+OCT!AU29+NOV!AU29+DIC!AU29)))))))))))))</f>
        <v>0</v>
      </c>
      <c r="AV29" s="260">
        <f>IF(Config!$C$6=1,SUM(+ENE!AV29),IF(Config!$C$6=2,SUM(+ENE!AV29+FEB!AV29),IF(Config!$C$6=3,SUM(+ENE!AV29+FEB!AV29+MAR!AV29),IF(Config!$C$6=4,SUM(+ENE!AV29+FEB!AV29+MAR!AV29+ABR!AV29),IF(Config!$C$6=5,SUM(ENE!AV29+FEB!AV29+MAR!AV29+ABR!AV29+MAY!AV29),IF(Config!$C$6=6,SUM(+ENE!AV29+FEB!AV29+MAR!AV29+ABR!AV29+MAY!AV29+JUN!AV29),IF(Config!$C$6=7,SUM(ENE!AV29+FEB!AV29+MAR!AV29+ABR!AV29+MAY!AV29+JUN!AV29+JUL!AV29),IF(Config!$C$6=8,SUM(+ENE!AV29+FEB!AV29+MAR!AV29+ABR!AV29+MAY!AV29+JUN!AV29+JUL!AV29+AGO!AV29),IF(Config!$C$6=9,SUM(+ENE!AV29+FEB!AV29+MAR!AV29+ABR!AV29+MAY!AV29+JUN!AV29+JUL!AV29+AGO!AV29+SET!AV29),IF(Config!$C$6=10,SUM(+ENE!AV29+FEB!AV29+MAR!AV29+ABR!AV29+MAY!AV29+JUN!AV29+JUL!AV29+AGO!AV29+SET!AV29+OCT!AV29),IF(Config!$C$6=11,SUM(+ENE!AV29+FEB!AV29+MAR!AV29+ABR!AV29+MAY!AV29+JUN!AV29+JUL!AV29+AGO!AV29+SET!AV29+OCT!AV29+NOV!AV29),IF(Config!$C$6=12,SUM(+ENE!AV29+FEB!AV29+MAR!AV29+ABR!AV29+MAY!AV29+JUN!AV29+JUL!AV29+AGO!AV29+SET!AV29+OCT!AV29+NOV!AV29+DIC!AV29)))))))))))))</f>
        <v>57</v>
      </c>
      <c r="AW29" s="260">
        <f>IF(Config!$C$6=1,SUM(+ENE!AW29),IF(Config!$C$6=2,SUM(+ENE!AW29+FEB!AW29),IF(Config!$C$6=3,SUM(+ENE!AW29+FEB!AW29+MAR!AW29),IF(Config!$C$6=4,SUM(+ENE!AW29+FEB!AW29+MAR!AW29+ABR!AW29),IF(Config!$C$6=5,SUM(ENE!AW29+FEB!AW29+MAR!AW29+ABR!AW29+MAY!AW29),IF(Config!$C$6=6,SUM(+ENE!AW29+FEB!AW29+MAR!AW29+ABR!AW29+MAY!AW29+JUN!AW29),IF(Config!$C$6=7,SUM(ENE!AW29+FEB!AW29+MAR!AW29+ABR!AW29+MAY!AW29+JUN!AW29+JUL!AW29),IF(Config!$C$6=8,SUM(+ENE!AW29+FEB!AW29+MAR!AW29+ABR!AW29+MAY!AW29+JUN!AW29+JUL!AW29+AGO!AW29),IF(Config!$C$6=9,SUM(+ENE!AW29+FEB!AW29+MAR!AW29+ABR!AW29+MAY!AW29+JUN!AW29+JUL!AW29+AGO!AW29+SET!AW29),IF(Config!$C$6=10,SUM(+ENE!AW29+FEB!AW29+MAR!AW29+ABR!AW29+MAY!AW29+JUN!AW29+JUL!AW29+AGO!AW29+SET!AW29+OCT!AW29),IF(Config!$C$6=11,SUM(+ENE!AW29+FEB!AW29+MAR!AW29+ABR!AW29+MAY!AW29+JUN!AW29+JUL!AW29+AGO!AW29+SET!AW29+OCT!AW29+NOV!AW29),IF(Config!$C$6=12,SUM(+ENE!AW29+FEB!AW29+MAR!AW29+ABR!AW29+MAY!AW29+JUN!AW29+JUL!AW29+AGO!AW29+SET!AW29+OCT!AW29+NOV!AW29+DIC!AW29)))))))))))))</f>
        <v>59</v>
      </c>
      <c r="AX29" s="260">
        <f>IF(Config!$C$6=1,SUM(+ENE!AX29),IF(Config!$C$6=2,SUM(+ENE!AX29+FEB!AX29),IF(Config!$C$6=3,SUM(+ENE!AX29+FEB!AX29+MAR!AX29),IF(Config!$C$6=4,SUM(+ENE!AX29+FEB!AX29+MAR!AX29+ABR!AX29),IF(Config!$C$6=5,SUM(ENE!AX29+FEB!AX29+MAR!AX29+ABR!AX29+MAY!AX29),IF(Config!$C$6=6,SUM(+ENE!AX29+FEB!AX29+MAR!AX29+ABR!AX29+MAY!AX29+JUN!AX29),IF(Config!$C$6=7,SUM(ENE!AX29+FEB!AX29+MAR!AX29+ABR!AX29+MAY!AX29+JUN!AX29+JUL!AX29),IF(Config!$C$6=8,SUM(+ENE!AX29+FEB!AX29+MAR!AX29+ABR!AX29+MAY!AX29+JUN!AX29+JUL!AX29+AGO!AX29),IF(Config!$C$6=9,SUM(+ENE!AX29+FEB!AX29+MAR!AX29+ABR!AX29+MAY!AX29+JUN!AX29+JUL!AX29+AGO!AX29+SET!AX29),IF(Config!$C$6=10,SUM(+ENE!AX29+FEB!AX29+MAR!AX29+ABR!AX29+MAY!AX29+JUN!AX29+JUL!AX29+AGO!AX29+SET!AX29+OCT!AX29),IF(Config!$C$6=11,SUM(+ENE!AX29+FEB!AX29+MAR!AX29+ABR!AX29+MAY!AX29+JUN!AX29+JUL!AX29+AGO!AX29+SET!AX29+OCT!AX29+NOV!AX29),IF(Config!$C$6=12,SUM(+ENE!AX29+FEB!AX29+MAR!AX29+ABR!AX29+MAY!AX29+JUN!AX29+JUL!AX29+AGO!AX29+SET!AX29+OCT!AX29+NOV!AX29+DIC!AX29)))))))))))))</f>
        <v>28</v>
      </c>
      <c r="AY29" s="260">
        <f>IF(Config!$C$6=1,SUM(+ENE!AY29),IF(Config!$C$6=2,SUM(+ENE!AY29+FEB!AY29),IF(Config!$C$6=3,SUM(+ENE!AY29+FEB!AY29+MAR!AY29),IF(Config!$C$6=4,SUM(+ENE!AY29+FEB!AY29+MAR!AY29+ABR!AY29),IF(Config!$C$6=5,SUM(ENE!AY29+FEB!AY29+MAR!AY29+ABR!AY29+MAY!AY29),IF(Config!$C$6=6,SUM(+ENE!AY29+FEB!AY29+MAR!AY29+ABR!AY29+MAY!AY29+JUN!AY29),IF(Config!$C$6=7,SUM(ENE!AY29+FEB!AY29+MAR!AY29+ABR!AY29+MAY!AY29+JUN!AY29+JUL!AY29),IF(Config!$C$6=8,SUM(+ENE!AY29+FEB!AY29+MAR!AY29+ABR!AY29+MAY!AY29+JUN!AY29+JUL!AY29+AGO!AY29),IF(Config!$C$6=9,SUM(+ENE!AY29+FEB!AY29+MAR!AY29+ABR!AY29+MAY!AY29+JUN!AY29+JUL!AY29+AGO!AY29+SET!AY29),IF(Config!$C$6=10,SUM(+ENE!AY29+FEB!AY29+MAR!AY29+ABR!AY29+MAY!AY29+JUN!AY29+JUL!AY29+AGO!AY29+SET!AY29+OCT!AY29),IF(Config!$C$6=11,SUM(+ENE!AY29+FEB!AY29+MAR!AY29+ABR!AY29+MAY!AY29+JUN!AY29+JUL!AY29+AGO!AY29+SET!AY29+OCT!AY29+NOV!AY29),IF(Config!$C$6=12,SUM(+ENE!AY29+FEB!AY29+MAR!AY29+ABR!AY29+MAY!AY29+JUN!AY29+JUL!AY29+AGO!AY29+SET!AY29+OCT!AY29+NOV!AY29+DIC!AY29)))))))))))))</f>
        <v>31</v>
      </c>
      <c r="AZ29" s="260">
        <f>IF(Config!$C$6=1,SUM(+ENE!AZ29),IF(Config!$C$6=2,SUM(+ENE!AZ29+FEB!AZ29),IF(Config!$C$6=3,SUM(+ENE!AZ29+FEB!AZ29+MAR!AZ29),IF(Config!$C$6=4,SUM(+ENE!AZ29+FEB!AZ29+MAR!AZ29+ABR!AZ29),IF(Config!$C$6=5,SUM(ENE!AZ29+FEB!AZ29+MAR!AZ29+ABR!AZ29+MAY!AZ29),IF(Config!$C$6=6,SUM(+ENE!AZ29+FEB!AZ29+MAR!AZ29+ABR!AZ29+MAY!AZ29+JUN!AZ29),IF(Config!$C$6=7,SUM(ENE!AZ29+FEB!AZ29+MAR!AZ29+ABR!AZ29+MAY!AZ29+JUN!AZ29+JUL!AZ29),IF(Config!$C$6=8,SUM(+ENE!AZ29+FEB!AZ29+MAR!AZ29+ABR!AZ29+MAY!AZ29+JUN!AZ29+JUL!AZ29+AGO!AZ29),IF(Config!$C$6=9,SUM(+ENE!AZ29+FEB!AZ29+MAR!AZ29+ABR!AZ29+MAY!AZ29+JUN!AZ29+JUL!AZ29+AGO!AZ29+SET!AZ29),IF(Config!$C$6=10,SUM(+ENE!AZ29+FEB!AZ29+MAR!AZ29+ABR!AZ29+MAY!AZ29+JUN!AZ29+JUL!AZ29+AGO!AZ29+SET!AZ29+OCT!AZ29),IF(Config!$C$6=11,SUM(+ENE!AZ29+FEB!AZ29+MAR!AZ29+ABR!AZ29+MAY!AZ29+JUN!AZ29+JUL!AZ29+AGO!AZ29+SET!AZ29+OCT!AZ29+NOV!AZ29),IF(Config!$C$6=12,SUM(+ENE!AZ29+FEB!AZ29+MAR!AZ29+ABR!AZ29+MAY!AZ29+JUN!AZ29+JUL!AZ29+AGO!AZ29+SET!AZ29+OCT!AZ29+NOV!AZ29+DIC!AZ29)))))))))))))</f>
        <v>111</v>
      </c>
      <c r="BA29" s="260">
        <f>IF(Config!$C$6=1,SUM(+ENE!BA29),IF(Config!$C$6=2,SUM(+ENE!BA29+FEB!BA29),IF(Config!$C$6=3,SUM(+ENE!BA29+FEB!BA29+MAR!BA29),IF(Config!$C$6=4,SUM(+ENE!BA29+FEB!BA29+MAR!BA29+ABR!BA29),IF(Config!$C$6=5,SUM(ENE!BA29+FEB!BA29+MAR!BA29+ABR!BA29+MAY!BA29),IF(Config!$C$6=6,SUM(+ENE!BA29+FEB!BA29+MAR!BA29+ABR!BA29+MAY!BA29+JUN!BA29),IF(Config!$C$6=7,SUM(ENE!BA29+FEB!BA29+MAR!BA29+ABR!BA29+MAY!BA29+JUN!BA29+JUL!BA29),IF(Config!$C$6=8,SUM(+ENE!BA29+FEB!BA29+MAR!BA29+ABR!BA29+MAY!BA29+JUN!BA29+JUL!BA29+AGO!BA29),IF(Config!$C$6=9,SUM(+ENE!BA29+FEB!BA29+MAR!BA29+ABR!BA29+MAY!BA29+JUN!BA29+JUL!BA29+AGO!BA29+SET!BA29),IF(Config!$C$6=10,SUM(+ENE!BA29+FEB!BA29+MAR!BA29+ABR!BA29+MAY!BA29+JUN!BA29+JUL!BA29+AGO!BA29+SET!BA29+OCT!BA29),IF(Config!$C$6=11,SUM(+ENE!BA29+FEB!BA29+MAR!BA29+ABR!BA29+MAY!BA29+JUN!BA29+JUL!BA29+AGO!BA29+SET!BA29+OCT!BA29+NOV!BA29),IF(Config!$C$6=12,SUM(+ENE!BA29+FEB!BA29+MAR!BA29+ABR!BA29+MAY!BA29+JUN!BA29+JUL!BA29+AGO!BA29+SET!BA29+OCT!BA29+NOV!BA29+DIC!BA29)))))))))))))</f>
        <v>0</v>
      </c>
      <c r="BB29" s="260">
        <f>IF(Config!$C$6=1,SUM(+ENE!BB29),IF(Config!$C$6=2,SUM(+ENE!BB29+FEB!BB29),IF(Config!$C$6=3,SUM(+ENE!BB29+FEB!BB29+MAR!BB29),IF(Config!$C$6=4,SUM(+ENE!BB29+FEB!BB29+MAR!BB29+ABR!BB29),IF(Config!$C$6=5,SUM(ENE!BB29+FEB!BB29+MAR!BB29+ABR!BB29+MAY!BB29),IF(Config!$C$6=6,SUM(+ENE!BB29+FEB!BB29+MAR!BB29+ABR!BB29+MAY!BB29+JUN!BB29),IF(Config!$C$6=7,SUM(ENE!BB29+FEB!BB29+MAR!BB29+ABR!BB29+MAY!BB29+JUN!BB29+JUL!BB29),IF(Config!$C$6=8,SUM(+ENE!BB29+FEB!BB29+MAR!BB29+ABR!BB29+MAY!BB29+JUN!BB29+JUL!BB29+AGO!BB29),IF(Config!$C$6=9,SUM(+ENE!BB29+FEB!BB29+MAR!BB29+ABR!BB29+MAY!BB29+JUN!BB29+JUL!BB29+AGO!BB29+SET!BB29),IF(Config!$C$6=10,SUM(+ENE!BB29+FEB!BB29+MAR!BB29+ABR!BB29+MAY!BB29+JUN!BB29+JUL!BB29+AGO!BB29+SET!BB29+OCT!BB29),IF(Config!$C$6=11,SUM(+ENE!BB29+FEB!BB29+MAR!BB29+ABR!BB29+MAY!BB29+JUN!BB29+JUL!BB29+AGO!BB29+SET!BB29+OCT!BB29+NOV!BB29),IF(Config!$C$6=12,SUM(+ENE!BB29+FEB!BB29+MAR!BB29+ABR!BB29+MAY!BB29+JUN!BB29+JUL!BB29+AGO!BB29+SET!BB29+OCT!BB29+NOV!BB29+DIC!BB29)))))))))))))</f>
        <v>147</v>
      </c>
      <c r="BC29" s="260">
        <f>IF(Config!$C$6=1,SUM(+ENE!BC29),IF(Config!$C$6=2,SUM(+ENE!BC29+FEB!BC29),IF(Config!$C$6=3,SUM(+ENE!BC29+FEB!BC29+MAR!BC29),IF(Config!$C$6=4,SUM(+ENE!BC29+FEB!BC29+MAR!BC29+ABR!BC29),IF(Config!$C$6=5,SUM(ENE!BC29+FEB!BC29+MAR!BC29+ABR!BC29+MAY!BC29),IF(Config!$C$6=6,SUM(+ENE!BC29+FEB!BC29+MAR!BC29+ABR!BC29+MAY!BC29+JUN!BC29),IF(Config!$C$6=7,SUM(ENE!BC29+FEB!BC29+MAR!BC29+ABR!BC29+MAY!BC29+JUN!BC29+JUL!BC29),IF(Config!$C$6=8,SUM(+ENE!BC29+FEB!BC29+MAR!BC29+ABR!BC29+MAY!BC29+JUN!BC29+JUL!BC29+AGO!BC29),IF(Config!$C$6=9,SUM(+ENE!BC29+FEB!BC29+MAR!BC29+ABR!BC29+MAY!BC29+JUN!BC29+JUL!BC29+AGO!BC29+SET!BC29),IF(Config!$C$6=10,SUM(+ENE!BC29+FEB!BC29+MAR!BC29+ABR!BC29+MAY!BC29+JUN!BC29+JUL!BC29+AGO!BC29+SET!BC29+OCT!BC29),IF(Config!$C$6=11,SUM(+ENE!BC29+FEB!BC29+MAR!BC29+ABR!BC29+MAY!BC29+JUN!BC29+JUL!BC29+AGO!BC29+SET!BC29+OCT!BC29+NOV!BC29),IF(Config!$C$6=12,SUM(+ENE!BC29+FEB!BC29+MAR!BC29+ABR!BC29+MAY!BC29+JUN!BC29+JUL!BC29+AGO!BC29+SET!BC29+OCT!BC29+NOV!BC29+DIC!BC29)))))))))))))</f>
        <v>60</v>
      </c>
      <c r="BD29" s="109">
        <f t="shared" si="4"/>
        <v>493</v>
      </c>
      <c r="BE29" t="str">
        <f t="shared" si="2"/>
        <v>OK</v>
      </c>
    </row>
    <row r="30" spans="1:57" ht="20.25" customHeight="1" x14ac:dyDescent="0.25">
      <c r="A30" s="213">
        <f>+METAS!A30</f>
        <v>27</v>
      </c>
      <c r="B30" s="257" t="str">
        <f>+METAS!B30</f>
        <v>27-Madres, padres y cuidadores/as con apoyo en estrategias de crianza y conocimientos sobre el desarrollo infantil</v>
      </c>
      <c r="C30" s="258" t="str">
        <f>+METAS!D30</f>
        <v>SALUD MENTAL I-1 A I-4</v>
      </c>
      <c r="D30" s="259">
        <f>IF(Config!$C$6=1,SUM(+ENE!D30),IF(Config!$C$6=2,SUM(+ENE!D30+FEB!D30),IF(Config!$C$6=3,SUM(+ENE!D30+FEB!D30+MAR!D30),IF(Config!$C$6=4,SUM(+ENE!D30+FEB!D30+MAR!D30+ABR!D30),IF(Config!$C$6=5,SUM(ENE!D30+FEB!D30+MAR!D30+ABR!D30+MAY!D30),IF(Config!$C$6=6,SUM(+ENE!D30+FEB!D30+MAR!D30+ABR!D30+MAY!D30+JUN!D30),IF(Config!$C$6=7,SUM(ENE!D30+FEB!D30+MAR!D30+ABR!D30+MAY!D30+JUN!D30+JUL!D30),IF(Config!$C$6=8,SUM(+ENE!D30+FEB!D30+MAR!D30+ABR!D30+MAY!D30+JUN!D30+JUL!D30+AGO!D30),IF(Config!$C$6=9,SUM(+ENE!D30+FEB!D30+MAR!D30+ABR!D30+MAY!D30+JUN!D30+JUL!D30+AGO!D30+SET!D30),IF(Config!$C$6=10,SUM(+ENE!D30+FEB!D30+MAR!D30+ABR!D30+MAY!D30+JUN!D30+JUL!D30+AGO!D30+SET!D30+OCT!D30),IF(Config!$C$6=11,SUM(+ENE!D30+FEB!D30+MAR!D30+ABR!D30+MAY!D30+JUN!D30+JUL!D30+AGO!D30+SET!D30+OCT!D30+NOV!D30),IF(Config!$C$6=12,SUM(+ENE!D30+FEB!D30+MAR!D30+ABR!D30+MAY!D30+JUN!D30+JUL!D30+AGO!D30+SET!D30+OCT!D30+NOV!D30+DIC!D30)))))))))))))</f>
        <v>0</v>
      </c>
      <c r="E30" s="259">
        <f>IF(Config!$C$6=1,SUM(+ENE!E30),IF(Config!$C$6=2,SUM(+ENE!E30+FEB!E30),IF(Config!$C$6=3,SUM(+ENE!E30+FEB!E30+MAR!E30),IF(Config!$C$6=4,SUM(+ENE!E30+FEB!E30+MAR!E30+ABR!E30),IF(Config!$C$6=5,SUM(ENE!E30+FEB!E30+MAR!E30+ABR!E30+MAY!E30),IF(Config!$C$6=6,SUM(+ENE!E30+FEB!E30+MAR!E30+ABR!E30+MAY!E30+JUN!E30),IF(Config!$C$6=7,SUM(ENE!E30+FEB!E30+MAR!E30+ABR!E30+MAY!E30+JUN!E30+JUL!E30),IF(Config!$C$6=8,SUM(+ENE!E30+FEB!E30+MAR!E30+ABR!E30+MAY!E30+JUN!E30+JUL!E30+AGO!E30),IF(Config!$C$6=9,SUM(+ENE!E30+FEB!E30+MAR!E30+ABR!E30+MAY!E30+JUN!E30+JUL!E30+AGO!E30+SET!E30),IF(Config!$C$6=10,SUM(+ENE!E30+FEB!E30+MAR!E30+ABR!E30+MAY!E30+JUN!E30+JUL!E30+AGO!E30+SET!E30+OCT!E30),IF(Config!$C$6=11,SUM(+ENE!E30+FEB!E30+MAR!E30+ABR!E30+MAY!E30+JUN!E30+JUL!E30+AGO!E30+SET!E30+OCT!E30+NOV!E30),IF(Config!$C$6=12,SUM(+ENE!E30+FEB!E30+MAR!E30+ABR!E30+MAY!E30+JUN!E30+JUL!E30+AGO!E30+SET!E30+OCT!E30+NOV!E30+DIC!E30)))))))))))))</f>
        <v>0</v>
      </c>
      <c r="F30" s="259">
        <f>IF(Config!$C$6=1,SUM(+ENE!F30),IF(Config!$C$6=2,SUM(+ENE!F30+FEB!F30),IF(Config!$C$6=3,SUM(+ENE!F30+FEB!F30+MAR!F30),IF(Config!$C$6=4,SUM(+ENE!F30+FEB!F30+MAR!F30+ABR!F30),IF(Config!$C$6=5,SUM(ENE!F30+FEB!F30+MAR!F30+ABR!F30+MAY!F30),IF(Config!$C$6=6,SUM(+ENE!F30+FEB!F30+MAR!F30+ABR!F30+MAY!F30+JUN!F30),IF(Config!$C$6=7,SUM(ENE!F30+FEB!F30+MAR!F30+ABR!F30+MAY!F30+JUN!F30+JUL!F30),IF(Config!$C$6=8,SUM(+ENE!F30+FEB!F30+MAR!F30+ABR!F30+MAY!F30+JUN!F30+JUL!F30+AGO!F30),IF(Config!$C$6=9,SUM(+ENE!F30+FEB!F30+MAR!F30+ABR!F30+MAY!F30+JUN!F30+JUL!F30+AGO!F30+SET!F30),IF(Config!$C$6=10,SUM(+ENE!F30+FEB!F30+MAR!F30+ABR!F30+MAY!F30+JUN!F30+JUL!F30+AGO!F30+SET!F30+OCT!F30),IF(Config!$C$6=11,SUM(+ENE!F30+FEB!F30+MAR!F30+ABR!F30+MAY!F30+JUN!F30+JUL!F30+AGO!F30+SET!F30+OCT!F30+NOV!F30),IF(Config!$C$6=12,SUM(+ENE!F30+FEB!F30+MAR!F30+ABR!F30+MAY!F30+JUN!F30+JUL!F30+AGO!F30+SET!F30+OCT!F30+NOV!F30+DIC!F30)))))))))))))</f>
        <v>318</v>
      </c>
      <c r="G30" s="259">
        <f>IF(Config!$C$6=1,SUM(+ENE!G30),IF(Config!$C$6=2,SUM(+ENE!G30+FEB!G30),IF(Config!$C$6=3,SUM(+ENE!G30+FEB!G30+MAR!G30),IF(Config!$C$6=4,SUM(+ENE!G30+FEB!G30+MAR!G30+ABR!G30),IF(Config!$C$6=5,SUM(ENE!G30+FEB!G30+MAR!G30+ABR!G30+MAY!G30),IF(Config!$C$6=6,SUM(+ENE!G30+FEB!G30+MAR!G30+ABR!G30+MAY!G30+JUN!G30),IF(Config!$C$6=7,SUM(ENE!G30+FEB!G30+MAR!G30+ABR!G30+MAY!G30+JUN!G30+JUL!G30),IF(Config!$C$6=8,SUM(+ENE!G30+FEB!G30+MAR!G30+ABR!G30+MAY!G30+JUN!G30+JUL!G30+AGO!G30),IF(Config!$C$6=9,SUM(+ENE!G30+FEB!G30+MAR!G30+ABR!G30+MAY!G30+JUN!G30+JUL!G30+AGO!G30+SET!G30),IF(Config!$C$6=10,SUM(+ENE!G30+FEB!G30+MAR!G30+ABR!G30+MAY!G30+JUN!G30+JUL!G30+AGO!G30+SET!G30+OCT!G30),IF(Config!$C$6=11,SUM(+ENE!G30+FEB!G30+MAR!G30+ABR!G30+MAY!G30+JUN!G30+JUL!G30+AGO!G30+SET!G30+OCT!G30+NOV!G30),IF(Config!$C$6=12,SUM(+ENE!G30+FEB!G30+MAR!G30+ABR!G30+MAY!G30+JUN!G30+JUL!G30+AGO!G30+SET!G30+OCT!G30+NOV!G30+DIC!G30)))))))))))))</f>
        <v>0</v>
      </c>
      <c r="H30" s="259">
        <f>IF(Config!$C$6=1,SUM(+ENE!H30),IF(Config!$C$6=2,SUM(+ENE!H30+FEB!H30),IF(Config!$C$6=3,SUM(+ENE!H30+FEB!H30+MAR!H30),IF(Config!$C$6=4,SUM(+ENE!H30+FEB!H30+MAR!H30+ABR!H30),IF(Config!$C$6=5,SUM(ENE!H30+FEB!H30+MAR!H30+ABR!H30+MAY!H30),IF(Config!$C$6=6,SUM(+ENE!H30+FEB!H30+MAR!H30+ABR!H30+MAY!H30+JUN!H30),IF(Config!$C$6=7,SUM(ENE!H30+FEB!H30+MAR!H30+ABR!H30+MAY!H30+JUN!H30+JUL!H30),IF(Config!$C$6=8,SUM(+ENE!H30+FEB!H30+MAR!H30+ABR!H30+MAY!H30+JUN!H30+JUL!H30+AGO!H30),IF(Config!$C$6=9,SUM(+ENE!H30+FEB!H30+MAR!H30+ABR!H30+MAY!H30+JUN!H30+JUL!H30+AGO!H30+SET!H30),IF(Config!$C$6=10,SUM(+ENE!H30+FEB!H30+MAR!H30+ABR!H30+MAY!H30+JUN!H30+JUL!H30+AGO!H30+SET!H30+OCT!H30),IF(Config!$C$6=11,SUM(+ENE!H30+FEB!H30+MAR!H30+ABR!H30+MAY!H30+JUN!H30+JUL!H30+AGO!H30+SET!H30+OCT!H30+NOV!H30),IF(Config!$C$6=12,SUM(+ENE!H30+FEB!H30+MAR!H30+ABR!H30+MAY!H30+JUN!H30+JUL!H30+AGO!H30+SET!H30+OCT!H30+NOV!H30+DIC!H30)))))))))))))</f>
        <v>0</v>
      </c>
      <c r="I30" s="259">
        <f>IF(Config!$C$6=1,SUM(+ENE!I30),IF(Config!$C$6=2,SUM(+ENE!I30+FEB!I30),IF(Config!$C$6=3,SUM(+ENE!I30+FEB!I30+MAR!I30),IF(Config!$C$6=4,SUM(+ENE!I30+FEB!I30+MAR!I30+ABR!I30),IF(Config!$C$6=5,SUM(ENE!I30+FEB!I30+MAR!I30+ABR!I30+MAY!I30),IF(Config!$C$6=6,SUM(+ENE!I30+FEB!I30+MAR!I30+ABR!I30+MAY!I30+JUN!I30),IF(Config!$C$6=7,SUM(ENE!I30+FEB!I30+MAR!I30+ABR!I30+MAY!I30+JUN!I30+JUL!I30),IF(Config!$C$6=8,SUM(+ENE!I30+FEB!I30+MAR!I30+ABR!I30+MAY!I30+JUN!I30+JUL!I30+AGO!I30),IF(Config!$C$6=9,SUM(+ENE!I30+FEB!I30+MAR!I30+ABR!I30+MAY!I30+JUN!I30+JUL!I30+AGO!I30+SET!I30),IF(Config!$C$6=10,SUM(+ENE!I30+FEB!I30+MAR!I30+ABR!I30+MAY!I30+JUN!I30+JUL!I30+AGO!I30+SET!I30+OCT!I30),IF(Config!$C$6=11,SUM(+ENE!I30+FEB!I30+MAR!I30+ABR!I30+MAY!I30+JUN!I30+JUL!I30+AGO!I30+SET!I30+OCT!I30+NOV!I30),IF(Config!$C$6=12,SUM(+ENE!I30+FEB!I30+MAR!I30+ABR!I30+MAY!I30+JUN!I30+JUL!I30+AGO!I30+SET!I30+OCT!I30+NOV!I30+DIC!I30)))))))))))))</f>
        <v>0</v>
      </c>
      <c r="J30" s="259">
        <f>IF(Config!$C$6=1,SUM(+ENE!J30),IF(Config!$C$6=2,SUM(+ENE!J30+FEB!J30),IF(Config!$C$6=3,SUM(+ENE!J30+FEB!J30+MAR!J30),IF(Config!$C$6=4,SUM(+ENE!J30+FEB!J30+MAR!J30+ABR!J30),IF(Config!$C$6=5,SUM(ENE!J30+FEB!J30+MAR!J30+ABR!J30+MAY!J30),IF(Config!$C$6=6,SUM(+ENE!J30+FEB!J30+MAR!J30+ABR!J30+MAY!J30+JUN!J30),IF(Config!$C$6=7,SUM(ENE!J30+FEB!J30+MAR!J30+ABR!J30+MAY!J30+JUN!J30+JUL!J30),IF(Config!$C$6=8,SUM(+ENE!J30+FEB!J30+MAR!J30+ABR!J30+MAY!J30+JUN!J30+JUL!J30+AGO!J30),IF(Config!$C$6=9,SUM(+ENE!J30+FEB!J30+MAR!J30+ABR!J30+MAY!J30+JUN!J30+JUL!J30+AGO!J30+SET!J30),IF(Config!$C$6=10,SUM(+ENE!J30+FEB!J30+MAR!J30+ABR!J30+MAY!J30+JUN!J30+JUL!J30+AGO!J30+SET!J30+OCT!J30),IF(Config!$C$6=11,SUM(+ENE!J30+FEB!J30+MAR!J30+ABR!J30+MAY!J30+JUN!J30+JUL!J30+AGO!J30+SET!J30+OCT!J30+NOV!J30),IF(Config!$C$6=12,SUM(+ENE!J30+FEB!J30+MAR!J30+ABR!J30+MAY!J30+JUN!J30+JUL!J30+AGO!J30+SET!J30+OCT!J30+NOV!J30+DIC!J30)))))))))))))</f>
        <v>0</v>
      </c>
      <c r="K30" s="259">
        <f>IF(Config!$C$6=1,SUM(+ENE!K30),IF(Config!$C$6=2,SUM(+ENE!K30+FEB!K30),IF(Config!$C$6=3,SUM(+ENE!K30+FEB!K30+MAR!K30),IF(Config!$C$6=4,SUM(+ENE!K30+FEB!K30+MAR!K30+ABR!K30),IF(Config!$C$6=5,SUM(ENE!K30+FEB!K30+MAR!K30+ABR!K30+MAY!K30),IF(Config!$C$6=6,SUM(+ENE!K30+FEB!K30+MAR!K30+ABR!K30+MAY!K30+JUN!K30),IF(Config!$C$6=7,SUM(ENE!K30+FEB!K30+MAR!K30+ABR!K30+MAY!K30+JUN!K30+JUL!K30),IF(Config!$C$6=8,SUM(+ENE!K30+FEB!K30+MAR!K30+ABR!K30+MAY!K30+JUN!K30+JUL!K30+AGO!K30),IF(Config!$C$6=9,SUM(+ENE!K30+FEB!K30+MAR!K30+ABR!K30+MAY!K30+JUN!K30+JUL!K30+AGO!K30+SET!K30),IF(Config!$C$6=10,SUM(+ENE!K30+FEB!K30+MAR!K30+ABR!K30+MAY!K30+JUN!K30+JUL!K30+AGO!K30+SET!K30+OCT!K30),IF(Config!$C$6=11,SUM(+ENE!K30+FEB!K30+MAR!K30+ABR!K30+MAY!K30+JUN!K30+JUL!K30+AGO!K30+SET!K30+OCT!K30+NOV!K30),IF(Config!$C$6=12,SUM(+ENE!K30+FEB!K30+MAR!K30+ABR!K30+MAY!K30+JUN!K30+JUL!K30+AGO!K30+SET!K30+OCT!K30+NOV!K30+DIC!K30)))))))))))))</f>
        <v>0</v>
      </c>
      <c r="L30" s="259">
        <f>IF(Config!$C$6=1,SUM(+ENE!L30),IF(Config!$C$6=2,SUM(+ENE!L30+FEB!L30),IF(Config!$C$6=3,SUM(+ENE!L30+FEB!L30+MAR!L30),IF(Config!$C$6=4,SUM(+ENE!L30+FEB!L30+MAR!L30+ABR!L30),IF(Config!$C$6=5,SUM(ENE!L30+FEB!L30+MAR!L30+ABR!L30+MAY!L30),IF(Config!$C$6=6,SUM(+ENE!L30+FEB!L30+MAR!L30+ABR!L30+MAY!L30+JUN!L30),IF(Config!$C$6=7,SUM(ENE!L30+FEB!L30+MAR!L30+ABR!L30+MAY!L30+JUN!L30+JUL!L30),IF(Config!$C$6=8,SUM(+ENE!L30+FEB!L30+MAR!L30+ABR!L30+MAY!L30+JUN!L30+JUL!L30+AGO!L30),IF(Config!$C$6=9,SUM(+ENE!L30+FEB!L30+MAR!L30+ABR!L30+MAY!L30+JUN!L30+JUL!L30+AGO!L30+SET!L30),IF(Config!$C$6=10,SUM(+ENE!L30+FEB!L30+MAR!L30+ABR!L30+MAY!L30+JUN!L30+JUL!L30+AGO!L30+SET!L30+OCT!L30),IF(Config!$C$6=11,SUM(+ENE!L30+FEB!L30+MAR!L30+ABR!L30+MAY!L30+JUN!L30+JUL!L30+AGO!L30+SET!L30+OCT!L30+NOV!L30),IF(Config!$C$6=12,SUM(+ENE!L30+FEB!L30+MAR!L30+ABR!L30+MAY!L30+JUN!L30+JUL!L30+AGO!L30+SET!L30+OCT!L30+NOV!L30+DIC!L30)))))))))))))</f>
        <v>0</v>
      </c>
      <c r="M30" s="259">
        <f>IF(Config!$C$6=1,SUM(+ENE!M30),IF(Config!$C$6=2,SUM(+ENE!M30+FEB!M30),IF(Config!$C$6=3,SUM(+ENE!M30+FEB!M30+MAR!M30),IF(Config!$C$6=4,SUM(+ENE!M30+FEB!M30+MAR!M30+ABR!M30),IF(Config!$C$6=5,SUM(ENE!M30+FEB!M30+MAR!M30+ABR!M30+MAY!M30),IF(Config!$C$6=6,SUM(+ENE!M30+FEB!M30+MAR!M30+ABR!M30+MAY!M30+JUN!M30),IF(Config!$C$6=7,SUM(ENE!M30+FEB!M30+MAR!M30+ABR!M30+MAY!M30+JUN!M30+JUL!M30),IF(Config!$C$6=8,SUM(+ENE!M30+FEB!M30+MAR!M30+ABR!M30+MAY!M30+JUN!M30+JUL!M30+AGO!M30),IF(Config!$C$6=9,SUM(+ENE!M30+FEB!M30+MAR!M30+ABR!M30+MAY!M30+JUN!M30+JUL!M30+AGO!M30+SET!M30),IF(Config!$C$6=10,SUM(+ENE!M30+FEB!M30+MAR!M30+ABR!M30+MAY!M30+JUN!M30+JUL!M30+AGO!M30+SET!M30+OCT!M30),IF(Config!$C$6=11,SUM(+ENE!M30+FEB!M30+MAR!M30+ABR!M30+MAY!M30+JUN!M30+JUL!M30+AGO!M30+SET!M30+OCT!M30+NOV!M30),IF(Config!$C$6=12,SUM(+ENE!M30+FEB!M30+MAR!M30+ABR!M30+MAY!M30+JUN!M30+JUL!M30+AGO!M30+SET!M30+OCT!M30+NOV!M30+DIC!M30)))))))))))))</f>
        <v>0</v>
      </c>
      <c r="N30" s="259">
        <f>IF(Config!$C$6=1,SUM(+ENE!N30),IF(Config!$C$6=2,SUM(+ENE!N30+FEB!N30),IF(Config!$C$6=3,SUM(+ENE!N30+FEB!N30+MAR!N30),IF(Config!$C$6=4,SUM(+ENE!N30+FEB!N30+MAR!N30+ABR!N30),IF(Config!$C$6=5,SUM(ENE!N30+FEB!N30+MAR!N30+ABR!N30+MAY!N30),IF(Config!$C$6=6,SUM(+ENE!N30+FEB!N30+MAR!N30+ABR!N30+MAY!N30+JUN!N30),IF(Config!$C$6=7,SUM(ENE!N30+FEB!N30+MAR!N30+ABR!N30+MAY!N30+JUN!N30+JUL!N30),IF(Config!$C$6=8,SUM(+ENE!N30+FEB!N30+MAR!N30+ABR!N30+MAY!N30+JUN!N30+JUL!N30+AGO!N30),IF(Config!$C$6=9,SUM(+ENE!N30+FEB!N30+MAR!N30+ABR!N30+MAY!N30+JUN!N30+JUL!N30+AGO!N30+SET!N30),IF(Config!$C$6=10,SUM(+ENE!N30+FEB!N30+MAR!N30+ABR!N30+MAY!N30+JUN!N30+JUL!N30+AGO!N30+SET!N30+OCT!N30),IF(Config!$C$6=11,SUM(+ENE!N30+FEB!N30+MAR!N30+ABR!N30+MAY!N30+JUN!N30+JUL!N30+AGO!N30+SET!N30+OCT!N30+NOV!N30),IF(Config!$C$6=12,SUM(+ENE!N30+FEB!N30+MAR!N30+ABR!N30+MAY!N30+JUN!N30+JUL!N30+AGO!N30+SET!N30+OCT!N30+NOV!N30+DIC!N30)))))))))))))</f>
        <v>0</v>
      </c>
      <c r="O30" s="259">
        <f>IF(Config!$C$6=1,SUM(+ENE!O30),IF(Config!$C$6=2,SUM(+ENE!O30+FEB!O30),IF(Config!$C$6=3,SUM(+ENE!O30+FEB!O30+MAR!O30),IF(Config!$C$6=4,SUM(+ENE!O30+FEB!O30+MAR!O30+ABR!O30),IF(Config!$C$6=5,SUM(ENE!O30+FEB!O30+MAR!O30+ABR!O30+MAY!O30),IF(Config!$C$6=6,SUM(+ENE!O30+FEB!O30+MAR!O30+ABR!O30+MAY!O30+JUN!O30),IF(Config!$C$6=7,SUM(ENE!O30+FEB!O30+MAR!O30+ABR!O30+MAY!O30+JUN!O30+JUL!O30),IF(Config!$C$6=8,SUM(+ENE!O30+FEB!O30+MAR!O30+ABR!O30+MAY!O30+JUN!O30+JUL!O30+AGO!O30),IF(Config!$C$6=9,SUM(+ENE!O30+FEB!O30+MAR!O30+ABR!O30+MAY!O30+JUN!O30+JUL!O30+AGO!O30+SET!O30),IF(Config!$C$6=10,SUM(+ENE!O30+FEB!O30+MAR!O30+ABR!O30+MAY!O30+JUN!O30+JUL!O30+AGO!O30+SET!O30+OCT!O30),IF(Config!$C$6=11,SUM(+ENE!O30+FEB!O30+MAR!O30+ABR!O30+MAY!O30+JUN!O30+JUL!O30+AGO!O30+SET!O30+OCT!O30+NOV!O30),IF(Config!$C$6=12,SUM(+ENE!O30+FEB!O30+MAR!O30+ABR!O30+MAY!O30+JUN!O30+JUL!O30+AGO!O30+SET!O30+OCT!O30+NOV!O30+DIC!O30)))))))))))))</f>
        <v>0</v>
      </c>
      <c r="P30" s="259">
        <f>IF(Config!$C$6=1,SUM(+ENE!P30),IF(Config!$C$6=2,SUM(+ENE!P30+FEB!P30),IF(Config!$C$6=3,SUM(+ENE!P30+FEB!P30+MAR!P30),IF(Config!$C$6=4,SUM(+ENE!P30+FEB!P30+MAR!P30+ABR!P30),IF(Config!$C$6=5,SUM(ENE!P30+FEB!P30+MAR!P30+ABR!P30+MAY!P30),IF(Config!$C$6=6,SUM(+ENE!P30+FEB!P30+MAR!P30+ABR!P30+MAY!P30+JUN!P30),IF(Config!$C$6=7,SUM(ENE!P30+FEB!P30+MAR!P30+ABR!P30+MAY!P30+JUN!P30+JUL!P30),IF(Config!$C$6=8,SUM(+ENE!P30+FEB!P30+MAR!P30+ABR!P30+MAY!P30+JUN!P30+JUL!P30+AGO!P30),IF(Config!$C$6=9,SUM(+ENE!P30+FEB!P30+MAR!P30+ABR!P30+MAY!P30+JUN!P30+JUL!P30+AGO!P30+SET!P30),IF(Config!$C$6=10,SUM(+ENE!P30+FEB!P30+MAR!P30+ABR!P30+MAY!P30+JUN!P30+JUL!P30+AGO!P30+SET!P30+OCT!P30),IF(Config!$C$6=11,SUM(+ENE!P30+FEB!P30+MAR!P30+ABR!P30+MAY!P30+JUN!P30+JUL!P30+AGO!P30+SET!P30+OCT!P30+NOV!P30),IF(Config!$C$6=12,SUM(+ENE!P30+FEB!P30+MAR!P30+ABR!P30+MAY!P30+JUN!P30+JUL!P30+AGO!P30+SET!P30+OCT!P30+NOV!P30+DIC!P30)))))))))))))</f>
        <v>5</v>
      </c>
      <c r="Q30" s="259">
        <f>IF(Config!$C$6=1,SUM(+ENE!Q30),IF(Config!$C$6=2,SUM(+ENE!Q30+FEB!Q30),IF(Config!$C$6=3,SUM(+ENE!Q30+FEB!Q30+MAR!Q30),IF(Config!$C$6=4,SUM(+ENE!Q30+FEB!Q30+MAR!Q30+ABR!Q30),IF(Config!$C$6=5,SUM(ENE!Q30+FEB!Q30+MAR!Q30+ABR!Q30+MAY!Q30),IF(Config!$C$6=6,SUM(+ENE!Q30+FEB!Q30+MAR!Q30+ABR!Q30+MAY!Q30+JUN!Q30),IF(Config!$C$6=7,SUM(ENE!Q30+FEB!Q30+MAR!Q30+ABR!Q30+MAY!Q30+JUN!Q30+JUL!Q30),IF(Config!$C$6=8,SUM(+ENE!Q30+FEB!Q30+MAR!Q30+ABR!Q30+MAY!Q30+JUN!Q30+JUL!Q30+AGO!Q30),IF(Config!$C$6=9,SUM(+ENE!Q30+FEB!Q30+MAR!Q30+ABR!Q30+MAY!Q30+JUN!Q30+JUL!Q30+AGO!Q30+SET!Q30),IF(Config!$C$6=10,SUM(+ENE!Q30+FEB!Q30+MAR!Q30+ABR!Q30+MAY!Q30+JUN!Q30+JUL!Q30+AGO!Q30+SET!Q30+OCT!Q30),IF(Config!$C$6=11,SUM(+ENE!Q30+FEB!Q30+MAR!Q30+ABR!Q30+MAY!Q30+JUN!Q30+JUL!Q30+AGO!Q30+SET!Q30+OCT!Q30+NOV!Q30),IF(Config!$C$6=12,SUM(+ENE!Q30+FEB!Q30+MAR!Q30+ABR!Q30+MAY!Q30+JUN!Q30+JUL!Q30+AGO!Q30+SET!Q30+OCT!Q30+NOV!Q30+DIC!Q30)))))))))))))</f>
        <v>0</v>
      </c>
      <c r="R30" s="259">
        <f>IF(Config!$C$6=1,SUM(+ENE!R30),IF(Config!$C$6=2,SUM(+ENE!R30+FEB!R30),IF(Config!$C$6=3,SUM(+ENE!R30+FEB!R30+MAR!R30),IF(Config!$C$6=4,SUM(+ENE!R30+FEB!R30+MAR!R30+ABR!R30),IF(Config!$C$6=5,SUM(ENE!R30+FEB!R30+MAR!R30+ABR!R30+MAY!R30),IF(Config!$C$6=6,SUM(+ENE!R30+FEB!R30+MAR!R30+ABR!R30+MAY!R30+JUN!R30),IF(Config!$C$6=7,SUM(ENE!R30+FEB!R30+MAR!R30+ABR!R30+MAY!R30+JUN!R30+JUL!R30),IF(Config!$C$6=8,SUM(+ENE!R30+FEB!R30+MAR!R30+ABR!R30+MAY!R30+JUN!R30+JUL!R30+AGO!R30),IF(Config!$C$6=9,SUM(+ENE!R30+FEB!R30+MAR!R30+ABR!R30+MAY!R30+JUN!R30+JUL!R30+AGO!R30+SET!R30),IF(Config!$C$6=10,SUM(+ENE!R30+FEB!R30+MAR!R30+ABR!R30+MAY!R30+JUN!R30+JUL!R30+AGO!R30+SET!R30+OCT!R30),IF(Config!$C$6=11,SUM(+ENE!R30+FEB!R30+MAR!R30+ABR!R30+MAY!R30+JUN!R30+JUL!R30+AGO!R30+SET!R30+OCT!R30+NOV!R30),IF(Config!$C$6=12,SUM(+ENE!R30+FEB!R30+MAR!R30+ABR!R30+MAY!R30+JUN!R30+JUL!R30+AGO!R30+SET!R30+OCT!R30+NOV!R30+DIC!R30)))))))))))))</f>
        <v>0</v>
      </c>
      <c r="S30" s="259">
        <f>IF(Config!$C$6=1,SUM(+ENE!S30),IF(Config!$C$6=2,SUM(+ENE!S30+FEB!S30),IF(Config!$C$6=3,SUM(+ENE!S30+FEB!S30+MAR!S30),IF(Config!$C$6=4,SUM(+ENE!S30+FEB!S30+MAR!S30+ABR!S30),IF(Config!$C$6=5,SUM(ENE!S30+FEB!S30+MAR!S30+ABR!S30+MAY!S30),IF(Config!$C$6=6,SUM(+ENE!S30+FEB!S30+MAR!S30+ABR!S30+MAY!S30+JUN!S30),IF(Config!$C$6=7,SUM(ENE!S30+FEB!S30+MAR!S30+ABR!S30+MAY!S30+JUN!S30+JUL!S30),IF(Config!$C$6=8,SUM(+ENE!S30+FEB!S30+MAR!S30+ABR!S30+MAY!S30+JUN!S30+JUL!S30+AGO!S30),IF(Config!$C$6=9,SUM(+ENE!S30+FEB!S30+MAR!S30+ABR!S30+MAY!S30+JUN!S30+JUL!S30+AGO!S30+SET!S30),IF(Config!$C$6=10,SUM(+ENE!S30+FEB!S30+MAR!S30+ABR!S30+MAY!S30+JUN!S30+JUL!S30+AGO!S30+SET!S30+OCT!S30),IF(Config!$C$6=11,SUM(+ENE!S30+FEB!S30+MAR!S30+ABR!S30+MAY!S30+JUN!S30+JUL!S30+AGO!S30+SET!S30+OCT!S30+NOV!S30),IF(Config!$C$6=12,SUM(+ENE!S30+FEB!S30+MAR!S30+ABR!S30+MAY!S30+JUN!S30+JUL!S30+AGO!S30+SET!S30+OCT!S30+NOV!S30+DIC!S30)))))))))))))</f>
        <v>0</v>
      </c>
      <c r="T30" s="259">
        <f>IF(Config!$C$6=1,SUM(+ENE!T30),IF(Config!$C$6=2,SUM(+ENE!T30+FEB!T30),IF(Config!$C$6=3,SUM(+ENE!T30+FEB!T30+MAR!T30),IF(Config!$C$6=4,SUM(+ENE!T30+FEB!T30+MAR!T30+ABR!T30),IF(Config!$C$6=5,SUM(ENE!T30+FEB!T30+MAR!T30+ABR!T30+MAY!T30),IF(Config!$C$6=6,SUM(+ENE!T30+FEB!T30+MAR!T30+ABR!T30+MAY!T30+JUN!T30),IF(Config!$C$6=7,SUM(ENE!T30+FEB!T30+MAR!T30+ABR!T30+MAY!T30+JUN!T30+JUL!T30),IF(Config!$C$6=8,SUM(+ENE!T30+FEB!T30+MAR!T30+ABR!T30+MAY!T30+JUN!T30+JUL!T30+AGO!T30),IF(Config!$C$6=9,SUM(+ENE!T30+FEB!T30+MAR!T30+ABR!T30+MAY!T30+JUN!T30+JUL!T30+AGO!T30+SET!T30),IF(Config!$C$6=10,SUM(+ENE!T30+FEB!T30+MAR!T30+ABR!T30+MAY!T30+JUN!T30+JUL!T30+AGO!T30+SET!T30+OCT!T30),IF(Config!$C$6=11,SUM(+ENE!T30+FEB!T30+MAR!T30+ABR!T30+MAY!T30+JUN!T30+JUL!T30+AGO!T30+SET!T30+OCT!T30+NOV!T30),IF(Config!$C$6=12,SUM(+ENE!T30+FEB!T30+MAR!T30+ABR!T30+MAY!T30+JUN!T30+JUL!T30+AGO!T30+SET!T30+OCT!T30+NOV!T30+DIC!T30)))))))))))))</f>
        <v>0</v>
      </c>
      <c r="U30" s="259">
        <f>IF(Config!$C$6=1,SUM(+ENE!U30),IF(Config!$C$6=2,SUM(+ENE!U30+FEB!U30),IF(Config!$C$6=3,SUM(+ENE!U30+FEB!U30+MAR!U30),IF(Config!$C$6=4,SUM(+ENE!U30+FEB!U30+MAR!U30+ABR!U30),IF(Config!$C$6=5,SUM(ENE!U30+FEB!U30+MAR!U30+ABR!U30+MAY!U30),IF(Config!$C$6=6,SUM(+ENE!U30+FEB!U30+MAR!U30+ABR!U30+MAY!U30+JUN!U30),IF(Config!$C$6=7,SUM(ENE!U30+FEB!U30+MAR!U30+ABR!U30+MAY!U30+JUN!U30+JUL!U30),IF(Config!$C$6=8,SUM(+ENE!U30+FEB!U30+MAR!U30+ABR!U30+MAY!U30+JUN!U30+JUL!U30+AGO!U30),IF(Config!$C$6=9,SUM(+ENE!U30+FEB!U30+MAR!U30+ABR!U30+MAY!U30+JUN!U30+JUL!U30+AGO!U30+SET!U30),IF(Config!$C$6=10,SUM(+ENE!U30+FEB!U30+MAR!U30+ABR!U30+MAY!U30+JUN!U30+JUL!U30+AGO!U30+SET!U30+OCT!U30),IF(Config!$C$6=11,SUM(+ENE!U30+FEB!U30+MAR!U30+ABR!U30+MAY!U30+JUN!U30+JUL!U30+AGO!U30+SET!U30+OCT!U30+NOV!U30),IF(Config!$C$6=12,SUM(+ENE!U30+FEB!U30+MAR!U30+ABR!U30+MAY!U30+JUN!U30+JUL!U30+AGO!U30+SET!U30+OCT!U30+NOV!U30+DIC!U30)))))))))))))</f>
        <v>0</v>
      </c>
      <c r="V30" s="259">
        <f>IF(Config!$C$6=1,SUM(+ENE!V30),IF(Config!$C$6=2,SUM(+ENE!V30+FEB!V30),IF(Config!$C$6=3,SUM(+ENE!V30+FEB!V30+MAR!V30),IF(Config!$C$6=4,SUM(+ENE!V30+FEB!V30+MAR!V30+ABR!V30),IF(Config!$C$6=5,SUM(ENE!V30+FEB!V30+MAR!V30+ABR!V30+MAY!V30),IF(Config!$C$6=6,SUM(+ENE!V30+FEB!V30+MAR!V30+ABR!V30+MAY!V30+JUN!V30),IF(Config!$C$6=7,SUM(ENE!V30+FEB!V30+MAR!V30+ABR!V30+MAY!V30+JUN!V30+JUL!V30),IF(Config!$C$6=8,SUM(+ENE!V30+FEB!V30+MAR!V30+ABR!V30+MAY!V30+JUN!V30+JUL!V30+AGO!V30),IF(Config!$C$6=9,SUM(+ENE!V30+FEB!V30+MAR!V30+ABR!V30+MAY!V30+JUN!V30+JUL!V30+AGO!V30+SET!V30),IF(Config!$C$6=10,SUM(+ENE!V30+FEB!V30+MAR!V30+ABR!V30+MAY!V30+JUN!V30+JUL!V30+AGO!V30+SET!V30+OCT!V30),IF(Config!$C$6=11,SUM(+ENE!V30+FEB!V30+MAR!V30+ABR!V30+MAY!V30+JUN!V30+JUL!V30+AGO!V30+SET!V30+OCT!V30+NOV!V30),IF(Config!$C$6=12,SUM(+ENE!V30+FEB!V30+MAR!V30+ABR!V30+MAY!V30+JUN!V30+JUL!V30+AGO!V30+SET!V30+OCT!V30+NOV!V30+DIC!V30)))))))))))))</f>
        <v>0</v>
      </c>
      <c r="W30" s="259">
        <f>IF(Config!$C$6=1,SUM(+ENE!W30),IF(Config!$C$6=2,SUM(+ENE!W30+FEB!W30),IF(Config!$C$6=3,SUM(+ENE!W30+FEB!W30+MAR!W30),IF(Config!$C$6=4,SUM(+ENE!W30+FEB!W30+MAR!W30+ABR!W30),IF(Config!$C$6=5,SUM(ENE!W30+FEB!W30+MAR!W30+ABR!W30+MAY!W30),IF(Config!$C$6=6,SUM(+ENE!W30+FEB!W30+MAR!W30+ABR!W30+MAY!W30+JUN!W30),IF(Config!$C$6=7,SUM(ENE!W30+FEB!W30+MAR!W30+ABR!W30+MAY!W30+JUN!W30+JUL!W30),IF(Config!$C$6=8,SUM(+ENE!W30+FEB!W30+MAR!W30+ABR!W30+MAY!W30+JUN!W30+JUL!W30+AGO!W30),IF(Config!$C$6=9,SUM(+ENE!W30+FEB!W30+MAR!W30+ABR!W30+MAY!W30+JUN!W30+JUL!W30+AGO!W30+SET!W30),IF(Config!$C$6=10,SUM(+ENE!W30+FEB!W30+MAR!W30+ABR!W30+MAY!W30+JUN!W30+JUL!W30+AGO!W30+SET!W30+OCT!W30),IF(Config!$C$6=11,SUM(+ENE!W30+FEB!W30+MAR!W30+ABR!W30+MAY!W30+JUN!W30+JUL!W30+AGO!W30+SET!W30+OCT!W30+NOV!W30),IF(Config!$C$6=12,SUM(+ENE!W30+FEB!W30+MAR!W30+ABR!W30+MAY!W30+JUN!W30+JUL!W30+AGO!W30+SET!W30+OCT!W30+NOV!W30+DIC!W30)))))))))))))</f>
        <v>0</v>
      </c>
      <c r="X30" s="259">
        <f>IF(Config!$C$6=1,SUM(+ENE!X30),IF(Config!$C$6=2,SUM(+ENE!X30+FEB!X30),IF(Config!$C$6=3,SUM(+ENE!X30+FEB!X30+MAR!X30),IF(Config!$C$6=4,SUM(+ENE!X30+FEB!X30+MAR!X30+ABR!X30),IF(Config!$C$6=5,SUM(ENE!X30+FEB!X30+MAR!X30+ABR!X30+MAY!X30),IF(Config!$C$6=6,SUM(+ENE!X30+FEB!X30+MAR!X30+ABR!X30+MAY!X30+JUN!X30),IF(Config!$C$6=7,SUM(ENE!X30+FEB!X30+MAR!X30+ABR!X30+MAY!X30+JUN!X30+JUL!X30),IF(Config!$C$6=8,SUM(+ENE!X30+FEB!X30+MAR!X30+ABR!X30+MAY!X30+JUN!X30+JUL!X30+AGO!X30),IF(Config!$C$6=9,SUM(+ENE!X30+FEB!X30+MAR!X30+ABR!X30+MAY!X30+JUN!X30+JUL!X30+AGO!X30+SET!X30),IF(Config!$C$6=10,SUM(+ENE!X30+FEB!X30+MAR!X30+ABR!X30+MAY!X30+JUN!X30+JUL!X30+AGO!X30+SET!X30+OCT!X30),IF(Config!$C$6=11,SUM(+ENE!X30+FEB!X30+MAR!X30+ABR!X30+MAY!X30+JUN!X30+JUL!X30+AGO!X30+SET!X30+OCT!X30+NOV!X30),IF(Config!$C$6=12,SUM(+ENE!X30+FEB!X30+MAR!X30+ABR!X30+MAY!X30+JUN!X30+JUL!X30+AGO!X30+SET!X30+OCT!X30+NOV!X30+DIC!X30)))))))))))))</f>
        <v>0</v>
      </c>
      <c r="Y30" s="259">
        <f>IF(Config!$C$6=1,SUM(+ENE!Y30),IF(Config!$C$6=2,SUM(+ENE!Y30+FEB!Y30),IF(Config!$C$6=3,SUM(+ENE!Y30+FEB!Y30+MAR!Y30),IF(Config!$C$6=4,SUM(+ENE!Y30+FEB!Y30+MAR!Y30+ABR!Y30),IF(Config!$C$6=5,SUM(ENE!Y30+FEB!Y30+MAR!Y30+ABR!Y30+MAY!Y30),IF(Config!$C$6=6,SUM(+ENE!Y30+FEB!Y30+MAR!Y30+ABR!Y30+MAY!Y30+JUN!Y30),IF(Config!$C$6=7,SUM(ENE!Y30+FEB!Y30+MAR!Y30+ABR!Y30+MAY!Y30+JUN!Y30+JUL!Y30),IF(Config!$C$6=8,SUM(+ENE!Y30+FEB!Y30+MAR!Y30+ABR!Y30+MAY!Y30+JUN!Y30+JUL!Y30+AGO!Y30),IF(Config!$C$6=9,SUM(+ENE!Y30+FEB!Y30+MAR!Y30+ABR!Y30+MAY!Y30+JUN!Y30+JUL!Y30+AGO!Y30+SET!Y30),IF(Config!$C$6=10,SUM(+ENE!Y30+FEB!Y30+MAR!Y30+ABR!Y30+MAY!Y30+JUN!Y30+JUL!Y30+AGO!Y30+SET!Y30+OCT!Y30),IF(Config!$C$6=11,SUM(+ENE!Y30+FEB!Y30+MAR!Y30+ABR!Y30+MAY!Y30+JUN!Y30+JUL!Y30+AGO!Y30+SET!Y30+OCT!Y30+NOV!Y30),IF(Config!$C$6=12,SUM(+ENE!Y30+FEB!Y30+MAR!Y30+ABR!Y30+MAY!Y30+JUN!Y30+JUL!Y30+AGO!Y30+SET!Y30+OCT!Y30+NOV!Y30+DIC!Y30)))))))))))))</f>
        <v>0</v>
      </c>
      <c r="Z30" s="259">
        <f>IF(Config!$C$6=1,SUM(+ENE!Z30),IF(Config!$C$6=2,SUM(+ENE!Z30+FEB!Z30),IF(Config!$C$6=3,SUM(+ENE!Z30+FEB!Z30+MAR!Z30),IF(Config!$C$6=4,SUM(+ENE!Z30+FEB!Z30+MAR!Z30+ABR!Z30),IF(Config!$C$6=5,SUM(ENE!Z30+FEB!Z30+MAR!Z30+ABR!Z30+MAY!Z30),IF(Config!$C$6=6,SUM(+ENE!Z30+FEB!Z30+MAR!Z30+ABR!Z30+MAY!Z30+JUN!Z30),IF(Config!$C$6=7,SUM(ENE!Z30+FEB!Z30+MAR!Z30+ABR!Z30+MAY!Z30+JUN!Z30+JUL!Z30),IF(Config!$C$6=8,SUM(+ENE!Z30+FEB!Z30+MAR!Z30+ABR!Z30+MAY!Z30+JUN!Z30+JUL!Z30+AGO!Z30),IF(Config!$C$6=9,SUM(+ENE!Z30+FEB!Z30+MAR!Z30+ABR!Z30+MAY!Z30+JUN!Z30+JUL!Z30+AGO!Z30+SET!Z30),IF(Config!$C$6=10,SUM(+ENE!Z30+FEB!Z30+MAR!Z30+ABR!Z30+MAY!Z30+JUN!Z30+JUL!Z30+AGO!Z30+SET!Z30+OCT!Z30),IF(Config!$C$6=11,SUM(+ENE!Z30+FEB!Z30+MAR!Z30+ABR!Z30+MAY!Z30+JUN!Z30+JUL!Z30+AGO!Z30+SET!Z30+OCT!Z30+NOV!Z30),IF(Config!$C$6=12,SUM(+ENE!Z30+FEB!Z30+MAR!Z30+ABR!Z30+MAY!Z30+JUN!Z30+JUL!Z30+AGO!Z30+SET!Z30+OCT!Z30+NOV!Z30+DIC!Z30)))))))))))))</f>
        <v>0</v>
      </c>
      <c r="AA30" s="259">
        <f>IF(Config!$C$6=1,SUM(+ENE!AA30),IF(Config!$C$6=2,SUM(+ENE!AA30+FEB!AA30),IF(Config!$C$6=3,SUM(+ENE!AA30+FEB!AA30+MAR!AA30),IF(Config!$C$6=4,SUM(+ENE!AA30+FEB!AA30+MAR!AA30+ABR!AA30),IF(Config!$C$6=5,SUM(ENE!AA30+FEB!AA30+MAR!AA30+ABR!AA30+MAY!AA30),IF(Config!$C$6=6,SUM(+ENE!AA30+FEB!AA30+MAR!AA30+ABR!AA30+MAY!AA30+JUN!AA30),IF(Config!$C$6=7,SUM(ENE!AA30+FEB!AA30+MAR!AA30+ABR!AA30+MAY!AA30+JUN!AA30+JUL!AA30),IF(Config!$C$6=8,SUM(+ENE!AA30+FEB!AA30+MAR!AA30+ABR!AA30+MAY!AA30+JUN!AA30+JUL!AA30+AGO!AA30),IF(Config!$C$6=9,SUM(+ENE!AA30+FEB!AA30+MAR!AA30+ABR!AA30+MAY!AA30+JUN!AA30+JUL!AA30+AGO!AA30+SET!AA30),IF(Config!$C$6=10,SUM(+ENE!AA30+FEB!AA30+MAR!AA30+ABR!AA30+MAY!AA30+JUN!AA30+JUL!AA30+AGO!AA30+SET!AA30+OCT!AA30),IF(Config!$C$6=11,SUM(+ENE!AA30+FEB!AA30+MAR!AA30+ABR!AA30+MAY!AA30+JUN!AA30+JUL!AA30+AGO!AA30+SET!AA30+OCT!AA30+NOV!AA30),IF(Config!$C$6=12,SUM(+ENE!AA30+FEB!AA30+MAR!AA30+ABR!AA30+MAY!AA30+JUN!AA30+JUL!AA30+AGO!AA30+SET!AA30+OCT!AA30+NOV!AA30+DIC!AA30)))))))))))))</f>
        <v>0</v>
      </c>
      <c r="AB30" s="259">
        <f>IF(Config!$C$6=1,SUM(+ENE!AB30),IF(Config!$C$6=2,SUM(+ENE!AB30+FEB!AB30),IF(Config!$C$6=3,SUM(+ENE!AB30+FEB!AB30+MAR!AB30),IF(Config!$C$6=4,SUM(+ENE!AB30+FEB!AB30+MAR!AB30+ABR!AB30),IF(Config!$C$6=5,SUM(ENE!AB30+FEB!AB30+MAR!AB30+ABR!AB30+MAY!AB30),IF(Config!$C$6=6,SUM(+ENE!AB30+FEB!AB30+MAR!AB30+ABR!AB30+MAY!AB30+JUN!AB30),IF(Config!$C$6=7,SUM(ENE!AB30+FEB!AB30+MAR!AB30+ABR!AB30+MAY!AB30+JUN!AB30+JUL!AB30),IF(Config!$C$6=8,SUM(+ENE!AB30+FEB!AB30+MAR!AB30+ABR!AB30+MAY!AB30+JUN!AB30+JUL!AB30+AGO!AB30),IF(Config!$C$6=9,SUM(+ENE!AB30+FEB!AB30+MAR!AB30+ABR!AB30+MAY!AB30+JUN!AB30+JUL!AB30+AGO!AB30+SET!AB30),IF(Config!$C$6=10,SUM(+ENE!AB30+FEB!AB30+MAR!AB30+ABR!AB30+MAY!AB30+JUN!AB30+JUL!AB30+AGO!AB30+SET!AB30+OCT!AB30),IF(Config!$C$6=11,SUM(+ENE!AB30+FEB!AB30+MAR!AB30+ABR!AB30+MAY!AB30+JUN!AB30+JUL!AB30+AGO!AB30+SET!AB30+OCT!AB30+NOV!AB30),IF(Config!$C$6=12,SUM(+ENE!AB30+FEB!AB30+MAR!AB30+ABR!AB30+MAY!AB30+JUN!AB30+JUL!AB30+AGO!AB30+SET!AB30+OCT!AB30+NOV!AB30+DIC!AB30)))))))))))))</f>
        <v>0</v>
      </c>
      <c r="AC30" s="259">
        <f>IF(Config!$C$6=1,SUM(+ENE!AC30),IF(Config!$C$6=2,SUM(+ENE!AC30+FEB!AC30),IF(Config!$C$6=3,SUM(+ENE!AC30+FEB!AC30+MAR!AC30),IF(Config!$C$6=4,SUM(+ENE!AC30+FEB!AC30+MAR!AC30+ABR!AC30),IF(Config!$C$6=5,SUM(ENE!AC30+FEB!AC30+MAR!AC30+ABR!AC30+MAY!AC30),IF(Config!$C$6=6,SUM(+ENE!AC30+FEB!AC30+MAR!AC30+ABR!AC30+MAY!AC30+JUN!AC30),IF(Config!$C$6=7,SUM(ENE!AC30+FEB!AC30+MAR!AC30+ABR!AC30+MAY!AC30+JUN!AC30+JUL!AC30),IF(Config!$C$6=8,SUM(+ENE!AC30+FEB!AC30+MAR!AC30+ABR!AC30+MAY!AC30+JUN!AC30+JUL!AC30+AGO!AC30),IF(Config!$C$6=9,SUM(+ENE!AC30+FEB!AC30+MAR!AC30+ABR!AC30+MAY!AC30+JUN!AC30+JUL!AC30+AGO!AC30+SET!AC30),IF(Config!$C$6=10,SUM(+ENE!AC30+FEB!AC30+MAR!AC30+ABR!AC30+MAY!AC30+JUN!AC30+JUL!AC30+AGO!AC30+SET!AC30+OCT!AC30),IF(Config!$C$6=11,SUM(+ENE!AC30+FEB!AC30+MAR!AC30+ABR!AC30+MAY!AC30+JUN!AC30+JUL!AC30+AGO!AC30+SET!AC30+OCT!AC30+NOV!AC30),IF(Config!$C$6=12,SUM(+ENE!AC30+FEB!AC30+MAR!AC30+ABR!AC30+MAY!AC30+JUN!AC30+JUL!AC30+AGO!AC30+SET!AC30+OCT!AC30+NOV!AC30+DIC!AC30)))))))))))))</f>
        <v>0</v>
      </c>
      <c r="AD30" s="259">
        <f>IF(Config!$C$6=1,SUM(+ENE!AD30),IF(Config!$C$6=2,SUM(+ENE!AD30+FEB!AD30),IF(Config!$C$6=3,SUM(+ENE!AD30+FEB!AD30+MAR!AD30),IF(Config!$C$6=4,SUM(+ENE!AD30+FEB!AD30+MAR!AD30+ABR!AD30),IF(Config!$C$6=5,SUM(ENE!AD30+FEB!AD30+MAR!AD30+ABR!AD30+MAY!AD30),IF(Config!$C$6=6,SUM(+ENE!AD30+FEB!AD30+MAR!AD30+ABR!AD30+MAY!AD30+JUN!AD30),IF(Config!$C$6=7,SUM(ENE!AD30+FEB!AD30+MAR!AD30+ABR!AD30+MAY!AD30+JUN!AD30+JUL!AD30),IF(Config!$C$6=8,SUM(+ENE!AD30+FEB!AD30+MAR!AD30+ABR!AD30+MAY!AD30+JUN!AD30+JUL!AD30+AGO!AD30),IF(Config!$C$6=9,SUM(+ENE!AD30+FEB!AD30+MAR!AD30+ABR!AD30+MAY!AD30+JUN!AD30+JUL!AD30+AGO!AD30+SET!AD30),IF(Config!$C$6=10,SUM(+ENE!AD30+FEB!AD30+MAR!AD30+ABR!AD30+MAY!AD30+JUN!AD30+JUL!AD30+AGO!AD30+SET!AD30+OCT!AD30),IF(Config!$C$6=11,SUM(+ENE!AD30+FEB!AD30+MAR!AD30+ABR!AD30+MAY!AD30+JUN!AD30+JUL!AD30+AGO!AD30+SET!AD30+OCT!AD30+NOV!AD30),IF(Config!$C$6=12,SUM(+ENE!AD30+FEB!AD30+MAR!AD30+ABR!AD30+MAY!AD30+JUN!AD30+JUL!AD30+AGO!AD30+SET!AD30+OCT!AD30+NOV!AD30+DIC!AD30)))))))))))))</f>
        <v>0</v>
      </c>
      <c r="AE30" s="259">
        <f>IF(Config!$C$6=1,SUM(+ENE!AE30),IF(Config!$C$6=2,SUM(+ENE!AE30+FEB!AE30),IF(Config!$C$6=3,SUM(+ENE!AE30+FEB!AE30+MAR!AE30),IF(Config!$C$6=4,SUM(+ENE!AE30+FEB!AE30+MAR!AE30+ABR!AE30),IF(Config!$C$6=5,SUM(ENE!AE30+FEB!AE30+MAR!AE30+ABR!AE30+MAY!AE30),IF(Config!$C$6=6,SUM(+ENE!AE30+FEB!AE30+MAR!AE30+ABR!AE30+MAY!AE30+JUN!AE30),IF(Config!$C$6=7,SUM(ENE!AE30+FEB!AE30+MAR!AE30+ABR!AE30+MAY!AE30+JUN!AE30+JUL!AE30),IF(Config!$C$6=8,SUM(+ENE!AE30+FEB!AE30+MAR!AE30+ABR!AE30+MAY!AE30+JUN!AE30+JUL!AE30+AGO!AE30),IF(Config!$C$6=9,SUM(+ENE!AE30+FEB!AE30+MAR!AE30+ABR!AE30+MAY!AE30+JUN!AE30+JUL!AE30+AGO!AE30+SET!AE30),IF(Config!$C$6=10,SUM(+ENE!AE30+FEB!AE30+MAR!AE30+ABR!AE30+MAY!AE30+JUN!AE30+JUL!AE30+AGO!AE30+SET!AE30+OCT!AE30),IF(Config!$C$6=11,SUM(+ENE!AE30+FEB!AE30+MAR!AE30+ABR!AE30+MAY!AE30+JUN!AE30+JUL!AE30+AGO!AE30+SET!AE30+OCT!AE30+NOV!AE30),IF(Config!$C$6=12,SUM(+ENE!AE30+FEB!AE30+MAR!AE30+ABR!AE30+MAY!AE30+JUN!AE30+JUL!AE30+AGO!AE30+SET!AE30+OCT!AE30+NOV!AE30+DIC!AE30)))))))))))))</f>
        <v>0</v>
      </c>
      <c r="AF30" s="259">
        <f>IF(Config!$C$6=1,SUM(+ENE!AF30),IF(Config!$C$6=2,SUM(+ENE!AF30+FEB!AF30),IF(Config!$C$6=3,SUM(+ENE!AF30+FEB!AF30+MAR!AF30),IF(Config!$C$6=4,SUM(+ENE!AF30+FEB!AF30+MAR!AF30+ABR!AF30),IF(Config!$C$6=5,SUM(ENE!AF30+FEB!AF30+MAR!AF30+ABR!AF30+MAY!AF30),IF(Config!$C$6=6,SUM(+ENE!AF30+FEB!AF30+MAR!AF30+ABR!AF30+MAY!AF30+JUN!AF30),IF(Config!$C$6=7,SUM(ENE!AF30+FEB!AF30+MAR!AF30+ABR!AF30+MAY!AF30+JUN!AF30+JUL!AF30),IF(Config!$C$6=8,SUM(+ENE!AF30+FEB!AF30+MAR!AF30+ABR!AF30+MAY!AF30+JUN!AF30+JUL!AF30+AGO!AF30),IF(Config!$C$6=9,SUM(+ENE!AF30+FEB!AF30+MAR!AF30+ABR!AF30+MAY!AF30+JUN!AF30+JUL!AF30+AGO!AF30+SET!AF30),IF(Config!$C$6=10,SUM(+ENE!AF30+FEB!AF30+MAR!AF30+ABR!AF30+MAY!AF30+JUN!AF30+JUL!AF30+AGO!AF30+SET!AF30+OCT!AF30),IF(Config!$C$6=11,SUM(+ENE!AF30+FEB!AF30+MAR!AF30+ABR!AF30+MAY!AF30+JUN!AF30+JUL!AF30+AGO!AF30+SET!AF30+OCT!AF30+NOV!AF30),IF(Config!$C$6=12,SUM(+ENE!AF30+FEB!AF30+MAR!AF30+ABR!AF30+MAY!AF30+JUN!AF30+JUL!AF30+AGO!AF30+SET!AF30+OCT!AF30+NOV!AF30+DIC!AF30)))))))))))))</f>
        <v>0</v>
      </c>
      <c r="AG30" s="259">
        <f>IF(Config!$C$6=1,SUM(+ENE!AG30),IF(Config!$C$6=2,SUM(+ENE!AG30+FEB!AG30),IF(Config!$C$6=3,SUM(+ENE!AG30+FEB!AG30+MAR!AG30),IF(Config!$C$6=4,SUM(+ENE!AG30+FEB!AG30+MAR!AG30+ABR!AG30),IF(Config!$C$6=5,SUM(ENE!AG30+FEB!AG30+MAR!AG30+ABR!AG30+MAY!AG30),IF(Config!$C$6=6,SUM(+ENE!AG30+FEB!AG30+MAR!AG30+ABR!AG30+MAY!AG30+JUN!AG30),IF(Config!$C$6=7,SUM(ENE!AG30+FEB!AG30+MAR!AG30+ABR!AG30+MAY!AG30+JUN!AG30+JUL!AG30),IF(Config!$C$6=8,SUM(+ENE!AG30+FEB!AG30+MAR!AG30+ABR!AG30+MAY!AG30+JUN!AG30+JUL!AG30+AGO!AG30),IF(Config!$C$6=9,SUM(+ENE!AG30+FEB!AG30+MAR!AG30+ABR!AG30+MAY!AG30+JUN!AG30+JUL!AG30+AGO!AG30+SET!AG30),IF(Config!$C$6=10,SUM(+ENE!AG30+FEB!AG30+MAR!AG30+ABR!AG30+MAY!AG30+JUN!AG30+JUL!AG30+AGO!AG30+SET!AG30+OCT!AG30),IF(Config!$C$6=11,SUM(+ENE!AG30+FEB!AG30+MAR!AG30+ABR!AG30+MAY!AG30+JUN!AG30+JUL!AG30+AGO!AG30+SET!AG30+OCT!AG30+NOV!AG30),IF(Config!$C$6=12,SUM(+ENE!AG30+FEB!AG30+MAR!AG30+ABR!AG30+MAY!AG30+JUN!AG30+JUL!AG30+AGO!AG30+SET!AG30+OCT!AG30+NOV!AG30+DIC!AG30)))))))))))))</f>
        <v>0</v>
      </c>
      <c r="AH30" s="259">
        <f>IF(Config!$C$6=1,SUM(+ENE!AH30),IF(Config!$C$6=2,SUM(+ENE!AH30+FEB!AH30),IF(Config!$C$6=3,SUM(+ENE!AH30+FEB!AH30+MAR!AH30),IF(Config!$C$6=4,SUM(+ENE!AH30+FEB!AH30+MAR!AH30+ABR!AH30),IF(Config!$C$6=5,SUM(ENE!AH30+FEB!AH30+MAR!AH30+ABR!AH30+MAY!AH30),IF(Config!$C$6=6,SUM(+ENE!AH30+FEB!AH30+MAR!AH30+ABR!AH30+MAY!AH30+JUN!AH30),IF(Config!$C$6=7,SUM(ENE!AH30+FEB!AH30+MAR!AH30+ABR!AH30+MAY!AH30+JUN!AH30+JUL!AH30),IF(Config!$C$6=8,SUM(+ENE!AH30+FEB!AH30+MAR!AH30+ABR!AH30+MAY!AH30+JUN!AH30+JUL!AH30+AGO!AH30),IF(Config!$C$6=9,SUM(+ENE!AH30+FEB!AH30+MAR!AH30+ABR!AH30+MAY!AH30+JUN!AH30+JUL!AH30+AGO!AH30+SET!AH30),IF(Config!$C$6=10,SUM(+ENE!AH30+FEB!AH30+MAR!AH30+ABR!AH30+MAY!AH30+JUN!AH30+JUL!AH30+AGO!AH30+SET!AH30+OCT!AH30),IF(Config!$C$6=11,SUM(+ENE!AH30+FEB!AH30+MAR!AH30+ABR!AH30+MAY!AH30+JUN!AH30+JUL!AH30+AGO!AH30+SET!AH30+OCT!AH30+NOV!AH30),IF(Config!$C$6=12,SUM(+ENE!AH30+FEB!AH30+MAR!AH30+ABR!AH30+MAY!AH30+JUN!AH30+JUL!AH30+AGO!AH30+SET!AH30+OCT!AH30+NOV!AH30+DIC!AH30)))))))))))))</f>
        <v>0</v>
      </c>
      <c r="AI30" s="259">
        <f>IF(Config!$C$6=1,SUM(+ENE!AI30),IF(Config!$C$6=2,SUM(+ENE!AI30+FEB!AI30),IF(Config!$C$6=3,SUM(+ENE!AI30+FEB!AI30+MAR!AI30),IF(Config!$C$6=4,SUM(+ENE!AI30+FEB!AI30+MAR!AI30+ABR!AI30),IF(Config!$C$6=5,SUM(ENE!AI30+FEB!AI30+MAR!AI30+ABR!AI30+MAY!AI30),IF(Config!$C$6=6,SUM(+ENE!AI30+FEB!AI30+MAR!AI30+ABR!AI30+MAY!AI30+JUN!AI30),IF(Config!$C$6=7,SUM(ENE!AI30+FEB!AI30+MAR!AI30+ABR!AI30+MAY!AI30+JUN!AI30+JUL!AI30),IF(Config!$C$6=8,SUM(+ENE!AI30+FEB!AI30+MAR!AI30+ABR!AI30+MAY!AI30+JUN!AI30+JUL!AI30+AGO!AI30),IF(Config!$C$6=9,SUM(+ENE!AI30+FEB!AI30+MAR!AI30+ABR!AI30+MAY!AI30+JUN!AI30+JUL!AI30+AGO!AI30+SET!AI30),IF(Config!$C$6=10,SUM(+ENE!AI30+FEB!AI30+MAR!AI30+ABR!AI30+MAY!AI30+JUN!AI30+JUL!AI30+AGO!AI30+SET!AI30+OCT!AI30),IF(Config!$C$6=11,SUM(+ENE!AI30+FEB!AI30+MAR!AI30+ABR!AI30+MAY!AI30+JUN!AI30+JUL!AI30+AGO!AI30+SET!AI30+OCT!AI30+NOV!AI30),IF(Config!$C$6=12,SUM(+ENE!AI30+FEB!AI30+MAR!AI30+ABR!AI30+MAY!AI30+JUN!AI30+JUL!AI30+AGO!AI30+SET!AI30+OCT!AI30+NOV!AI30+DIC!AI30)))))))))))))</f>
        <v>0</v>
      </c>
      <c r="AJ30" s="259">
        <f>IF(Config!$C$6=1,SUM(+ENE!AJ30),IF(Config!$C$6=2,SUM(+ENE!AJ30+FEB!AJ30),IF(Config!$C$6=3,SUM(+ENE!AJ30+FEB!AJ30+MAR!AJ30),IF(Config!$C$6=4,SUM(+ENE!AJ30+FEB!AJ30+MAR!AJ30+ABR!AJ30),IF(Config!$C$6=5,SUM(ENE!AJ30+FEB!AJ30+MAR!AJ30+ABR!AJ30+MAY!AJ30),IF(Config!$C$6=6,SUM(+ENE!AJ30+FEB!AJ30+MAR!AJ30+ABR!AJ30+MAY!AJ30+JUN!AJ30),IF(Config!$C$6=7,SUM(ENE!AJ30+FEB!AJ30+MAR!AJ30+ABR!AJ30+MAY!AJ30+JUN!AJ30+JUL!AJ30),IF(Config!$C$6=8,SUM(+ENE!AJ30+FEB!AJ30+MAR!AJ30+ABR!AJ30+MAY!AJ30+JUN!AJ30+JUL!AJ30+AGO!AJ30),IF(Config!$C$6=9,SUM(+ENE!AJ30+FEB!AJ30+MAR!AJ30+ABR!AJ30+MAY!AJ30+JUN!AJ30+JUL!AJ30+AGO!AJ30+SET!AJ30),IF(Config!$C$6=10,SUM(+ENE!AJ30+FEB!AJ30+MAR!AJ30+ABR!AJ30+MAY!AJ30+JUN!AJ30+JUL!AJ30+AGO!AJ30+SET!AJ30+OCT!AJ30),IF(Config!$C$6=11,SUM(+ENE!AJ30+FEB!AJ30+MAR!AJ30+ABR!AJ30+MAY!AJ30+JUN!AJ30+JUL!AJ30+AGO!AJ30+SET!AJ30+OCT!AJ30+NOV!AJ30),IF(Config!$C$6=12,SUM(+ENE!AJ30+FEB!AJ30+MAR!AJ30+ABR!AJ30+MAY!AJ30+JUN!AJ30+JUL!AJ30+AGO!AJ30+SET!AJ30+OCT!AJ30+NOV!AJ30+DIC!AJ30)))))))))))))</f>
        <v>0</v>
      </c>
      <c r="AK30" s="259">
        <f>IF(Config!$C$6=1,SUM(+ENE!AK30),IF(Config!$C$6=2,SUM(+ENE!AK30+FEB!AK30),IF(Config!$C$6=3,SUM(+ENE!AK30+FEB!AK30+MAR!AK30),IF(Config!$C$6=4,SUM(+ENE!AK30+FEB!AK30+MAR!AK30+ABR!AK30),IF(Config!$C$6=5,SUM(ENE!AK30+FEB!AK30+MAR!AK30+ABR!AK30+MAY!AK30),IF(Config!$C$6=6,SUM(+ENE!AK30+FEB!AK30+MAR!AK30+ABR!AK30+MAY!AK30+JUN!AK30),IF(Config!$C$6=7,SUM(ENE!AK30+FEB!AK30+MAR!AK30+ABR!AK30+MAY!AK30+JUN!AK30+JUL!AK30),IF(Config!$C$6=8,SUM(+ENE!AK30+FEB!AK30+MAR!AK30+ABR!AK30+MAY!AK30+JUN!AK30+JUL!AK30+AGO!AK30),IF(Config!$C$6=9,SUM(+ENE!AK30+FEB!AK30+MAR!AK30+ABR!AK30+MAY!AK30+JUN!AK30+JUL!AK30+AGO!AK30+SET!AK30),IF(Config!$C$6=10,SUM(+ENE!AK30+FEB!AK30+MAR!AK30+ABR!AK30+MAY!AK30+JUN!AK30+JUL!AK30+AGO!AK30+SET!AK30+OCT!AK30),IF(Config!$C$6=11,SUM(+ENE!AK30+FEB!AK30+MAR!AK30+ABR!AK30+MAY!AK30+JUN!AK30+JUL!AK30+AGO!AK30+SET!AK30+OCT!AK30+NOV!AK30),IF(Config!$C$6=12,SUM(+ENE!AK30+FEB!AK30+MAR!AK30+ABR!AK30+MAY!AK30+JUN!AK30+JUL!AK30+AGO!AK30+SET!AK30+OCT!AK30+NOV!AK30+DIC!AK30)))))))))))))</f>
        <v>148</v>
      </c>
      <c r="AL30" s="259">
        <f>IF(Config!$C$6=1,SUM(+ENE!AL30),IF(Config!$C$6=2,SUM(+ENE!AL30+FEB!AL30),IF(Config!$C$6=3,SUM(+ENE!AL30+FEB!AL30+MAR!AL30),IF(Config!$C$6=4,SUM(+ENE!AL30+FEB!AL30+MAR!AL30+ABR!AL30),IF(Config!$C$6=5,SUM(ENE!AL30+FEB!AL30+MAR!AL30+ABR!AL30+MAY!AL30),IF(Config!$C$6=6,SUM(+ENE!AL30+FEB!AL30+MAR!AL30+ABR!AL30+MAY!AL30+JUN!AL30),IF(Config!$C$6=7,SUM(ENE!AL30+FEB!AL30+MAR!AL30+ABR!AL30+MAY!AL30+JUN!AL30+JUL!AL30),IF(Config!$C$6=8,SUM(+ENE!AL30+FEB!AL30+MAR!AL30+ABR!AL30+MAY!AL30+JUN!AL30+JUL!AL30+AGO!AL30),IF(Config!$C$6=9,SUM(+ENE!AL30+FEB!AL30+MAR!AL30+ABR!AL30+MAY!AL30+JUN!AL30+JUL!AL30+AGO!AL30+SET!AL30),IF(Config!$C$6=10,SUM(+ENE!AL30+FEB!AL30+MAR!AL30+ABR!AL30+MAY!AL30+JUN!AL30+JUL!AL30+AGO!AL30+SET!AL30+OCT!AL30),IF(Config!$C$6=11,SUM(+ENE!AL30+FEB!AL30+MAR!AL30+ABR!AL30+MAY!AL30+JUN!AL30+JUL!AL30+AGO!AL30+SET!AL30+OCT!AL30+NOV!AL30),IF(Config!$C$6=12,SUM(+ENE!AL30+FEB!AL30+MAR!AL30+ABR!AL30+MAY!AL30+JUN!AL30+JUL!AL30+AGO!AL30+SET!AL30+OCT!AL30+NOV!AL30+DIC!AL30)))))))))))))</f>
        <v>0</v>
      </c>
      <c r="AM30" s="259">
        <f>IF(Config!$C$6=1,SUM(+ENE!AM30),IF(Config!$C$6=2,SUM(+ENE!AM30+FEB!AM30),IF(Config!$C$6=3,SUM(+ENE!AM30+FEB!AM30+MAR!AM30),IF(Config!$C$6=4,SUM(+ENE!AM30+FEB!AM30+MAR!AM30+ABR!AM30),IF(Config!$C$6=5,SUM(ENE!AM30+FEB!AM30+MAR!AM30+ABR!AM30+MAY!AM30),IF(Config!$C$6=6,SUM(+ENE!AM30+FEB!AM30+MAR!AM30+ABR!AM30+MAY!AM30+JUN!AM30),IF(Config!$C$6=7,SUM(ENE!AM30+FEB!AM30+MAR!AM30+ABR!AM30+MAY!AM30+JUN!AM30+JUL!AM30),IF(Config!$C$6=8,SUM(+ENE!AM30+FEB!AM30+MAR!AM30+ABR!AM30+MAY!AM30+JUN!AM30+JUL!AM30+AGO!AM30),IF(Config!$C$6=9,SUM(+ENE!AM30+FEB!AM30+MAR!AM30+ABR!AM30+MAY!AM30+JUN!AM30+JUL!AM30+AGO!AM30+SET!AM30),IF(Config!$C$6=10,SUM(+ENE!AM30+FEB!AM30+MAR!AM30+ABR!AM30+MAY!AM30+JUN!AM30+JUL!AM30+AGO!AM30+SET!AM30+OCT!AM30),IF(Config!$C$6=11,SUM(+ENE!AM30+FEB!AM30+MAR!AM30+ABR!AM30+MAY!AM30+JUN!AM30+JUL!AM30+AGO!AM30+SET!AM30+OCT!AM30+NOV!AM30),IF(Config!$C$6=12,SUM(+ENE!AM30+FEB!AM30+MAR!AM30+ABR!AM30+MAY!AM30+JUN!AM30+JUL!AM30+AGO!AM30+SET!AM30+OCT!AM30+NOV!AM30+DIC!AM30)))))))))))))</f>
        <v>0</v>
      </c>
      <c r="AN30" s="259">
        <f>IF(Config!$C$6=1,SUM(+ENE!AN30),IF(Config!$C$6=2,SUM(+ENE!AN30+FEB!AN30),IF(Config!$C$6=3,SUM(+ENE!AN30+FEB!AN30+MAR!AN30),IF(Config!$C$6=4,SUM(+ENE!AN30+FEB!AN30+MAR!AN30+ABR!AN30),IF(Config!$C$6=5,SUM(ENE!AN30+FEB!AN30+MAR!AN30+ABR!AN30+MAY!AN30),IF(Config!$C$6=6,SUM(+ENE!AN30+FEB!AN30+MAR!AN30+ABR!AN30+MAY!AN30+JUN!AN30),IF(Config!$C$6=7,SUM(ENE!AN30+FEB!AN30+MAR!AN30+ABR!AN30+MAY!AN30+JUN!AN30+JUL!AN30),IF(Config!$C$6=8,SUM(+ENE!AN30+FEB!AN30+MAR!AN30+ABR!AN30+MAY!AN30+JUN!AN30+JUL!AN30+AGO!AN30),IF(Config!$C$6=9,SUM(+ENE!AN30+FEB!AN30+MAR!AN30+ABR!AN30+MAY!AN30+JUN!AN30+JUL!AN30+AGO!AN30+SET!AN30),IF(Config!$C$6=10,SUM(+ENE!AN30+FEB!AN30+MAR!AN30+ABR!AN30+MAY!AN30+JUN!AN30+JUL!AN30+AGO!AN30+SET!AN30+OCT!AN30),IF(Config!$C$6=11,SUM(+ENE!AN30+FEB!AN30+MAR!AN30+ABR!AN30+MAY!AN30+JUN!AN30+JUL!AN30+AGO!AN30+SET!AN30+OCT!AN30+NOV!AN30),IF(Config!$C$6=12,SUM(+ENE!AN30+FEB!AN30+MAR!AN30+ABR!AN30+MAY!AN30+JUN!AN30+JUL!AN30+AGO!AN30+SET!AN30+OCT!AN30+NOV!AN30+DIC!AN30)))))))))))))</f>
        <v>0</v>
      </c>
      <c r="AO30" s="259">
        <f>IF(Config!$C$6=1,SUM(+ENE!AO30),IF(Config!$C$6=2,SUM(+ENE!AO30+FEB!AO30),IF(Config!$C$6=3,SUM(+ENE!AO30+FEB!AO30+MAR!AO30),IF(Config!$C$6=4,SUM(+ENE!AO30+FEB!AO30+MAR!AO30+ABR!AO30),IF(Config!$C$6=5,SUM(ENE!AO30+FEB!AO30+MAR!AO30+ABR!AO30+MAY!AO30),IF(Config!$C$6=6,SUM(+ENE!AO30+FEB!AO30+MAR!AO30+ABR!AO30+MAY!AO30+JUN!AO30),IF(Config!$C$6=7,SUM(ENE!AO30+FEB!AO30+MAR!AO30+ABR!AO30+MAY!AO30+JUN!AO30+JUL!AO30),IF(Config!$C$6=8,SUM(+ENE!AO30+FEB!AO30+MAR!AO30+ABR!AO30+MAY!AO30+JUN!AO30+JUL!AO30+AGO!AO30),IF(Config!$C$6=9,SUM(+ENE!AO30+FEB!AO30+MAR!AO30+ABR!AO30+MAY!AO30+JUN!AO30+JUL!AO30+AGO!AO30+SET!AO30),IF(Config!$C$6=10,SUM(+ENE!AO30+FEB!AO30+MAR!AO30+ABR!AO30+MAY!AO30+JUN!AO30+JUL!AO30+AGO!AO30+SET!AO30+OCT!AO30),IF(Config!$C$6=11,SUM(+ENE!AO30+FEB!AO30+MAR!AO30+ABR!AO30+MAY!AO30+JUN!AO30+JUL!AO30+AGO!AO30+SET!AO30+OCT!AO30+NOV!AO30),IF(Config!$C$6=12,SUM(+ENE!AO30+FEB!AO30+MAR!AO30+ABR!AO30+MAY!AO30+JUN!AO30+JUL!AO30+AGO!AO30+SET!AO30+OCT!AO30+NOV!AO30+DIC!AO30)))))))))))))</f>
        <v>14</v>
      </c>
      <c r="AP30" s="259">
        <f>IF(Config!$C$6=1,SUM(+ENE!AP30),IF(Config!$C$6=2,SUM(+ENE!AP30+FEB!AP30),IF(Config!$C$6=3,SUM(+ENE!AP30+FEB!AP30+MAR!AP30),IF(Config!$C$6=4,SUM(+ENE!AP30+FEB!AP30+MAR!AP30+ABR!AP30),IF(Config!$C$6=5,SUM(ENE!AP30+FEB!AP30+MAR!AP30+ABR!AP30+MAY!AP30),IF(Config!$C$6=6,SUM(+ENE!AP30+FEB!AP30+MAR!AP30+ABR!AP30+MAY!AP30+JUN!AP30),IF(Config!$C$6=7,SUM(ENE!AP30+FEB!AP30+MAR!AP30+ABR!AP30+MAY!AP30+JUN!AP30+JUL!AP30),IF(Config!$C$6=8,SUM(+ENE!AP30+FEB!AP30+MAR!AP30+ABR!AP30+MAY!AP30+JUN!AP30+JUL!AP30+AGO!AP30),IF(Config!$C$6=9,SUM(+ENE!AP30+FEB!AP30+MAR!AP30+ABR!AP30+MAY!AP30+JUN!AP30+JUL!AP30+AGO!AP30+SET!AP30),IF(Config!$C$6=10,SUM(+ENE!AP30+FEB!AP30+MAR!AP30+ABR!AP30+MAY!AP30+JUN!AP30+JUL!AP30+AGO!AP30+SET!AP30+OCT!AP30),IF(Config!$C$6=11,SUM(+ENE!AP30+FEB!AP30+MAR!AP30+ABR!AP30+MAY!AP30+JUN!AP30+JUL!AP30+AGO!AP30+SET!AP30+OCT!AP30+NOV!AP30),IF(Config!$C$6=12,SUM(+ENE!AP30+FEB!AP30+MAR!AP30+ABR!AP30+MAY!AP30+JUN!AP30+JUL!AP30+AGO!AP30+SET!AP30+OCT!AP30+NOV!AP30+DIC!AP30)))))))))))))</f>
        <v>0</v>
      </c>
      <c r="AQ30" s="259">
        <f>IF(Config!$C$6=1,SUM(+ENE!AQ30),IF(Config!$C$6=2,SUM(+ENE!AQ30+FEB!AQ30),IF(Config!$C$6=3,SUM(+ENE!AQ30+FEB!AQ30+MAR!AQ30),IF(Config!$C$6=4,SUM(+ENE!AQ30+FEB!AQ30+MAR!AQ30+ABR!AQ30),IF(Config!$C$6=5,SUM(ENE!AQ30+FEB!AQ30+MAR!AQ30+ABR!AQ30+MAY!AQ30),IF(Config!$C$6=6,SUM(+ENE!AQ30+FEB!AQ30+MAR!AQ30+ABR!AQ30+MAY!AQ30+JUN!AQ30),IF(Config!$C$6=7,SUM(ENE!AQ30+FEB!AQ30+MAR!AQ30+ABR!AQ30+MAY!AQ30+JUN!AQ30+JUL!AQ30),IF(Config!$C$6=8,SUM(+ENE!AQ30+FEB!AQ30+MAR!AQ30+ABR!AQ30+MAY!AQ30+JUN!AQ30+JUL!AQ30+AGO!AQ30),IF(Config!$C$6=9,SUM(+ENE!AQ30+FEB!AQ30+MAR!AQ30+ABR!AQ30+MAY!AQ30+JUN!AQ30+JUL!AQ30+AGO!AQ30+SET!AQ30),IF(Config!$C$6=10,SUM(+ENE!AQ30+FEB!AQ30+MAR!AQ30+ABR!AQ30+MAY!AQ30+JUN!AQ30+JUL!AQ30+AGO!AQ30+SET!AQ30+OCT!AQ30),IF(Config!$C$6=11,SUM(+ENE!AQ30+FEB!AQ30+MAR!AQ30+ABR!AQ30+MAY!AQ30+JUN!AQ30+JUL!AQ30+AGO!AQ30+SET!AQ30+OCT!AQ30+NOV!AQ30),IF(Config!$C$6=12,SUM(+ENE!AQ30+FEB!AQ30+MAR!AQ30+ABR!AQ30+MAY!AQ30+JUN!AQ30+JUL!AQ30+AGO!AQ30+SET!AQ30+OCT!AQ30+NOV!AQ30+DIC!AQ30)))))))))))))</f>
        <v>0</v>
      </c>
      <c r="AR30" s="259">
        <f>IF(Config!$C$6=1,SUM(+ENE!AR30),IF(Config!$C$6=2,SUM(+ENE!AR30+FEB!AR30),IF(Config!$C$6=3,SUM(+ENE!AR30+FEB!AR30+MAR!AR30),IF(Config!$C$6=4,SUM(+ENE!AR30+FEB!AR30+MAR!AR30+ABR!AR30),IF(Config!$C$6=5,SUM(ENE!AR30+FEB!AR30+MAR!AR30+ABR!AR30+MAY!AR30),IF(Config!$C$6=6,SUM(+ENE!AR30+FEB!AR30+MAR!AR30+ABR!AR30+MAY!AR30+JUN!AR30),IF(Config!$C$6=7,SUM(ENE!AR30+FEB!AR30+MAR!AR30+ABR!AR30+MAY!AR30+JUN!AR30+JUL!AR30),IF(Config!$C$6=8,SUM(+ENE!AR30+FEB!AR30+MAR!AR30+ABR!AR30+MAY!AR30+JUN!AR30+JUL!AR30+AGO!AR30),IF(Config!$C$6=9,SUM(+ENE!AR30+FEB!AR30+MAR!AR30+ABR!AR30+MAY!AR30+JUN!AR30+JUL!AR30+AGO!AR30+SET!AR30),IF(Config!$C$6=10,SUM(+ENE!AR30+FEB!AR30+MAR!AR30+ABR!AR30+MAY!AR30+JUN!AR30+JUL!AR30+AGO!AR30+SET!AR30+OCT!AR30),IF(Config!$C$6=11,SUM(+ENE!AR30+FEB!AR30+MAR!AR30+ABR!AR30+MAY!AR30+JUN!AR30+JUL!AR30+AGO!AR30+SET!AR30+OCT!AR30+NOV!AR30),IF(Config!$C$6=12,SUM(+ENE!AR30+FEB!AR30+MAR!AR30+ABR!AR30+MAY!AR30+JUN!AR30+JUL!AR30+AGO!AR30+SET!AR30+OCT!AR30+NOV!AR30+DIC!AR30)))))))))))))</f>
        <v>0</v>
      </c>
      <c r="AS30" s="220">
        <f t="shared" si="3"/>
        <v>485</v>
      </c>
      <c r="AT30" s="260">
        <f>IF(Config!$C$6=1,SUM(+ENE!AT30),IF(Config!$C$6=2,SUM(+ENE!AT30+FEB!AT30),IF(Config!$C$6=3,SUM(+ENE!AT30+FEB!AT30+MAR!AT30),IF(Config!$C$6=4,SUM(+ENE!AT30+FEB!AT30+MAR!AT30+ABR!AT30),IF(Config!$C$6=5,SUM(ENE!AT30+FEB!AT30+MAR!AT30+ABR!AT30+MAY!AT30),IF(Config!$C$6=6,SUM(+ENE!AT30+FEB!AT30+MAR!AT30+ABR!AT30+MAY!AT30+JUN!AT30),IF(Config!$C$6=7,SUM(ENE!AT30+FEB!AT30+MAR!AT30+ABR!AT30+MAY!AT30+JUN!AT30+JUL!AT30),IF(Config!$C$6=8,SUM(+ENE!AT30+FEB!AT30+MAR!AT30+ABR!AT30+MAY!AT30+JUN!AT30+JUL!AT30+AGO!AT30),IF(Config!$C$6=9,SUM(+ENE!AT30+FEB!AT30+MAR!AT30+ABR!AT30+MAY!AT30+JUN!AT30+JUL!AT30+AGO!AT30+SET!AT30),IF(Config!$C$6=10,SUM(+ENE!AT30+FEB!AT30+MAR!AT30+ABR!AT30+MAY!AT30+JUN!AT30+JUL!AT30+AGO!AT30+SET!AT30+OCT!AT30),IF(Config!$C$6=11,SUM(+ENE!AT30+FEB!AT30+MAR!AT30+ABR!AT30+MAY!AT30+JUN!AT30+JUL!AT30+AGO!AT30+SET!AT30+OCT!AT30+NOV!AT30),IF(Config!$C$6=12,SUM(+ENE!AT30+FEB!AT30+MAR!AT30+ABR!AT30+MAY!AT30+JUN!AT30+JUL!AT30+AGO!AT30+SET!AT30+OCT!AT30+NOV!AT30+DIC!AT30)))))))))))))</f>
        <v>0</v>
      </c>
      <c r="AU30" s="260">
        <f>IF(Config!$C$6=1,SUM(+ENE!AU30),IF(Config!$C$6=2,SUM(+ENE!AU30+FEB!AU30),IF(Config!$C$6=3,SUM(+ENE!AU30+FEB!AU30+MAR!AU30),IF(Config!$C$6=4,SUM(+ENE!AU30+FEB!AU30+MAR!AU30+ABR!AU30),IF(Config!$C$6=5,SUM(ENE!AU30+FEB!AU30+MAR!AU30+ABR!AU30+MAY!AU30),IF(Config!$C$6=6,SUM(+ENE!AU30+FEB!AU30+MAR!AU30+ABR!AU30+MAY!AU30+JUN!AU30),IF(Config!$C$6=7,SUM(ENE!AU30+FEB!AU30+MAR!AU30+ABR!AU30+MAY!AU30+JUN!AU30+JUL!AU30),IF(Config!$C$6=8,SUM(+ENE!AU30+FEB!AU30+MAR!AU30+ABR!AU30+MAY!AU30+JUN!AU30+JUL!AU30+AGO!AU30),IF(Config!$C$6=9,SUM(+ENE!AU30+FEB!AU30+MAR!AU30+ABR!AU30+MAY!AU30+JUN!AU30+JUL!AU30+AGO!AU30+SET!AU30),IF(Config!$C$6=10,SUM(+ENE!AU30+FEB!AU30+MAR!AU30+ABR!AU30+MAY!AU30+JUN!AU30+JUL!AU30+AGO!AU30+SET!AU30+OCT!AU30),IF(Config!$C$6=11,SUM(+ENE!AU30+FEB!AU30+MAR!AU30+ABR!AU30+MAY!AU30+JUN!AU30+JUL!AU30+AGO!AU30+SET!AU30+OCT!AU30+NOV!AU30),IF(Config!$C$6=12,SUM(+ENE!AU30+FEB!AU30+MAR!AU30+ABR!AU30+MAY!AU30+JUN!AU30+JUL!AU30+AGO!AU30+SET!AU30+OCT!AU30+NOV!AU30+DIC!AU30)))))))))))))</f>
        <v>0</v>
      </c>
      <c r="AV30" s="260">
        <f>IF(Config!$C$6=1,SUM(+ENE!AV30),IF(Config!$C$6=2,SUM(+ENE!AV30+FEB!AV30),IF(Config!$C$6=3,SUM(+ENE!AV30+FEB!AV30+MAR!AV30),IF(Config!$C$6=4,SUM(+ENE!AV30+FEB!AV30+MAR!AV30+ABR!AV30),IF(Config!$C$6=5,SUM(ENE!AV30+FEB!AV30+MAR!AV30+ABR!AV30+MAY!AV30),IF(Config!$C$6=6,SUM(+ENE!AV30+FEB!AV30+MAR!AV30+ABR!AV30+MAY!AV30+JUN!AV30),IF(Config!$C$6=7,SUM(ENE!AV30+FEB!AV30+MAR!AV30+ABR!AV30+MAY!AV30+JUN!AV30+JUL!AV30),IF(Config!$C$6=8,SUM(+ENE!AV30+FEB!AV30+MAR!AV30+ABR!AV30+MAY!AV30+JUN!AV30+JUL!AV30+AGO!AV30),IF(Config!$C$6=9,SUM(+ENE!AV30+FEB!AV30+MAR!AV30+ABR!AV30+MAY!AV30+JUN!AV30+JUL!AV30+AGO!AV30+SET!AV30),IF(Config!$C$6=10,SUM(+ENE!AV30+FEB!AV30+MAR!AV30+ABR!AV30+MAY!AV30+JUN!AV30+JUL!AV30+AGO!AV30+SET!AV30+OCT!AV30),IF(Config!$C$6=11,SUM(+ENE!AV30+FEB!AV30+MAR!AV30+ABR!AV30+MAY!AV30+JUN!AV30+JUL!AV30+AGO!AV30+SET!AV30+OCT!AV30+NOV!AV30),IF(Config!$C$6=12,SUM(+ENE!AV30+FEB!AV30+MAR!AV30+ABR!AV30+MAY!AV30+JUN!AV30+JUL!AV30+AGO!AV30+SET!AV30+OCT!AV30+NOV!AV30+DIC!AV30)))))))))))))</f>
        <v>318</v>
      </c>
      <c r="AW30" s="260">
        <f>IF(Config!$C$6=1,SUM(+ENE!AW30),IF(Config!$C$6=2,SUM(+ENE!AW30+FEB!AW30),IF(Config!$C$6=3,SUM(+ENE!AW30+FEB!AW30+MAR!AW30),IF(Config!$C$6=4,SUM(+ENE!AW30+FEB!AW30+MAR!AW30+ABR!AW30),IF(Config!$C$6=5,SUM(ENE!AW30+FEB!AW30+MAR!AW30+ABR!AW30+MAY!AW30),IF(Config!$C$6=6,SUM(+ENE!AW30+FEB!AW30+MAR!AW30+ABR!AW30+MAY!AW30+JUN!AW30),IF(Config!$C$6=7,SUM(ENE!AW30+FEB!AW30+MAR!AW30+ABR!AW30+MAY!AW30+JUN!AW30+JUL!AW30),IF(Config!$C$6=8,SUM(+ENE!AW30+FEB!AW30+MAR!AW30+ABR!AW30+MAY!AW30+JUN!AW30+JUL!AW30+AGO!AW30),IF(Config!$C$6=9,SUM(+ENE!AW30+FEB!AW30+MAR!AW30+ABR!AW30+MAY!AW30+JUN!AW30+JUL!AW30+AGO!AW30+SET!AW30),IF(Config!$C$6=10,SUM(+ENE!AW30+FEB!AW30+MAR!AW30+ABR!AW30+MAY!AW30+JUN!AW30+JUL!AW30+AGO!AW30+SET!AW30+OCT!AW30),IF(Config!$C$6=11,SUM(+ENE!AW30+FEB!AW30+MAR!AW30+ABR!AW30+MAY!AW30+JUN!AW30+JUL!AW30+AGO!AW30+SET!AW30+OCT!AW30+NOV!AW30),IF(Config!$C$6=12,SUM(+ENE!AW30+FEB!AW30+MAR!AW30+ABR!AW30+MAY!AW30+JUN!AW30+JUL!AW30+AGO!AW30+SET!AW30+OCT!AW30+NOV!AW30+DIC!AW30)))))))))))))</f>
        <v>5</v>
      </c>
      <c r="AX30" s="260">
        <f>IF(Config!$C$6=1,SUM(+ENE!AX30),IF(Config!$C$6=2,SUM(+ENE!AX30+FEB!AX30),IF(Config!$C$6=3,SUM(+ENE!AX30+FEB!AX30+MAR!AX30),IF(Config!$C$6=4,SUM(+ENE!AX30+FEB!AX30+MAR!AX30+ABR!AX30),IF(Config!$C$6=5,SUM(ENE!AX30+FEB!AX30+MAR!AX30+ABR!AX30+MAY!AX30),IF(Config!$C$6=6,SUM(+ENE!AX30+FEB!AX30+MAR!AX30+ABR!AX30+MAY!AX30+JUN!AX30),IF(Config!$C$6=7,SUM(ENE!AX30+FEB!AX30+MAR!AX30+ABR!AX30+MAY!AX30+JUN!AX30+JUL!AX30),IF(Config!$C$6=8,SUM(+ENE!AX30+FEB!AX30+MAR!AX30+ABR!AX30+MAY!AX30+JUN!AX30+JUL!AX30+AGO!AX30),IF(Config!$C$6=9,SUM(+ENE!AX30+FEB!AX30+MAR!AX30+ABR!AX30+MAY!AX30+JUN!AX30+JUL!AX30+AGO!AX30+SET!AX30),IF(Config!$C$6=10,SUM(+ENE!AX30+FEB!AX30+MAR!AX30+ABR!AX30+MAY!AX30+JUN!AX30+JUL!AX30+AGO!AX30+SET!AX30+OCT!AX30),IF(Config!$C$6=11,SUM(+ENE!AX30+FEB!AX30+MAR!AX30+ABR!AX30+MAY!AX30+JUN!AX30+JUL!AX30+AGO!AX30+SET!AX30+OCT!AX30+NOV!AX30),IF(Config!$C$6=12,SUM(+ENE!AX30+FEB!AX30+MAR!AX30+ABR!AX30+MAY!AX30+JUN!AX30+JUL!AX30+AGO!AX30+SET!AX30+OCT!AX30+NOV!AX30+DIC!AX30)))))))))))))</f>
        <v>0</v>
      </c>
      <c r="AY30" s="260">
        <f>IF(Config!$C$6=1,SUM(+ENE!AY30),IF(Config!$C$6=2,SUM(+ENE!AY30+FEB!AY30),IF(Config!$C$6=3,SUM(+ENE!AY30+FEB!AY30+MAR!AY30),IF(Config!$C$6=4,SUM(+ENE!AY30+FEB!AY30+MAR!AY30+ABR!AY30),IF(Config!$C$6=5,SUM(ENE!AY30+FEB!AY30+MAR!AY30+ABR!AY30+MAY!AY30),IF(Config!$C$6=6,SUM(+ENE!AY30+FEB!AY30+MAR!AY30+ABR!AY30+MAY!AY30+JUN!AY30),IF(Config!$C$6=7,SUM(ENE!AY30+FEB!AY30+MAR!AY30+ABR!AY30+MAY!AY30+JUN!AY30+JUL!AY30),IF(Config!$C$6=8,SUM(+ENE!AY30+FEB!AY30+MAR!AY30+ABR!AY30+MAY!AY30+JUN!AY30+JUL!AY30+AGO!AY30),IF(Config!$C$6=9,SUM(+ENE!AY30+FEB!AY30+MAR!AY30+ABR!AY30+MAY!AY30+JUN!AY30+JUL!AY30+AGO!AY30+SET!AY30),IF(Config!$C$6=10,SUM(+ENE!AY30+FEB!AY30+MAR!AY30+ABR!AY30+MAY!AY30+JUN!AY30+JUL!AY30+AGO!AY30+SET!AY30+OCT!AY30),IF(Config!$C$6=11,SUM(+ENE!AY30+FEB!AY30+MAR!AY30+ABR!AY30+MAY!AY30+JUN!AY30+JUL!AY30+AGO!AY30+SET!AY30+OCT!AY30+NOV!AY30),IF(Config!$C$6=12,SUM(+ENE!AY30+FEB!AY30+MAR!AY30+ABR!AY30+MAY!AY30+JUN!AY30+JUL!AY30+AGO!AY30+SET!AY30+OCT!AY30+NOV!AY30+DIC!AY30)))))))))))))</f>
        <v>0</v>
      </c>
      <c r="AZ30" s="260">
        <f>IF(Config!$C$6=1,SUM(+ENE!AZ30),IF(Config!$C$6=2,SUM(+ENE!AZ30+FEB!AZ30),IF(Config!$C$6=3,SUM(+ENE!AZ30+FEB!AZ30+MAR!AZ30),IF(Config!$C$6=4,SUM(+ENE!AZ30+FEB!AZ30+MAR!AZ30+ABR!AZ30),IF(Config!$C$6=5,SUM(ENE!AZ30+FEB!AZ30+MAR!AZ30+ABR!AZ30+MAY!AZ30),IF(Config!$C$6=6,SUM(+ENE!AZ30+FEB!AZ30+MAR!AZ30+ABR!AZ30+MAY!AZ30+JUN!AZ30),IF(Config!$C$6=7,SUM(ENE!AZ30+FEB!AZ30+MAR!AZ30+ABR!AZ30+MAY!AZ30+JUN!AZ30+JUL!AZ30),IF(Config!$C$6=8,SUM(+ENE!AZ30+FEB!AZ30+MAR!AZ30+ABR!AZ30+MAY!AZ30+JUN!AZ30+JUL!AZ30+AGO!AZ30),IF(Config!$C$6=9,SUM(+ENE!AZ30+FEB!AZ30+MAR!AZ30+ABR!AZ30+MAY!AZ30+JUN!AZ30+JUL!AZ30+AGO!AZ30+SET!AZ30),IF(Config!$C$6=10,SUM(+ENE!AZ30+FEB!AZ30+MAR!AZ30+ABR!AZ30+MAY!AZ30+JUN!AZ30+JUL!AZ30+AGO!AZ30+SET!AZ30+OCT!AZ30),IF(Config!$C$6=11,SUM(+ENE!AZ30+FEB!AZ30+MAR!AZ30+ABR!AZ30+MAY!AZ30+JUN!AZ30+JUL!AZ30+AGO!AZ30+SET!AZ30+OCT!AZ30+NOV!AZ30),IF(Config!$C$6=12,SUM(+ENE!AZ30+FEB!AZ30+MAR!AZ30+ABR!AZ30+MAY!AZ30+JUN!AZ30+JUL!AZ30+AGO!AZ30+SET!AZ30+OCT!AZ30+NOV!AZ30+DIC!AZ30)))))))))))))</f>
        <v>0</v>
      </c>
      <c r="BA30" s="260">
        <f>IF(Config!$C$6=1,SUM(+ENE!BA30),IF(Config!$C$6=2,SUM(+ENE!BA30+FEB!BA30),IF(Config!$C$6=3,SUM(+ENE!BA30+FEB!BA30+MAR!BA30),IF(Config!$C$6=4,SUM(+ENE!BA30+FEB!BA30+MAR!BA30+ABR!BA30),IF(Config!$C$6=5,SUM(ENE!BA30+FEB!BA30+MAR!BA30+ABR!BA30+MAY!BA30),IF(Config!$C$6=6,SUM(+ENE!BA30+FEB!BA30+MAR!BA30+ABR!BA30+MAY!BA30+JUN!BA30),IF(Config!$C$6=7,SUM(ENE!BA30+FEB!BA30+MAR!BA30+ABR!BA30+MAY!BA30+JUN!BA30+JUL!BA30),IF(Config!$C$6=8,SUM(+ENE!BA30+FEB!BA30+MAR!BA30+ABR!BA30+MAY!BA30+JUN!BA30+JUL!BA30+AGO!BA30),IF(Config!$C$6=9,SUM(+ENE!BA30+FEB!BA30+MAR!BA30+ABR!BA30+MAY!BA30+JUN!BA30+JUL!BA30+AGO!BA30+SET!BA30),IF(Config!$C$6=10,SUM(+ENE!BA30+FEB!BA30+MAR!BA30+ABR!BA30+MAY!BA30+JUN!BA30+JUL!BA30+AGO!BA30+SET!BA30+OCT!BA30),IF(Config!$C$6=11,SUM(+ENE!BA30+FEB!BA30+MAR!BA30+ABR!BA30+MAY!BA30+JUN!BA30+JUL!BA30+AGO!BA30+SET!BA30+OCT!BA30+NOV!BA30),IF(Config!$C$6=12,SUM(+ENE!BA30+FEB!BA30+MAR!BA30+ABR!BA30+MAY!BA30+JUN!BA30+JUL!BA30+AGO!BA30+SET!BA30+OCT!BA30+NOV!BA30+DIC!BA30)))))))))))))</f>
        <v>0</v>
      </c>
      <c r="BB30" s="260">
        <f>IF(Config!$C$6=1,SUM(+ENE!BB30),IF(Config!$C$6=2,SUM(+ENE!BB30+FEB!BB30),IF(Config!$C$6=3,SUM(+ENE!BB30+FEB!BB30+MAR!BB30),IF(Config!$C$6=4,SUM(+ENE!BB30+FEB!BB30+MAR!BB30+ABR!BB30),IF(Config!$C$6=5,SUM(ENE!BB30+FEB!BB30+MAR!BB30+ABR!BB30+MAY!BB30),IF(Config!$C$6=6,SUM(+ENE!BB30+FEB!BB30+MAR!BB30+ABR!BB30+MAY!BB30+JUN!BB30),IF(Config!$C$6=7,SUM(ENE!BB30+FEB!BB30+MAR!BB30+ABR!BB30+MAY!BB30+JUN!BB30+JUL!BB30),IF(Config!$C$6=8,SUM(+ENE!BB30+FEB!BB30+MAR!BB30+ABR!BB30+MAY!BB30+JUN!BB30+JUL!BB30+AGO!BB30),IF(Config!$C$6=9,SUM(+ENE!BB30+FEB!BB30+MAR!BB30+ABR!BB30+MAY!BB30+JUN!BB30+JUL!BB30+AGO!BB30+SET!BB30),IF(Config!$C$6=10,SUM(+ENE!BB30+FEB!BB30+MAR!BB30+ABR!BB30+MAY!BB30+JUN!BB30+JUL!BB30+AGO!BB30+SET!BB30+OCT!BB30),IF(Config!$C$6=11,SUM(+ENE!BB30+FEB!BB30+MAR!BB30+ABR!BB30+MAY!BB30+JUN!BB30+JUL!BB30+AGO!BB30+SET!BB30+OCT!BB30+NOV!BB30),IF(Config!$C$6=12,SUM(+ENE!BB30+FEB!BB30+MAR!BB30+ABR!BB30+MAY!BB30+JUN!BB30+JUL!BB30+AGO!BB30+SET!BB30+OCT!BB30+NOV!BB30+DIC!BB30)))))))))))))</f>
        <v>148</v>
      </c>
      <c r="BC30" s="260">
        <f>IF(Config!$C$6=1,SUM(+ENE!BC30),IF(Config!$C$6=2,SUM(+ENE!BC30+FEB!BC30),IF(Config!$C$6=3,SUM(+ENE!BC30+FEB!BC30+MAR!BC30),IF(Config!$C$6=4,SUM(+ENE!BC30+FEB!BC30+MAR!BC30+ABR!BC30),IF(Config!$C$6=5,SUM(ENE!BC30+FEB!BC30+MAR!BC30+ABR!BC30+MAY!BC30),IF(Config!$C$6=6,SUM(+ENE!BC30+FEB!BC30+MAR!BC30+ABR!BC30+MAY!BC30+JUN!BC30),IF(Config!$C$6=7,SUM(ENE!BC30+FEB!BC30+MAR!BC30+ABR!BC30+MAY!BC30+JUN!BC30+JUL!BC30),IF(Config!$C$6=8,SUM(+ENE!BC30+FEB!BC30+MAR!BC30+ABR!BC30+MAY!BC30+JUN!BC30+JUL!BC30+AGO!BC30),IF(Config!$C$6=9,SUM(+ENE!BC30+FEB!BC30+MAR!BC30+ABR!BC30+MAY!BC30+JUN!BC30+JUL!BC30+AGO!BC30+SET!BC30),IF(Config!$C$6=10,SUM(+ENE!BC30+FEB!BC30+MAR!BC30+ABR!BC30+MAY!BC30+JUN!BC30+JUL!BC30+AGO!BC30+SET!BC30+OCT!BC30),IF(Config!$C$6=11,SUM(+ENE!BC30+FEB!BC30+MAR!BC30+ABR!BC30+MAY!BC30+JUN!BC30+JUL!BC30+AGO!BC30+SET!BC30+OCT!BC30+NOV!BC30),IF(Config!$C$6=12,SUM(+ENE!BC30+FEB!BC30+MAR!BC30+ABR!BC30+MAY!BC30+JUN!BC30+JUL!BC30+AGO!BC30+SET!BC30+OCT!BC30+NOV!BC30+DIC!BC30)))))))))))))</f>
        <v>14</v>
      </c>
      <c r="BD30" s="109">
        <f t="shared" si="4"/>
        <v>485</v>
      </c>
      <c r="BE30" t="str">
        <f t="shared" si="2"/>
        <v>OK</v>
      </c>
    </row>
    <row r="31" spans="1:57" ht="20.25" customHeight="1" x14ac:dyDescent="0.25">
      <c r="A31" s="213">
        <f>+METAS!A31</f>
        <v>28</v>
      </c>
      <c r="B31" s="257" t="str">
        <f>+METAS!B31</f>
        <v xml:space="preserve">28-Agentes comunitarios de salud realizan vigilancia ciudadana para reducir la violencia fisica causada por la pareja </v>
      </c>
      <c r="C31" s="258" t="str">
        <f>+METAS!D31</f>
        <v>SALUD MENTAL I-1 A I-4</v>
      </c>
      <c r="D31" s="259">
        <f>IF(Config!$C$6=1,SUM(+ENE!D31),IF(Config!$C$6=2,SUM(+ENE!D31+FEB!D31),IF(Config!$C$6=3,SUM(+ENE!D31+FEB!D31+MAR!D31),IF(Config!$C$6=4,SUM(+ENE!D31+FEB!D31+MAR!D31+ABR!D31),IF(Config!$C$6=5,SUM(ENE!D31+FEB!D31+MAR!D31+ABR!D31+MAY!D31),IF(Config!$C$6=6,SUM(+ENE!D31+FEB!D31+MAR!D31+ABR!D31+MAY!D31+JUN!D31),IF(Config!$C$6=7,SUM(ENE!D31+FEB!D31+MAR!D31+ABR!D31+MAY!D31+JUN!D31+JUL!D31),IF(Config!$C$6=8,SUM(+ENE!D31+FEB!D31+MAR!D31+ABR!D31+MAY!D31+JUN!D31+JUL!D31+AGO!D31),IF(Config!$C$6=9,SUM(+ENE!D31+FEB!D31+MAR!D31+ABR!D31+MAY!D31+JUN!D31+JUL!D31+AGO!D31+SET!D31),IF(Config!$C$6=10,SUM(+ENE!D31+FEB!D31+MAR!D31+ABR!D31+MAY!D31+JUN!D31+JUL!D31+AGO!D31+SET!D31+OCT!D31),IF(Config!$C$6=11,SUM(+ENE!D31+FEB!D31+MAR!D31+ABR!D31+MAY!D31+JUN!D31+JUL!D31+AGO!D31+SET!D31+OCT!D31+NOV!D31),IF(Config!$C$6=12,SUM(+ENE!D31+FEB!D31+MAR!D31+ABR!D31+MAY!D31+JUN!D31+JUL!D31+AGO!D31+SET!D31+OCT!D31+NOV!D31+DIC!D31)))))))))))))</f>
        <v>0</v>
      </c>
      <c r="E31" s="259">
        <f>IF(Config!$C$6=1,SUM(+ENE!E31),IF(Config!$C$6=2,SUM(+ENE!E31+FEB!E31),IF(Config!$C$6=3,SUM(+ENE!E31+FEB!E31+MAR!E31),IF(Config!$C$6=4,SUM(+ENE!E31+FEB!E31+MAR!E31+ABR!E31),IF(Config!$C$6=5,SUM(ENE!E31+FEB!E31+MAR!E31+ABR!E31+MAY!E31),IF(Config!$C$6=6,SUM(+ENE!E31+FEB!E31+MAR!E31+ABR!E31+MAY!E31+JUN!E31),IF(Config!$C$6=7,SUM(ENE!E31+FEB!E31+MAR!E31+ABR!E31+MAY!E31+JUN!E31+JUL!E31),IF(Config!$C$6=8,SUM(+ENE!E31+FEB!E31+MAR!E31+ABR!E31+MAY!E31+JUN!E31+JUL!E31+AGO!E31),IF(Config!$C$6=9,SUM(+ENE!E31+FEB!E31+MAR!E31+ABR!E31+MAY!E31+JUN!E31+JUL!E31+AGO!E31+SET!E31),IF(Config!$C$6=10,SUM(+ENE!E31+FEB!E31+MAR!E31+ABR!E31+MAY!E31+JUN!E31+JUL!E31+AGO!E31+SET!E31+OCT!E31),IF(Config!$C$6=11,SUM(+ENE!E31+FEB!E31+MAR!E31+ABR!E31+MAY!E31+JUN!E31+JUL!E31+AGO!E31+SET!E31+OCT!E31+NOV!E31),IF(Config!$C$6=12,SUM(+ENE!E31+FEB!E31+MAR!E31+ABR!E31+MAY!E31+JUN!E31+JUL!E31+AGO!E31+SET!E31+OCT!E31+NOV!E31+DIC!E31)))))))))))))</f>
        <v>0</v>
      </c>
      <c r="F31" s="259">
        <f>IF(Config!$C$6=1,SUM(+ENE!F31),IF(Config!$C$6=2,SUM(+ENE!F31+FEB!F31),IF(Config!$C$6=3,SUM(+ENE!F31+FEB!F31+MAR!F31),IF(Config!$C$6=4,SUM(+ENE!F31+FEB!F31+MAR!F31+ABR!F31),IF(Config!$C$6=5,SUM(ENE!F31+FEB!F31+MAR!F31+ABR!F31+MAY!F31),IF(Config!$C$6=6,SUM(+ENE!F31+FEB!F31+MAR!F31+ABR!F31+MAY!F31+JUN!F31),IF(Config!$C$6=7,SUM(ENE!F31+FEB!F31+MAR!F31+ABR!F31+MAY!F31+JUN!F31+JUL!F31),IF(Config!$C$6=8,SUM(+ENE!F31+FEB!F31+MAR!F31+ABR!F31+MAY!F31+JUN!F31+JUL!F31+AGO!F31),IF(Config!$C$6=9,SUM(+ENE!F31+FEB!F31+MAR!F31+ABR!F31+MAY!F31+JUN!F31+JUL!F31+AGO!F31+SET!F31),IF(Config!$C$6=10,SUM(+ENE!F31+FEB!F31+MAR!F31+ABR!F31+MAY!F31+JUN!F31+JUL!F31+AGO!F31+SET!F31+OCT!F31),IF(Config!$C$6=11,SUM(+ENE!F31+FEB!F31+MAR!F31+ABR!F31+MAY!F31+JUN!F31+JUL!F31+AGO!F31+SET!F31+OCT!F31+NOV!F31),IF(Config!$C$6=12,SUM(+ENE!F31+FEB!F31+MAR!F31+ABR!F31+MAY!F31+JUN!F31+JUL!F31+AGO!F31+SET!F31+OCT!F31+NOV!F31+DIC!F31)))))))))))))</f>
        <v>31</v>
      </c>
      <c r="G31" s="259">
        <f>IF(Config!$C$6=1,SUM(+ENE!G31),IF(Config!$C$6=2,SUM(+ENE!G31+FEB!G31),IF(Config!$C$6=3,SUM(+ENE!G31+FEB!G31+MAR!G31),IF(Config!$C$6=4,SUM(+ENE!G31+FEB!G31+MAR!G31+ABR!G31),IF(Config!$C$6=5,SUM(ENE!G31+FEB!G31+MAR!G31+ABR!G31+MAY!G31),IF(Config!$C$6=6,SUM(+ENE!G31+FEB!G31+MAR!G31+ABR!G31+MAY!G31+JUN!G31),IF(Config!$C$6=7,SUM(ENE!G31+FEB!G31+MAR!G31+ABR!G31+MAY!G31+JUN!G31+JUL!G31),IF(Config!$C$6=8,SUM(+ENE!G31+FEB!G31+MAR!G31+ABR!G31+MAY!G31+JUN!G31+JUL!G31+AGO!G31),IF(Config!$C$6=9,SUM(+ENE!G31+FEB!G31+MAR!G31+ABR!G31+MAY!G31+JUN!G31+JUL!G31+AGO!G31+SET!G31),IF(Config!$C$6=10,SUM(+ENE!G31+FEB!G31+MAR!G31+ABR!G31+MAY!G31+JUN!G31+JUL!G31+AGO!G31+SET!G31+OCT!G31),IF(Config!$C$6=11,SUM(+ENE!G31+FEB!G31+MAR!G31+ABR!G31+MAY!G31+JUN!G31+JUL!G31+AGO!G31+SET!G31+OCT!G31+NOV!G31),IF(Config!$C$6=12,SUM(+ENE!G31+FEB!G31+MAR!G31+ABR!G31+MAY!G31+JUN!G31+JUL!G31+AGO!G31+SET!G31+OCT!G31+NOV!G31+DIC!G31)))))))))))))</f>
        <v>0</v>
      </c>
      <c r="H31" s="259">
        <f>IF(Config!$C$6=1,SUM(+ENE!H31),IF(Config!$C$6=2,SUM(+ENE!H31+FEB!H31),IF(Config!$C$6=3,SUM(+ENE!H31+FEB!H31+MAR!H31),IF(Config!$C$6=4,SUM(+ENE!H31+FEB!H31+MAR!H31+ABR!H31),IF(Config!$C$6=5,SUM(ENE!H31+FEB!H31+MAR!H31+ABR!H31+MAY!H31),IF(Config!$C$6=6,SUM(+ENE!H31+FEB!H31+MAR!H31+ABR!H31+MAY!H31+JUN!H31),IF(Config!$C$6=7,SUM(ENE!H31+FEB!H31+MAR!H31+ABR!H31+MAY!H31+JUN!H31+JUL!H31),IF(Config!$C$6=8,SUM(+ENE!H31+FEB!H31+MAR!H31+ABR!H31+MAY!H31+JUN!H31+JUL!H31+AGO!H31),IF(Config!$C$6=9,SUM(+ENE!H31+FEB!H31+MAR!H31+ABR!H31+MAY!H31+JUN!H31+JUL!H31+AGO!H31+SET!H31),IF(Config!$C$6=10,SUM(+ENE!H31+FEB!H31+MAR!H31+ABR!H31+MAY!H31+JUN!H31+JUL!H31+AGO!H31+SET!H31+OCT!H31),IF(Config!$C$6=11,SUM(+ENE!H31+FEB!H31+MAR!H31+ABR!H31+MAY!H31+JUN!H31+JUL!H31+AGO!H31+SET!H31+OCT!H31+NOV!H31),IF(Config!$C$6=12,SUM(+ENE!H31+FEB!H31+MAR!H31+ABR!H31+MAY!H31+JUN!H31+JUL!H31+AGO!H31+SET!H31+OCT!H31+NOV!H31+DIC!H31)))))))))))))</f>
        <v>0</v>
      </c>
      <c r="I31" s="259">
        <f>IF(Config!$C$6=1,SUM(+ENE!I31),IF(Config!$C$6=2,SUM(+ENE!I31+FEB!I31),IF(Config!$C$6=3,SUM(+ENE!I31+FEB!I31+MAR!I31),IF(Config!$C$6=4,SUM(+ENE!I31+FEB!I31+MAR!I31+ABR!I31),IF(Config!$C$6=5,SUM(ENE!I31+FEB!I31+MAR!I31+ABR!I31+MAY!I31),IF(Config!$C$6=6,SUM(+ENE!I31+FEB!I31+MAR!I31+ABR!I31+MAY!I31+JUN!I31),IF(Config!$C$6=7,SUM(ENE!I31+FEB!I31+MAR!I31+ABR!I31+MAY!I31+JUN!I31+JUL!I31),IF(Config!$C$6=8,SUM(+ENE!I31+FEB!I31+MAR!I31+ABR!I31+MAY!I31+JUN!I31+JUL!I31+AGO!I31),IF(Config!$C$6=9,SUM(+ENE!I31+FEB!I31+MAR!I31+ABR!I31+MAY!I31+JUN!I31+JUL!I31+AGO!I31+SET!I31),IF(Config!$C$6=10,SUM(+ENE!I31+FEB!I31+MAR!I31+ABR!I31+MAY!I31+JUN!I31+JUL!I31+AGO!I31+SET!I31+OCT!I31),IF(Config!$C$6=11,SUM(+ENE!I31+FEB!I31+MAR!I31+ABR!I31+MAY!I31+JUN!I31+JUL!I31+AGO!I31+SET!I31+OCT!I31+NOV!I31),IF(Config!$C$6=12,SUM(+ENE!I31+FEB!I31+MAR!I31+ABR!I31+MAY!I31+JUN!I31+JUL!I31+AGO!I31+SET!I31+OCT!I31+NOV!I31+DIC!I31)))))))))))))</f>
        <v>0</v>
      </c>
      <c r="J31" s="259">
        <f>IF(Config!$C$6=1,SUM(+ENE!J31),IF(Config!$C$6=2,SUM(+ENE!J31+FEB!J31),IF(Config!$C$6=3,SUM(+ENE!J31+FEB!J31+MAR!J31),IF(Config!$C$6=4,SUM(+ENE!J31+FEB!J31+MAR!J31+ABR!J31),IF(Config!$C$6=5,SUM(ENE!J31+FEB!J31+MAR!J31+ABR!J31+MAY!J31),IF(Config!$C$6=6,SUM(+ENE!J31+FEB!J31+MAR!J31+ABR!J31+MAY!J31+JUN!J31),IF(Config!$C$6=7,SUM(ENE!J31+FEB!J31+MAR!J31+ABR!J31+MAY!J31+JUN!J31+JUL!J31),IF(Config!$C$6=8,SUM(+ENE!J31+FEB!J31+MAR!J31+ABR!J31+MAY!J31+JUN!J31+JUL!J31+AGO!J31),IF(Config!$C$6=9,SUM(+ENE!J31+FEB!J31+MAR!J31+ABR!J31+MAY!J31+JUN!J31+JUL!J31+AGO!J31+SET!J31),IF(Config!$C$6=10,SUM(+ENE!J31+FEB!J31+MAR!J31+ABR!J31+MAY!J31+JUN!J31+JUL!J31+AGO!J31+SET!J31+OCT!J31),IF(Config!$C$6=11,SUM(+ENE!J31+FEB!J31+MAR!J31+ABR!J31+MAY!J31+JUN!J31+JUL!J31+AGO!J31+SET!J31+OCT!J31+NOV!J31),IF(Config!$C$6=12,SUM(+ENE!J31+FEB!J31+MAR!J31+ABR!J31+MAY!J31+JUN!J31+JUL!J31+AGO!J31+SET!J31+OCT!J31+NOV!J31+DIC!J31)))))))))))))</f>
        <v>0</v>
      </c>
      <c r="K31" s="259">
        <f>IF(Config!$C$6=1,SUM(+ENE!K31),IF(Config!$C$6=2,SUM(+ENE!K31+FEB!K31),IF(Config!$C$6=3,SUM(+ENE!K31+FEB!K31+MAR!K31),IF(Config!$C$6=4,SUM(+ENE!K31+FEB!K31+MAR!K31+ABR!K31),IF(Config!$C$6=5,SUM(ENE!K31+FEB!K31+MAR!K31+ABR!K31+MAY!K31),IF(Config!$C$6=6,SUM(+ENE!K31+FEB!K31+MAR!K31+ABR!K31+MAY!K31+JUN!K31),IF(Config!$C$6=7,SUM(ENE!K31+FEB!K31+MAR!K31+ABR!K31+MAY!K31+JUN!K31+JUL!K31),IF(Config!$C$6=8,SUM(+ENE!K31+FEB!K31+MAR!K31+ABR!K31+MAY!K31+JUN!K31+JUL!K31+AGO!K31),IF(Config!$C$6=9,SUM(+ENE!K31+FEB!K31+MAR!K31+ABR!K31+MAY!K31+JUN!K31+JUL!K31+AGO!K31+SET!K31),IF(Config!$C$6=10,SUM(+ENE!K31+FEB!K31+MAR!K31+ABR!K31+MAY!K31+JUN!K31+JUL!K31+AGO!K31+SET!K31+OCT!K31),IF(Config!$C$6=11,SUM(+ENE!K31+FEB!K31+MAR!K31+ABR!K31+MAY!K31+JUN!K31+JUL!K31+AGO!K31+SET!K31+OCT!K31+NOV!K31),IF(Config!$C$6=12,SUM(+ENE!K31+FEB!K31+MAR!K31+ABR!K31+MAY!K31+JUN!K31+JUL!K31+AGO!K31+SET!K31+OCT!K31+NOV!K31+DIC!K31)))))))))))))</f>
        <v>0</v>
      </c>
      <c r="L31" s="259">
        <f>IF(Config!$C$6=1,SUM(+ENE!L31),IF(Config!$C$6=2,SUM(+ENE!L31+FEB!L31),IF(Config!$C$6=3,SUM(+ENE!L31+FEB!L31+MAR!L31),IF(Config!$C$6=4,SUM(+ENE!L31+FEB!L31+MAR!L31+ABR!L31),IF(Config!$C$6=5,SUM(ENE!L31+FEB!L31+MAR!L31+ABR!L31+MAY!L31),IF(Config!$C$6=6,SUM(+ENE!L31+FEB!L31+MAR!L31+ABR!L31+MAY!L31+JUN!L31),IF(Config!$C$6=7,SUM(ENE!L31+FEB!L31+MAR!L31+ABR!L31+MAY!L31+JUN!L31+JUL!L31),IF(Config!$C$6=8,SUM(+ENE!L31+FEB!L31+MAR!L31+ABR!L31+MAY!L31+JUN!L31+JUL!L31+AGO!L31),IF(Config!$C$6=9,SUM(+ENE!L31+FEB!L31+MAR!L31+ABR!L31+MAY!L31+JUN!L31+JUL!L31+AGO!L31+SET!L31),IF(Config!$C$6=10,SUM(+ENE!L31+FEB!L31+MAR!L31+ABR!L31+MAY!L31+JUN!L31+JUL!L31+AGO!L31+SET!L31+OCT!L31),IF(Config!$C$6=11,SUM(+ENE!L31+FEB!L31+MAR!L31+ABR!L31+MAY!L31+JUN!L31+JUL!L31+AGO!L31+SET!L31+OCT!L31+NOV!L31),IF(Config!$C$6=12,SUM(+ENE!L31+FEB!L31+MAR!L31+ABR!L31+MAY!L31+JUN!L31+JUL!L31+AGO!L31+SET!L31+OCT!L31+NOV!L31+DIC!L31)))))))))))))</f>
        <v>0</v>
      </c>
      <c r="M31" s="259">
        <f>IF(Config!$C$6=1,SUM(+ENE!M31),IF(Config!$C$6=2,SUM(+ENE!M31+FEB!M31),IF(Config!$C$6=3,SUM(+ENE!M31+FEB!M31+MAR!M31),IF(Config!$C$6=4,SUM(+ENE!M31+FEB!M31+MAR!M31+ABR!M31),IF(Config!$C$6=5,SUM(ENE!M31+FEB!M31+MAR!M31+ABR!M31+MAY!M31),IF(Config!$C$6=6,SUM(+ENE!M31+FEB!M31+MAR!M31+ABR!M31+MAY!M31+JUN!M31),IF(Config!$C$6=7,SUM(ENE!M31+FEB!M31+MAR!M31+ABR!M31+MAY!M31+JUN!M31+JUL!M31),IF(Config!$C$6=8,SUM(+ENE!M31+FEB!M31+MAR!M31+ABR!M31+MAY!M31+JUN!M31+JUL!M31+AGO!M31),IF(Config!$C$6=9,SUM(+ENE!M31+FEB!M31+MAR!M31+ABR!M31+MAY!M31+JUN!M31+JUL!M31+AGO!M31+SET!M31),IF(Config!$C$6=10,SUM(+ENE!M31+FEB!M31+MAR!M31+ABR!M31+MAY!M31+JUN!M31+JUL!M31+AGO!M31+SET!M31+OCT!M31),IF(Config!$C$6=11,SUM(+ENE!M31+FEB!M31+MAR!M31+ABR!M31+MAY!M31+JUN!M31+JUL!M31+AGO!M31+SET!M31+OCT!M31+NOV!M31),IF(Config!$C$6=12,SUM(+ENE!M31+FEB!M31+MAR!M31+ABR!M31+MAY!M31+JUN!M31+JUL!M31+AGO!M31+SET!M31+OCT!M31+NOV!M31+DIC!M31)))))))))))))</f>
        <v>0</v>
      </c>
      <c r="N31" s="259">
        <f>IF(Config!$C$6=1,SUM(+ENE!N31),IF(Config!$C$6=2,SUM(+ENE!N31+FEB!N31),IF(Config!$C$6=3,SUM(+ENE!N31+FEB!N31+MAR!N31),IF(Config!$C$6=4,SUM(+ENE!N31+FEB!N31+MAR!N31+ABR!N31),IF(Config!$C$6=5,SUM(ENE!N31+FEB!N31+MAR!N31+ABR!N31+MAY!N31),IF(Config!$C$6=6,SUM(+ENE!N31+FEB!N31+MAR!N31+ABR!N31+MAY!N31+JUN!N31),IF(Config!$C$6=7,SUM(ENE!N31+FEB!N31+MAR!N31+ABR!N31+MAY!N31+JUN!N31+JUL!N31),IF(Config!$C$6=8,SUM(+ENE!N31+FEB!N31+MAR!N31+ABR!N31+MAY!N31+JUN!N31+JUL!N31+AGO!N31),IF(Config!$C$6=9,SUM(+ENE!N31+FEB!N31+MAR!N31+ABR!N31+MAY!N31+JUN!N31+JUL!N31+AGO!N31+SET!N31),IF(Config!$C$6=10,SUM(+ENE!N31+FEB!N31+MAR!N31+ABR!N31+MAY!N31+JUN!N31+JUL!N31+AGO!N31+SET!N31+OCT!N31),IF(Config!$C$6=11,SUM(+ENE!N31+FEB!N31+MAR!N31+ABR!N31+MAY!N31+JUN!N31+JUL!N31+AGO!N31+SET!N31+OCT!N31+NOV!N31),IF(Config!$C$6=12,SUM(+ENE!N31+FEB!N31+MAR!N31+ABR!N31+MAY!N31+JUN!N31+JUL!N31+AGO!N31+SET!N31+OCT!N31+NOV!N31+DIC!N31)))))))))))))</f>
        <v>0</v>
      </c>
      <c r="O31" s="259">
        <f>IF(Config!$C$6=1,SUM(+ENE!O31),IF(Config!$C$6=2,SUM(+ENE!O31+FEB!O31),IF(Config!$C$6=3,SUM(+ENE!O31+FEB!O31+MAR!O31),IF(Config!$C$6=4,SUM(+ENE!O31+FEB!O31+MAR!O31+ABR!O31),IF(Config!$C$6=5,SUM(ENE!O31+FEB!O31+MAR!O31+ABR!O31+MAY!O31),IF(Config!$C$6=6,SUM(+ENE!O31+FEB!O31+MAR!O31+ABR!O31+MAY!O31+JUN!O31),IF(Config!$C$6=7,SUM(ENE!O31+FEB!O31+MAR!O31+ABR!O31+MAY!O31+JUN!O31+JUL!O31),IF(Config!$C$6=8,SUM(+ENE!O31+FEB!O31+MAR!O31+ABR!O31+MAY!O31+JUN!O31+JUL!O31+AGO!O31),IF(Config!$C$6=9,SUM(+ENE!O31+FEB!O31+MAR!O31+ABR!O31+MAY!O31+JUN!O31+JUL!O31+AGO!O31+SET!O31),IF(Config!$C$6=10,SUM(+ENE!O31+FEB!O31+MAR!O31+ABR!O31+MAY!O31+JUN!O31+JUL!O31+AGO!O31+SET!O31+OCT!O31),IF(Config!$C$6=11,SUM(+ENE!O31+FEB!O31+MAR!O31+ABR!O31+MAY!O31+JUN!O31+JUL!O31+AGO!O31+SET!O31+OCT!O31+NOV!O31),IF(Config!$C$6=12,SUM(+ENE!O31+FEB!O31+MAR!O31+ABR!O31+MAY!O31+JUN!O31+JUL!O31+AGO!O31+SET!O31+OCT!O31+NOV!O31+DIC!O31)))))))))))))</f>
        <v>0</v>
      </c>
      <c r="P31" s="259">
        <f>IF(Config!$C$6=1,SUM(+ENE!P31),IF(Config!$C$6=2,SUM(+ENE!P31+FEB!P31),IF(Config!$C$6=3,SUM(+ENE!P31+FEB!P31+MAR!P31),IF(Config!$C$6=4,SUM(+ENE!P31+FEB!P31+MAR!P31+ABR!P31),IF(Config!$C$6=5,SUM(ENE!P31+FEB!P31+MAR!P31+ABR!P31+MAY!P31),IF(Config!$C$6=6,SUM(+ENE!P31+FEB!P31+MAR!P31+ABR!P31+MAY!P31+JUN!P31),IF(Config!$C$6=7,SUM(ENE!P31+FEB!P31+MAR!P31+ABR!P31+MAY!P31+JUN!P31+JUL!P31),IF(Config!$C$6=8,SUM(+ENE!P31+FEB!P31+MAR!P31+ABR!P31+MAY!P31+JUN!P31+JUL!P31+AGO!P31),IF(Config!$C$6=9,SUM(+ENE!P31+FEB!P31+MAR!P31+ABR!P31+MAY!P31+JUN!P31+JUL!P31+AGO!P31+SET!P31),IF(Config!$C$6=10,SUM(+ENE!P31+FEB!P31+MAR!P31+ABR!P31+MAY!P31+JUN!P31+JUL!P31+AGO!P31+SET!P31+OCT!P31),IF(Config!$C$6=11,SUM(+ENE!P31+FEB!P31+MAR!P31+ABR!P31+MAY!P31+JUN!P31+JUL!P31+AGO!P31+SET!P31+OCT!P31+NOV!P31),IF(Config!$C$6=12,SUM(+ENE!P31+FEB!P31+MAR!P31+ABR!P31+MAY!P31+JUN!P31+JUL!P31+AGO!P31+SET!P31+OCT!P31+NOV!P31+DIC!P31)))))))))))))</f>
        <v>4</v>
      </c>
      <c r="Q31" s="259">
        <f>IF(Config!$C$6=1,SUM(+ENE!Q31),IF(Config!$C$6=2,SUM(+ENE!Q31+FEB!Q31),IF(Config!$C$6=3,SUM(+ENE!Q31+FEB!Q31+MAR!Q31),IF(Config!$C$6=4,SUM(+ENE!Q31+FEB!Q31+MAR!Q31+ABR!Q31),IF(Config!$C$6=5,SUM(ENE!Q31+FEB!Q31+MAR!Q31+ABR!Q31+MAY!Q31),IF(Config!$C$6=6,SUM(+ENE!Q31+FEB!Q31+MAR!Q31+ABR!Q31+MAY!Q31+JUN!Q31),IF(Config!$C$6=7,SUM(ENE!Q31+FEB!Q31+MAR!Q31+ABR!Q31+MAY!Q31+JUN!Q31+JUL!Q31),IF(Config!$C$6=8,SUM(+ENE!Q31+FEB!Q31+MAR!Q31+ABR!Q31+MAY!Q31+JUN!Q31+JUL!Q31+AGO!Q31),IF(Config!$C$6=9,SUM(+ENE!Q31+FEB!Q31+MAR!Q31+ABR!Q31+MAY!Q31+JUN!Q31+JUL!Q31+AGO!Q31+SET!Q31),IF(Config!$C$6=10,SUM(+ENE!Q31+FEB!Q31+MAR!Q31+ABR!Q31+MAY!Q31+JUN!Q31+JUL!Q31+AGO!Q31+SET!Q31+OCT!Q31),IF(Config!$C$6=11,SUM(+ENE!Q31+FEB!Q31+MAR!Q31+ABR!Q31+MAY!Q31+JUN!Q31+JUL!Q31+AGO!Q31+SET!Q31+OCT!Q31+NOV!Q31),IF(Config!$C$6=12,SUM(+ENE!Q31+FEB!Q31+MAR!Q31+ABR!Q31+MAY!Q31+JUN!Q31+JUL!Q31+AGO!Q31+SET!Q31+OCT!Q31+NOV!Q31+DIC!Q31)))))))))))))</f>
        <v>0</v>
      </c>
      <c r="R31" s="259">
        <f>IF(Config!$C$6=1,SUM(+ENE!R31),IF(Config!$C$6=2,SUM(+ENE!R31+FEB!R31),IF(Config!$C$6=3,SUM(+ENE!R31+FEB!R31+MAR!R31),IF(Config!$C$6=4,SUM(+ENE!R31+FEB!R31+MAR!R31+ABR!R31),IF(Config!$C$6=5,SUM(ENE!R31+FEB!R31+MAR!R31+ABR!R31+MAY!R31),IF(Config!$C$6=6,SUM(+ENE!R31+FEB!R31+MAR!R31+ABR!R31+MAY!R31+JUN!R31),IF(Config!$C$6=7,SUM(ENE!R31+FEB!R31+MAR!R31+ABR!R31+MAY!R31+JUN!R31+JUL!R31),IF(Config!$C$6=8,SUM(+ENE!R31+FEB!R31+MAR!R31+ABR!R31+MAY!R31+JUN!R31+JUL!R31+AGO!R31),IF(Config!$C$6=9,SUM(+ENE!R31+FEB!R31+MAR!R31+ABR!R31+MAY!R31+JUN!R31+JUL!R31+AGO!R31+SET!R31),IF(Config!$C$6=10,SUM(+ENE!R31+FEB!R31+MAR!R31+ABR!R31+MAY!R31+JUN!R31+JUL!R31+AGO!R31+SET!R31+OCT!R31),IF(Config!$C$6=11,SUM(+ENE!R31+FEB!R31+MAR!R31+ABR!R31+MAY!R31+JUN!R31+JUL!R31+AGO!R31+SET!R31+OCT!R31+NOV!R31),IF(Config!$C$6=12,SUM(+ENE!R31+FEB!R31+MAR!R31+ABR!R31+MAY!R31+JUN!R31+JUL!R31+AGO!R31+SET!R31+OCT!R31+NOV!R31+DIC!R31)))))))))))))</f>
        <v>0</v>
      </c>
      <c r="S31" s="259">
        <f>IF(Config!$C$6=1,SUM(+ENE!S31),IF(Config!$C$6=2,SUM(+ENE!S31+FEB!S31),IF(Config!$C$6=3,SUM(+ENE!S31+FEB!S31+MAR!S31),IF(Config!$C$6=4,SUM(+ENE!S31+FEB!S31+MAR!S31+ABR!S31),IF(Config!$C$6=5,SUM(ENE!S31+FEB!S31+MAR!S31+ABR!S31+MAY!S31),IF(Config!$C$6=6,SUM(+ENE!S31+FEB!S31+MAR!S31+ABR!S31+MAY!S31+JUN!S31),IF(Config!$C$6=7,SUM(ENE!S31+FEB!S31+MAR!S31+ABR!S31+MAY!S31+JUN!S31+JUL!S31),IF(Config!$C$6=8,SUM(+ENE!S31+FEB!S31+MAR!S31+ABR!S31+MAY!S31+JUN!S31+JUL!S31+AGO!S31),IF(Config!$C$6=9,SUM(+ENE!S31+FEB!S31+MAR!S31+ABR!S31+MAY!S31+JUN!S31+JUL!S31+AGO!S31+SET!S31),IF(Config!$C$6=10,SUM(+ENE!S31+FEB!S31+MAR!S31+ABR!S31+MAY!S31+JUN!S31+JUL!S31+AGO!S31+SET!S31+OCT!S31),IF(Config!$C$6=11,SUM(+ENE!S31+FEB!S31+MAR!S31+ABR!S31+MAY!S31+JUN!S31+JUL!S31+AGO!S31+SET!S31+OCT!S31+NOV!S31),IF(Config!$C$6=12,SUM(+ENE!S31+FEB!S31+MAR!S31+ABR!S31+MAY!S31+JUN!S31+JUL!S31+AGO!S31+SET!S31+OCT!S31+NOV!S31+DIC!S31)))))))))))))</f>
        <v>0</v>
      </c>
      <c r="T31" s="259">
        <f>IF(Config!$C$6=1,SUM(+ENE!T31),IF(Config!$C$6=2,SUM(+ENE!T31+FEB!T31),IF(Config!$C$6=3,SUM(+ENE!T31+FEB!T31+MAR!T31),IF(Config!$C$6=4,SUM(+ENE!T31+FEB!T31+MAR!T31+ABR!T31),IF(Config!$C$6=5,SUM(ENE!T31+FEB!T31+MAR!T31+ABR!T31+MAY!T31),IF(Config!$C$6=6,SUM(+ENE!T31+FEB!T31+MAR!T31+ABR!T31+MAY!T31+JUN!T31),IF(Config!$C$6=7,SUM(ENE!T31+FEB!T31+MAR!T31+ABR!T31+MAY!T31+JUN!T31+JUL!T31),IF(Config!$C$6=8,SUM(+ENE!T31+FEB!T31+MAR!T31+ABR!T31+MAY!T31+JUN!T31+JUL!T31+AGO!T31),IF(Config!$C$6=9,SUM(+ENE!T31+FEB!T31+MAR!T31+ABR!T31+MAY!T31+JUN!T31+JUL!T31+AGO!T31+SET!T31),IF(Config!$C$6=10,SUM(+ENE!T31+FEB!T31+MAR!T31+ABR!T31+MAY!T31+JUN!T31+JUL!T31+AGO!T31+SET!T31+OCT!T31),IF(Config!$C$6=11,SUM(+ENE!T31+FEB!T31+MAR!T31+ABR!T31+MAY!T31+JUN!T31+JUL!T31+AGO!T31+SET!T31+OCT!T31+NOV!T31),IF(Config!$C$6=12,SUM(+ENE!T31+FEB!T31+MAR!T31+ABR!T31+MAY!T31+JUN!T31+JUL!T31+AGO!T31+SET!T31+OCT!T31+NOV!T31+DIC!T31)))))))))))))</f>
        <v>0</v>
      </c>
      <c r="U31" s="259">
        <f>IF(Config!$C$6=1,SUM(+ENE!U31),IF(Config!$C$6=2,SUM(+ENE!U31+FEB!U31),IF(Config!$C$6=3,SUM(+ENE!U31+FEB!U31+MAR!U31),IF(Config!$C$6=4,SUM(+ENE!U31+FEB!U31+MAR!U31+ABR!U31),IF(Config!$C$6=5,SUM(ENE!U31+FEB!U31+MAR!U31+ABR!U31+MAY!U31),IF(Config!$C$6=6,SUM(+ENE!U31+FEB!U31+MAR!U31+ABR!U31+MAY!U31+JUN!U31),IF(Config!$C$6=7,SUM(ENE!U31+FEB!U31+MAR!U31+ABR!U31+MAY!U31+JUN!U31+JUL!U31),IF(Config!$C$6=8,SUM(+ENE!U31+FEB!U31+MAR!U31+ABR!U31+MAY!U31+JUN!U31+JUL!U31+AGO!U31),IF(Config!$C$6=9,SUM(+ENE!U31+FEB!U31+MAR!U31+ABR!U31+MAY!U31+JUN!U31+JUL!U31+AGO!U31+SET!U31),IF(Config!$C$6=10,SUM(+ENE!U31+FEB!U31+MAR!U31+ABR!U31+MAY!U31+JUN!U31+JUL!U31+AGO!U31+SET!U31+OCT!U31),IF(Config!$C$6=11,SUM(+ENE!U31+FEB!U31+MAR!U31+ABR!U31+MAY!U31+JUN!U31+JUL!U31+AGO!U31+SET!U31+OCT!U31+NOV!U31),IF(Config!$C$6=12,SUM(+ENE!U31+FEB!U31+MAR!U31+ABR!U31+MAY!U31+JUN!U31+JUL!U31+AGO!U31+SET!U31+OCT!U31+NOV!U31+DIC!U31)))))))))))))</f>
        <v>0</v>
      </c>
      <c r="V31" s="259">
        <f>IF(Config!$C$6=1,SUM(+ENE!V31),IF(Config!$C$6=2,SUM(+ENE!V31+FEB!V31),IF(Config!$C$6=3,SUM(+ENE!V31+FEB!V31+MAR!V31),IF(Config!$C$6=4,SUM(+ENE!V31+FEB!V31+MAR!V31+ABR!V31),IF(Config!$C$6=5,SUM(ENE!V31+FEB!V31+MAR!V31+ABR!V31+MAY!V31),IF(Config!$C$6=6,SUM(+ENE!V31+FEB!V31+MAR!V31+ABR!V31+MAY!V31+JUN!V31),IF(Config!$C$6=7,SUM(ENE!V31+FEB!V31+MAR!V31+ABR!V31+MAY!V31+JUN!V31+JUL!V31),IF(Config!$C$6=8,SUM(+ENE!V31+FEB!V31+MAR!V31+ABR!V31+MAY!V31+JUN!V31+JUL!V31+AGO!V31),IF(Config!$C$6=9,SUM(+ENE!V31+FEB!V31+MAR!V31+ABR!V31+MAY!V31+JUN!V31+JUL!V31+AGO!V31+SET!V31),IF(Config!$C$6=10,SUM(+ENE!V31+FEB!V31+MAR!V31+ABR!V31+MAY!V31+JUN!V31+JUL!V31+AGO!V31+SET!V31+OCT!V31),IF(Config!$C$6=11,SUM(+ENE!V31+FEB!V31+MAR!V31+ABR!V31+MAY!V31+JUN!V31+JUL!V31+AGO!V31+SET!V31+OCT!V31+NOV!V31),IF(Config!$C$6=12,SUM(+ENE!V31+FEB!V31+MAR!V31+ABR!V31+MAY!V31+JUN!V31+JUL!V31+AGO!V31+SET!V31+OCT!V31+NOV!V31+DIC!V31)))))))))))))</f>
        <v>0</v>
      </c>
      <c r="W31" s="259">
        <f>IF(Config!$C$6=1,SUM(+ENE!W31),IF(Config!$C$6=2,SUM(+ENE!W31+FEB!W31),IF(Config!$C$6=3,SUM(+ENE!W31+FEB!W31+MAR!W31),IF(Config!$C$6=4,SUM(+ENE!W31+FEB!W31+MAR!W31+ABR!W31),IF(Config!$C$6=5,SUM(ENE!W31+FEB!W31+MAR!W31+ABR!W31+MAY!W31),IF(Config!$C$6=6,SUM(+ENE!W31+FEB!W31+MAR!W31+ABR!W31+MAY!W31+JUN!W31),IF(Config!$C$6=7,SUM(ENE!W31+FEB!W31+MAR!W31+ABR!W31+MAY!W31+JUN!W31+JUL!W31),IF(Config!$C$6=8,SUM(+ENE!W31+FEB!W31+MAR!W31+ABR!W31+MAY!W31+JUN!W31+JUL!W31+AGO!W31),IF(Config!$C$6=9,SUM(+ENE!W31+FEB!W31+MAR!W31+ABR!W31+MAY!W31+JUN!W31+JUL!W31+AGO!W31+SET!W31),IF(Config!$C$6=10,SUM(+ENE!W31+FEB!W31+MAR!W31+ABR!W31+MAY!W31+JUN!W31+JUL!W31+AGO!W31+SET!W31+OCT!W31),IF(Config!$C$6=11,SUM(+ENE!W31+FEB!W31+MAR!W31+ABR!W31+MAY!W31+JUN!W31+JUL!W31+AGO!W31+SET!W31+OCT!W31+NOV!W31),IF(Config!$C$6=12,SUM(+ENE!W31+FEB!W31+MAR!W31+ABR!W31+MAY!W31+JUN!W31+JUL!W31+AGO!W31+SET!W31+OCT!W31+NOV!W31+DIC!W31)))))))))))))</f>
        <v>0</v>
      </c>
      <c r="X31" s="259">
        <f>IF(Config!$C$6=1,SUM(+ENE!X31),IF(Config!$C$6=2,SUM(+ENE!X31+FEB!X31),IF(Config!$C$6=3,SUM(+ENE!X31+FEB!X31+MAR!X31),IF(Config!$C$6=4,SUM(+ENE!X31+FEB!X31+MAR!X31+ABR!X31),IF(Config!$C$6=5,SUM(ENE!X31+FEB!X31+MAR!X31+ABR!X31+MAY!X31),IF(Config!$C$6=6,SUM(+ENE!X31+FEB!X31+MAR!X31+ABR!X31+MAY!X31+JUN!X31),IF(Config!$C$6=7,SUM(ENE!X31+FEB!X31+MAR!X31+ABR!X31+MAY!X31+JUN!X31+JUL!X31),IF(Config!$C$6=8,SUM(+ENE!X31+FEB!X31+MAR!X31+ABR!X31+MAY!X31+JUN!X31+JUL!X31+AGO!X31),IF(Config!$C$6=9,SUM(+ENE!X31+FEB!X31+MAR!X31+ABR!X31+MAY!X31+JUN!X31+JUL!X31+AGO!X31+SET!X31),IF(Config!$C$6=10,SUM(+ENE!X31+FEB!X31+MAR!X31+ABR!X31+MAY!X31+JUN!X31+JUL!X31+AGO!X31+SET!X31+OCT!X31),IF(Config!$C$6=11,SUM(+ENE!X31+FEB!X31+MAR!X31+ABR!X31+MAY!X31+JUN!X31+JUL!X31+AGO!X31+SET!X31+OCT!X31+NOV!X31),IF(Config!$C$6=12,SUM(+ENE!X31+FEB!X31+MAR!X31+ABR!X31+MAY!X31+JUN!X31+JUL!X31+AGO!X31+SET!X31+OCT!X31+NOV!X31+DIC!X31)))))))))))))</f>
        <v>0</v>
      </c>
      <c r="Y31" s="259">
        <f>IF(Config!$C$6=1,SUM(+ENE!Y31),IF(Config!$C$6=2,SUM(+ENE!Y31+FEB!Y31),IF(Config!$C$6=3,SUM(+ENE!Y31+FEB!Y31+MAR!Y31),IF(Config!$C$6=4,SUM(+ENE!Y31+FEB!Y31+MAR!Y31+ABR!Y31),IF(Config!$C$6=5,SUM(ENE!Y31+FEB!Y31+MAR!Y31+ABR!Y31+MAY!Y31),IF(Config!$C$6=6,SUM(+ENE!Y31+FEB!Y31+MAR!Y31+ABR!Y31+MAY!Y31+JUN!Y31),IF(Config!$C$6=7,SUM(ENE!Y31+FEB!Y31+MAR!Y31+ABR!Y31+MAY!Y31+JUN!Y31+JUL!Y31),IF(Config!$C$6=8,SUM(+ENE!Y31+FEB!Y31+MAR!Y31+ABR!Y31+MAY!Y31+JUN!Y31+JUL!Y31+AGO!Y31),IF(Config!$C$6=9,SUM(+ENE!Y31+FEB!Y31+MAR!Y31+ABR!Y31+MAY!Y31+JUN!Y31+JUL!Y31+AGO!Y31+SET!Y31),IF(Config!$C$6=10,SUM(+ENE!Y31+FEB!Y31+MAR!Y31+ABR!Y31+MAY!Y31+JUN!Y31+JUL!Y31+AGO!Y31+SET!Y31+OCT!Y31),IF(Config!$C$6=11,SUM(+ENE!Y31+FEB!Y31+MAR!Y31+ABR!Y31+MAY!Y31+JUN!Y31+JUL!Y31+AGO!Y31+SET!Y31+OCT!Y31+NOV!Y31),IF(Config!$C$6=12,SUM(+ENE!Y31+FEB!Y31+MAR!Y31+ABR!Y31+MAY!Y31+JUN!Y31+JUL!Y31+AGO!Y31+SET!Y31+OCT!Y31+NOV!Y31+DIC!Y31)))))))))))))</f>
        <v>0</v>
      </c>
      <c r="Z31" s="259">
        <f>IF(Config!$C$6=1,SUM(+ENE!Z31),IF(Config!$C$6=2,SUM(+ENE!Z31+FEB!Z31),IF(Config!$C$6=3,SUM(+ENE!Z31+FEB!Z31+MAR!Z31),IF(Config!$C$6=4,SUM(+ENE!Z31+FEB!Z31+MAR!Z31+ABR!Z31),IF(Config!$C$6=5,SUM(ENE!Z31+FEB!Z31+MAR!Z31+ABR!Z31+MAY!Z31),IF(Config!$C$6=6,SUM(+ENE!Z31+FEB!Z31+MAR!Z31+ABR!Z31+MAY!Z31+JUN!Z31),IF(Config!$C$6=7,SUM(ENE!Z31+FEB!Z31+MAR!Z31+ABR!Z31+MAY!Z31+JUN!Z31+JUL!Z31),IF(Config!$C$6=8,SUM(+ENE!Z31+FEB!Z31+MAR!Z31+ABR!Z31+MAY!Z31+JUN!Z31+JUL!Z31+AGO!Z31),IF(Config!$C$6=9,SUM(+ENE!Z31+FEB!Z31+MAR!Z31+ABR!Z31+MAY!Z31+JUN!Z31+JUL!Z31+AGO!Z31+SET!Z31),IF(Config!$C$6=10,SUM(+ENE!Z31+FEB!Z31+MAR!Z31+ABR!Z31+MAY!Z31+JUN!Z31+JUL!Z31+AGO!Z31+SET!Z31+OCT!Z31),IF(Config!$C$6=11,SUM(+ENE!Z31+FEB!Z31+MAR!Z31+ABR!Z31+MAY!Z31+JUN!Z31+JUL!Z31+AGO!Z31+SET!Z31+OCT!Z31+NOV!Z31),IF(Config!$C$6=12,SUM(+ENE!Z31+FEB!Z31+MAR!Z31+ABR!Z31+MAY!Z31+JUN!Z31+JUL!Z31+AGO!Z31+SET!Z31+OCT!Z31+NOV!Z31+DIC!Z31)))))))))))))</f>
        <v>0</v>
      </c>
      <c r="AA31" s="259">
        <f>IF(Config!$C$6=1,SUM(+ENE!AA31),IF(Config!$C$6=2,SUM(+ENE!AA31+FEB!AA31),IF(Config!$C$6=3,SUM(+ENE!AA31+FEB!AA31+MAR!AA31),IF(Config!$C$6=4,SUM(+ENE!AA31+FEB!AA31+MAR!AA31+ABR!AA31),IF(Config!$C$6=5,SUM(ENE!AA31+FEB!AA31+MAR!AA31+ABR!AA31+MAY!AA31),IF(Config!$C$6=6,SUM(+ENE!AA31+FEB!AA31+MAR!AA31+ABR!AA31+MAY!AA31+JUN!AA31),IF(Config!$C$6=7,SUM(ENE!AA31+FEB!AA31+MAR!AA31+ABR!AA31+MAY!AA31+JUN!AA31+JUL!AA31),IF(Config!$C$6=8,SUM(+ENE!AA31+FEB!AA31+MAR!AA31+ABR!AA31+MAY!AA31+JUN!AA31+JUL!AA31+AGO!AA31),IF(Config!$C$6=9,SUM(+ENE!AA31+FEB!AA31+MAR!AA31+ABR!AA31+MAY!AA31+JUN!AA31+JUL!AA31+AGO!AA31+SET!AA31),IF(Config!$C$6=10,SUM(+ENE!AA31+FEB!AA31+MAR!AA31+ABR!AA31+MAY!AA31+JUN!AA31+JUL!AA31+AGO!AA31+SET!AA31+OCT!AA31),IF(Config!$C$6=11,SUM(+ENE!AA31+FEB!AA31+MAR!AA31+ABR!AA31+MAY!AA31+JUN!AA31+JUL!AA31+AGO!AA31+SET!AA31+OCT!AA31+NOV!AA31),IF(Config!$C$6=12,SUM(+ENE!AA31+FEB!AA31+MAR!AA31+ABR!AA31+MAY!AA31+JUN!AA31+JUL!AA31+AGO!AA31+SET!AA31+OCT!AA31+NOV!AA31+DIC!AA31)))))))))))))</f>
        <v>0</v>
      </c>
      <c r="AB31" s="259">
        <f>IF(Config!$C$6=1,SUM(+ENE!AB31),IF(Config!$C$6=2,SUM(+ENE!AB31+FEB!AB31),IF(Config!$C$6=3,SUM(+ENE!AB31+FEB!AB31+MAR!AB31),IF(Config!$C$6=4,SUM(+ENE!AB31+FEB!AB31+MAR!AB31+ABR!AB31),IF(Config!$C$6=5,SUM(ENE!AB31+FEB!AB31+MAR!AB31+ABR!AB31+MAY!AB31),IF(Config!$C$6=6,SUM(+ENE!AB31+FEB!AB31+MAR!AB31+ABR!AB31+MAY!AB31+JUN!AB31),IF(Config!$C$6=7,SUM(ENE!AB31+FEB!AB31+MAR!AB31+ABR!AB31+MAY!AB31+JUN!AB31+JUL!AB31),IF(Config!$C$6=8,SUM(+ENE!AB31+FEB!AB31+MAR!AB31+ABR!AB31+MAY!AB31+JUN!AB31+JUL!AB31+AGO!AB31),IF(Config!$C$6=9,SUM(+ENE!AB31+FEB!AB31+MAR!AB31+ABR!AB31+MAY!AB31+JUN!AB31+JUL!AB31+AGO!AB31+SET!AB31),IF(Config!$C$6=10,SUM(+ENE!AB31+FEB!AB31+MAR!AB31+ABR!AB31+MAY!AB31+JUN!AB31+JUL!AB31+AGO!AB31+SET!AB31+OCT!AB31),IF(Config!$C$6=11,SUM(+ENE!AB31+FEB!AB31+MAR!AB31+ABR!AB31+MAY!AB31+JUN!AB31+JUL!AB31+AGO!AB31+SET!AB31+OCT!AB31+NOV!AB31),IF(Config!$C$6=12,SUM(+ENE!AB31+FEB!AB31+MAR!AB31+ABR!AB31+MAY!AB31+JUN!AB31+JUL!AB31+AGO!AB31+SET!AB31+OCT!AB31+NOV!AB31+DIC!AB31)))))))))))))</f>
        <v>0</v>
      </c>
      <c r="AC31" s="259">
        <f>IF(Config!$C$6=1,SUM(+ENE!AC31),IF(Config!$C$6=2,SUM(+ENE!AC31+FEB!AC31),IF(Config!$C$6=3,SUM(+ENE!AC31+FEB!AC31+MAR!AC31),IF(Config!$C$6=4,SUM(+ENE!AC31+FEB!AC31+MAR!AC31+ABR!AC31),IF(Config!$C$6=5,SUM(ENE!AC31+FEB!AC31+MAR!AC31+ABR!AC31+MAY!AC31),IF(Config!$C$6=6,SUM(+ENE!AC31+FEB!AC31+MAR!AC31+ABR!AC31+MAY!AC31+JUN!AC31),IF(Config!$C$6=7,SUM(ENE!AC31+FEB!AC31+MAR!AC31+ABR!AC31+MAY!AC31+JUN!AC31+JUL!AC31),IF(Config!$C$6=8,SUM(+ENE!AC31+FEB!AC31+MAR!AC31+ABR!AC31+MAY!AC31+JUN!AC31+JUL!AC31+AGO!AC31),IF(Config!$C$6=9,SUM(+ENE!AC31+FEB!AC31+MAR!AC31+ABR!AC31+MAY!AC31+JUN!AC31+JUL!AC31+AGO!AC31+SET!AC31),IF(Config!$C$6=10,SUM(+ENE!AC31+FEB!AC31+MAR!AC31+ABR!AC31+MAY!AC31+JUN!AC31+JUL!AC31+AGO!AC31+SET!AC31+OCT!AC31),IF(Config!$C$6=11,SUM(+ENE!AC31+FEB!AC31+MAR!AC31+ABR!AC31+MAY!AC31+JUN!AC31+JUL!AC31+AGO!AC31+SET!AC31+OCT!AC31+NOV!AC31),IF(Config!$C$6=12,SUM(+ENE!AC31+FEB!AC31+MAR!AC31+ABR!AC31+MAY!AC31+JUN!AC31+JUL!AC31+AGO!AC31+SET!AC31+OCT!AC31+NOV!AC31+DIC!AC31)))))))))))))</f>
        <v>0</v>
      </c>
      <c r="AD31" s="259">
        <f>IF(Config!$C$6=1,SUM(+ENE!AD31),IF(Config!$C$6=2,SUM(+ENE!AD31+FEB!AD31),IF(Config!$C$6=3,SUM(+ENE!AD31+FEB!AD31+MAR!AD31),IF(Config!$C$6=4,SUM(+ENE!AD31+FEB!AD31+MAR!AD31+ABR!AD31),IF(Config!$C$6=5,SUM(ENE!AD31+FEB!AD31+MAR!AD31+ABR!AD31+MAY!AD31),IF(Config!$C$6=6,SUM(+ENE!AD31+FEB!AD31+MAR!AD31+ABR!AD31+MAY!AD31+JUN!AD31),IF(Config!$C$6=7,SUM(ENE!AD31+FEB!AD31+MAR!AD31+ABR!AD31+MAY!AD31+JUN!AD31+JUL!AD31),IF(Config!$C$6=8,SUM(+ENE!AD31+FEB!AD31+MAR!AD31+ABR!AD31+MAY!AD31+JUN!AD31+JUL!AD31+AGO!AD31),IF(Config!$C$6=9,SUM(+ENE!AD31+FEB!AD31+MAR!AD31+ABR!AD31+MAY!AD31+JUN!AD31+JUL!AD31+AGO!AD31+SET!AD31),IF(Config!$C$6=10,SUM(+ENE!AD31+FEB!AD31+MAR!AD31+ABR!AD31+MAY!AD31+JUN!AD31+JUL!AD31+AGO!AD31+SET!AD31+OCT!AD31),IF(Config!$C$6=11,SUM(+ENE!AD31+FEB!AD31+MAR!AD31+ABR!AD31+MAY!AD31+JUN!AD31+JUL!AD31+AGO!AD31+SET!AD31+OCT!AD31+NOV!AD31),IF(Config!$C$6=12,SUM(+ENE!AD31+FEB!AD31+MAR!AD31+ABR!AD31+MAY!AD31+JUN!AD31+JUL!AD31+AGO!AD31+SET!AD31+OCT!AD31+NOV!AD31+DIC!AD31)))))))))))))</f>
        <v>0</v>
      </c>
      <c r="AE31" s="259">
        <f>IF(Config!$C$6=1,SUM(+ENE!AE31),IF(Config!$C$6=2,SUM(+ENE!AE31+FEB!AE31),IF(Config!$C$6=3,SUM(+ENE!AE31+FEB!AE31+MAR!AE31),IF(Config!$C$6=4,SUM(+ENE!AE31+FEB!AE31+MAR!AE31+ABR!AE31),IF(Config!$C$6=5,SUM(ENE!AE31+FEB!AE31+MAR!AE31+ABR!AE31+MAY!AE31),IF(Config!$C$6=6,SUM(+ENE!AE31+FEB!AE31+MAR!AE31+ABR!AE31+MAY!AE31+JUN!AE31),IF(Config!$C$6=7,SUM(ENE!AE31+FEB!AE31+MAR!AE31+ABR!AE31+MAY!AE31+JUN!AE31+JUL!AE31),IF(Config!$C$6=8,SUM(+ENE!AE31+FEB!AE31+MAR!AE31+ABR!AE31+MAY!AE31+JUN!AE31+JUL!AE31+AGO!AE31),IF(Config!$C$6=9,SUM(+ENE!AE31+FEB!AE31+MAR!AE31+ABR!AE31+MAY!AE31+JUN!AE31+JUL!AE31+AGO!AE31+SET!AE31),IF(Config!$C$6=10,SUM(+ENE!AE31+FEB!AE31+MAR!AE31+ABR!AE31+MAY!AE31+JUN!AE31+JUL!AE31+AGO!AE31+SET!AE31+OCT!AE31),IF(Config!$C$6=11,SUM(+ENE!AE31+FEB!AE31+MAR!AE31+ABR!AE31+MAY!AE31+JUN!AE31+JUL!AE31+AGO!AE31+SET!AE31+OCT!AE31+NOV!AE31),IF(Config!$C$6=12,SUM(+ENE!AE31+FEB!AE31+MAR!AE31+ABR!AE31+MAY!AE31+JUN!AE31+JUL!AE31+AGO!AE31+SET!AE31+OCT!AE31+NOV!AE31+DIC!AE31)))))))))))))</f>
        <v>0</v>
      </c>
      <c r="AF31" s="259">
        <f>IF(Config!$C$6=1,SUM(+ENE!AF31),IF(Config!$C$6=2,SUM(+ENE!AF31+FEB!AF31),IF(Config!$C$6=3,SUM(+ENE!AF31+FEB!AF31+MAR!AF31),IF(Config!$C$6=4,SUM(+ENE!AF31+FEB!AF31+MAR!AF31+ABR!AF31),IF(Config!$C$6=5,SUM(ENE!AF31+FEB!AF31+MAR!AF31+ABR!AF31+MAY!AF31),IF(Config!$C$6=6,SUM(+ENE!AF31+FEB!AF31+MAR!AF31+ABR!AF31+MAY!AF31+JUN!AF31),IF(Config!$C$6=7,SUM(ENE!AF31+FEB!AF31+MAR!AF31+ABR!AF31+MAY!AF31+JUN!AF31+JUL!AF31),IF(Config!$C$6=8,SUM(+ENE!AF31+FEB!AF31+MAR!AF31+ABR!AF31+MAY!AF31+JUN!AF31+JUL!AF31+AGO!AF31),IF(Config!$C$6=9,SUM(+ENE!AF31+FEB!AF31+MAR!AF31+ABR!AF31+MAY!AF31+JUN!AF31+JUL!AF31+AGO!AF31+SET!AF31),IF(Config!$C$6=10,SUM(+ENE!AF31+FEB!AF31+MAR!AF31+ABR!AF31+MAY!AF31+JUN!AF31+JUL!AF31+AGO!AF31+SET!AF31+OCT!AF31),IF(Config!$C$6=11,SUM(+ENE!AF31+FEB!AF31+MAR!AF31+ABR!AF31+MAY!AF31+JUN!AF31+JUL!AF31+AGO!AF31+SET!AF31+OCT!AF31+NOV!AF31),IF(Config!$C$6=12,SUM(+ENE!AF31+FEB!AF31+MAR!AF31+ABR!AF31+MAY!AF31+JUN!AF31+JUL!AF31+AGO!AF31+SET!AF31+OCT!AF31+NOV!AF31+DIC!AF31)))))))))))))</f>
        <v>0</v>
      </c>
      <c r="AG31" s="259">
        <f>IF(Config!$C$6=1,SUM(+ENE!AG31),IF(Config!$C$6=2,SUM(+ENE!AG31+FEB!AG31),IF(Config!$C$6=3,SUM(+ENE!AG31+FEB!AG31+MAR!AG31),IF(Config!$C$6=4,SUM(+ENE!AG31+FEB!AG31+MAR!AG31+ABR!AG31),IF(Config!$C$6=5,SUM(ENE!AG31+FEB!AG31+MAR!AG31+ABR!AG31+MAY!AG31),IF(Config!$C$6=6,SUM(+ENE!AG31+FEB!AG31+MAR!AG31+ABR!AG31+MAY!AG31+JUN!AG31),IF(Config!$C$6=7,SUM(ENE!AG31+FEB!AG31+MAR!AG31+ABR!AG31+MAY!AG31+JUN!AG31+JUL!AG31),IF(Config!$C$6=8,SUM(+ENE!AG31+FEB!AG31+MAR!AG31+ABR!AG31+MAY!AG31+JUN!AG31+JUL!AG31+AGO!AG31),IF(Config!$C$6=9,SUM(+ENE!AG31+FEB!AG31+MAR!AG31+ABR!AG31+MAY!AG31+JUN!AG31+JUL!AG31+AGO!AG31+SET!AG31),IF(Config!$C$6=10,SUM(+ENE!AG31+FEB!AG31+MAR!AG31+ABR!AG31+MAY!AG31+JUN!AG31+JUL!AG31+AGO!AG31+SET!AG31+OCT!AG31),IF(Config!$C$6=11,SUM(+ENE!AG31+FEB!AG31+MAR!AG31+ABR!AG31+MAY!AG31+JUN!AG31+JUL!AG31+AGO!AG31+SET!AG31+OCT!AG31+NOV!AG31),IF(Config!$C$6=12,SUM(+ENE!AG31+FEB!AG31+MAR!AG31+ABR!AG31+MAY!AG31+JUN!AG31+JUL!AG31+AGO!AG31+SET!AG31+OCT!AG31+NOV!AG31+DIC!AG31)))))))))))))</f>
        <v>0</v>
      </c>
      <c r="AH31" s="259">
        <f>IF(Config!$C$6=1,SUM(+ENE!AH31),IF(Config!$C$6=2,SUM(+ENE!AH31+FEB!AH31),IF(Config!$C$6=3,SUM(+ENE!AH31+FEB!AH31+MAR!AH31),IF(Config!$C$6=4,SUM(+ENE!AH31+FEB!AH31+MAR!AH31+ABR!AH31),IF(Config!$C$6=5,SUM(ENE!AH31+FEB!AH31+MAR!AH31+ABR!AH31+MAY!AH31),IF(Config!$C$6=6,SUM(+ENE!AH31+FEB!AH31+MAR!AH31+ABR!AH31+MAY!AH31+JUN!AH31),IF(Config!$C$6=7,SUM(ENE!AH31+FEB!AH31+MAR!AH31+ABR!AH31+MAY!AH31+JUN!AH31+JUL!AH31),IF(Config!$C$6=8,SUM(+ENE!AH31+FEB!AH31+MAR!AH31+ABR!AH31+MAY!AH31+JUN!AH31+JUL!AH31+AGO!AH31),IF(Config!$C$6=9,SUM(+ENE!AH31+FEB!AH31+MAR!AH31+ABR!AH31+MAY!AH31+JUN!AH31+JUL!AH31+AGO!AH31+SET!AH31),IF(Config!$C$6=10,SUM(+ENE!AH31+FEB!AH31+MAR!AH31+ABR!AH31+MAY!AH31+JUN!AH31+JUL!AH31+AGO!AH31+SET!AH31+OCT!AH31),IF(Config!$C$6=11,SUM(+ENE!AH31+FEB!AH31+MAR!AH31+ABR!AH31+MAY!AH31+JUN!AH31+JUL!AH31+AGO!AH31+SET!AH31+OCT!AH31+NOV!AH31),IF(Config!$C$6=12,SUM(+ENE!AH31+FEB!AH31+MAR!AH31+ABR!AH31+MAY!AH31+JUN!AH31+JUL!AH31+AGO!AH31+SET!AH31+OCT!AH31+NOV!AH31+DIC!AH31)))))))))))))</f>
        <v>0</v>
      </c>
      <c r="AI31" s="259">
        <f>IF(Config!$C$6=1,SUM(+ENE!AI31),IF(Config!$C$6=2,SUM(+ENE!AI31+FEB!AI31),IF(Config!$C$6=3,SUM(+ENE!AI31+FEB!AI31+MAR!AI31),IF(Config!$C$6=4,SUM(+ENE!AI31+FEB!AI31+MAR!AI31+ABR!AI31),IF(Config!$C$6=5,SUM(ENE!AI31+FEB!AI31+MAR!AI31+ABR!AI31+MAY!AI31),IF(Config!$C$6=6,SUM(+ENE!AI31+FEB!AI31+MAR!AI31+ABR!AI31+MAY!AI31+JUN!AI31),IF(Config!$C$6=7,SUM(ENE!AI31+FEB!AI31+MAR!AI31+ABR!AI31+MAY!AI31+JUN!AI31+JUL!AI31),IF(Config!$C$6=8,SUM(+ENE!AI31+FEB!AI31+MAR!AI31+ABR!AI31+MAY!AI31+JUN!AI31+JUL!AI31+AGO!AI31),IF(Config!$C$6=9,SUM(+ENE!AI31+FEB!AI31+MAR!AI31+ABR!AI31+MAY!AI31+JUN!AI31+JUL!AI31+AGO!AI31+SET!AI31),IF(Config!$C$6=10,SUM(+ENE!AI31+FEB!AI31+MAR!AI31+ABR!AI31+MAY!AI31+JUN!AI31+JUL!AI31+AGO!AI31+SET!AI31+OCT!AI31),IF(Config!$C$6=11,SUM(+ENE!AI31+FEB!AI31+MAR!AI31+ABR!AI31+MAY!AI31+JUN!AI31+JUL!AI31+AGO!AI31+SET!AI31+OCT!AI31+NOV!AI31),IF(Config!$C$6=12,SUM(+ENE!AI31+FEB!AI31+MAR!AI31+ABR!AI31+MAY!AI31+JUN!AI31+JUL!AI31+AGO!AI31+SET!AI31+OCT!AI31+NOV!AI31+DIC!AI31)))))))))))))</f>
        <v>0</v>
      </c>
      <c r="AJ31" s="259">
        <f>IF(Config!$C$6=1,SUM(+ENE!AJ31),IF(Config!$C$6=2,SUM(+ENE!AJ31+FEB!AJ31),IF(Config!$C$6=3,SUM(+ENE!AJ31+FEB!AJ31+MAR!AJ31),IF(Config!$C$6=4,SUM(+ENE!AJ31+FEB!AJ31+MAR!AJ31+ABR!AJ31),IF(Config!$C$6=5,SUM(ENE!AJ31+FEB!AJ31+MAR!AJ31+ABR!AJ31+MAY!AJ31),IF(Config!$C$6=6,SUM(+ENE!AJ31+FEB!AJ31+MAR!AJ31+ABR!AJ31+MAY!AJ31+JUN!AJ31),IF(Config!$C$6=7,SUM(ENE!AJ31+FEB!AJ31+MAR!AJ31+ABR!AJ31+MAY!AJ31+JUN!AJ31+JUL!AJ31),IF(Config!$C$6=8,SUM(+ENE!AJ31+FEB!AJ31+MAR!AJ31+ABR!AJ31+MAY!AJ31+JUN!AJ31+JUL!AJ31+AGO!AJ31),IF(Config!$C$6=9,SUM(+ENE!AJ31+FEB!AJ31+MAR!AJ31+ABR!AJ31+MAY!AJ31+JUN!AJ31+JUL!AJ31+AGO!AJ31+SET!AJ31),IF(Config!$C$6=10,SUM(+ENE!AJ31+FEB!AJ31+MAR!AJ31+ABR!AJ31+MAY!AJ31+JUN!AJ31+JUL!AJ31+AGO!AJ31+SET!AJ31+OCT!AJ31),IF(Config!$C$6=11,SUM(+ENE!AJ31+FEB!AJ31+MAR!AJ31+ABR!AJ31+MAY!AJ31+JUN!AJ31+JUL!AJ31+AGO!AJ31+SET!AJ31+OCT!AJ31+NOV!AJ31),IF(Config!$C$6=12,SUM(+ENE!AJ31+FEB!AJ31+MAR!AJ31+ABR!AJ31+MAY!AJ31+JUN!AJ31+JUL!AJ31+AGO!AJ31+SET!AJ31+OCT!AJ31+NOV!AJ31+DIC!AJ31)))))))))))))</f>
        <v>0</v>
      </c>
      <c r="AK31" s="259">
        <f>IF(Config!$C$6=1,SUM(+ENE!AK31),IF(Config!$C$6=2,SUM(+ENE!AK31+FEB!AK31),IF(Config!$C$6=3,SUM(+ENE!AK31+FEB!AK31+MAR!AK31),IF(Config!$C$6=4,SUM(+ENE!AK31+FEB!AK31+MAR!AK31+ABR!AK31),IF(Config!$C$6=5,SUM(ENE!AK31+FEB!AK31+MAR!AK31+ABR!AK31+MAY!AK31),IF(Config!$C$6=6,SUM(+ENE!AK31+FEB!AK31+MAR!AK31+ABR!AK31+MAY!AK31+JUN!AK31),IF(Config!$C$6=7,SUM(ENE!AK31+FEB!AK31+MAR!AK31+ABR!AK31+MAY!AK31+JUN!AK31+JUL!AK31),IF(Config!$C$6=8,SUM(+ENE!AK31+FEB!AK31+MAR!AK31+ABR!AK31+MAY!AK31+JUN!AK31+JUL!AK31+AGO!AK31),IF(Config!$C$6=9,SUM(+ENE!AK31+FEB!AK31+MAR!AK31+ABR!AK31+MAY!AK31+JUN!AK31+JUL!AK31+AGO!AK31+SET!AK31),IF(Config!$C$6=10,SUM(+ENE!AK31+FEB!AK31+MAR!AK31+ABR!AK31+MAY!AK31+JUN!AK31+JUL!AK31+AGO!AK31+SET!AK31+OCT!AK31),IF(Config!$C$6=11,SUM(+ENE!AK31+FEB!AK31+MAR!AK31+ABR!AK31+MAY!AK31+JUN!AK31+JUL!AK31+AGO!AK31+SET!AK31+OCT!AK31+NOV!AK31),IF(Config!$C$6=12,SUM(+ENE!AK31+FEB!AK31+MAR!AK31+ABR!AK31+MAY!AK31+JUN!AK31+JUL!AK31+AGO!AK31+SET!AK31+OCT!AK31+NOV!AK31+DIC!AK31)))))))))))))</f>
        <v>0</v>
      </c>
      <c r="AL31" s="259">
        <f>IF(Config!$C$6=1,SUM(+ENE!AL31),IF(Config!$C$6=2,SUM(+ENE!AL31+FEB!AL31),IF(Config!$C$6=3,SUM(+ENE!AL31+FEB!AL31+MAR!AL31),IF(Config!$C$6=4,SUM(+ENE!AL31+FEB!AL31+MAR!AL31+ABR!AL31),IF(Config!$C$6=5,SUM(ENE!AL31+FEB!AL31+MAR!AL31+ABR!AL31+MAY!AL31),IF(Config!$C$6=6,SUM(+ENE!AL31+FEB!AL31+MAR!AL31+ABR!AL31+MAY!AL31+JUN!AL31),IF(Config!$C$6=7,SUM(ENE!AL31+FEB!AL31+MAR!AL31+ABR!AL31+MAY!AL31+JUN!AL31+JUL!AL31),IF(Config!$C$6=8,SUM(+ENE!AL31+FEB!AL31+MAR!AL31+ABR!AL31+MAY!AL31+JUN!AL31+JUL!AL31+AGO!AL31),IF(Config!$C$6=9,SUM(+ENE!AL31+FEB!AL31+MAR!AL31+ABR!AL31+MAY!AL31+JUN!AL31+JUL!AL31+AGO!AL31+SET!AL31),IF(Config!$C$6=10,SUM(+ENE!AL31+FEB!AL31+MAR!AL31+ABR!AL31+MAY!AL31+JUN!AL31+JUL!AL31+AGO!AL31+SET!AL31+OCT!AL31),IF(Config!$C$6=11,SUM(+ENE!AL31+FEB!AL31+MAR!AL31+ABR!AL31+MAY!AL31+JUN!AL31+JUL!AL31+AGO!AL31+SET!AL31+OCT!AL31+NOV!AL31),IF(Config!$C$6=12,SUM(+ENE!AL31+FEB!AL31+MAR!AL31+ABR!AL31+MAY!AL31+JUN!AL31+JUL!AL31+AGO!AL31+SET!AL31+OCT!AL31+NOV!AL31+DIC!AL31)))))))))))))</f>
        <v>0</v>
      </c>
      <c r="AM31" s="259">
        <f>IF(Config!$C$6=1,SUM(+ENE!AM31),IF(Config!$C$6=2,SUM(+ENE!AM31+FEB!AM31),IF(Config!$C$6=3,SUM(+ENE!AM31+FEB!AM31+MAR!AM31),IF(Config!$C$6=4,SUM(+ENE!AM31+FEB!AM31+MAR!AM31+ABR!AM31),IF(Config!$C$6=5,SUM(ENE!AM31+FEB!AM31+MAR!AM31+ABR!AM31+MAY!AM31),IF(Config!$C$6=6,SUM(+ENE!AM31+FEB!AM31+MAR!AM31+ABR!AM31+MAY!AM31+JUN!AM31),IF(Config!$C$6=7,SUM(ENE!AM31+FEB!AM31+MAR!AM31+ABR!AM31+MAY!AM31+JUN!AM31+JUL!AM31),IF(Config!$C$6=8,SUM(+ENE!AM31+FEB!AM31+MAR!AM31+ABR!AM31+MAY!AM31+JUN!AM31+JUL!AM31+AGO!AM31),IF(Config!$C$6=9,SUM(+ENE!AM31+FEB!AM31+MAR!AM31+ABR!AM31+MAY!AM31+JUN!AM31+JUL!AM31+AGO!AM31+SET!AM31),IF(Config!$C$6=10,SUM(+ENE!AM31+FEB!AM31+MAR!AM31+ABR!AM31+MAY!AM31+JUN!AM31+JUL!AM31+AGO!AM31+SET!AM31+OCT!AM31),IF(Config!$C$6=11,SUM(+ENE!AM31+FEB!AM31+MAR!AM31+ABR!AM31+MAY!AM31+JUN!AM31+JUL!AM31+AGO!AM31+SET!AM31+OCT!AM31+NOV!AM31),IF(Config!$C$6=12,SUM(+ENE!AM31+FEB!AM31+MAR!AM31+ABR!AM31+MAY!AM31+JUN!AM31+JUL!AM31+AGO!AM31+SET!AM31+OCT!AM31+NOV!AM31+DIC!AM31)))))))))))))</f>
        <v>0</v>
      </c>
      <c r="AN31" s="259">
        <f>IF(Config!$C$6=1,SUM(+ENE!AN31),IF(Config!$C$6=2,SUM(+ENE!AN31+FEB!AN31),IF(Config!$C$6=3,SUM(+ENE!AN31+FEB!AN31+MAR!AN31),IF(Config!$C$6=4,SUM(+ENE!AN31+FEB!AN31+MAR!AN31+ABR!AN31),IF(Config!$C$6=5,SUM(ENE!AN31+FEB!AN31+MAR!AN31+ABR!AN31+MAY!AN31),IF(Config!$C$6=6,SUM(+ENE!AN31+FEB!AN31+MAR!AN31+ABR!AN31+MAY!AN31+JUN!AN31),IF(Config!$C$6=7,SUM(ENE!AN31+FEB!AN31+MAR!AN31+ABR!AN31+MAY!AN31+JUN!AN31+JUL!AN31),IF(Config!$C$6=8,SUM(+ENE!AN31+FEB!AN31+MAR!AN31+ABR!AN31+MAY!AN31+JUN!AN31+JUL!AN31+AGO!AN31),IF(Config!$C$6=9,SUM(+ENE!AN31+FEB!AN31+MAR!AN31+ABR!AN31+MAY!AN31+JUN!AN31+JUL!AN31+AGO!AN31+SET!AN31),IF(Config!$C$6=10,SUM(+ENE!AN31+FEB!AN31+MAR!AN31+ABR!AN31+MAY!AN31+JUN!AN31+JUL!AN31+AGO!AN31+SET!AN31+OCT!AN31),IF(Config!$C$6=11,SUM(+ENE!AN31+FEB!AN31+MAR!AN31+ABR!AN31+MAY!AN31+JUN!AN31+JUL!AN31+AGO!AN31+SET!AN31+OCT!AN31+NOV!AN31),IF(Config!$C$6=12,SUM(+ENE!AN31+FEB!AN31+MAR!AN31+ABR!AN31+MAY!AN31+JUN!AN31+JUL!AN31+AGO!AN31+SET!AN31+OCT!AN31+NOV!AN31+DIC!AN31)))))))))))))</f>
        <v>0</v>
      </c>
      <c r="AO31" s="259">
        <f>IF(Config!$C$6=1,SUM(+ENE!AO31),IF(Config!$C$6=2,SUM(+ENE!AO31+FEB!AO31),IF(Config!$C$6=3,SUM(+ENE!AO31+FEB!AO31+MAR!AO31),IF(Config!$C$6=4,SUM(+ENE!AO31+FEB!AO31+MAR!AO31+ABR!AO31),IF(Config!$C$6=5,SUM(ENE!AO31+FEB!AO31+MAR!AO31+ABR!AO31+MAY!AO31),IF(Config!$C$6=6,SUM(+ENE!AO31+FEB!AO31+MAR!AO31+ABR!AO31+MAY!AO31+JUN!AO31),IF(Config!$C$6=7,SUM(ENE!AO31+FEB!AO31+MAR!AO31+ABR!AO31+MAY!AO31+JUN!AO31+JUL!AO31),IF(Config!$C$6=8,SUM(+ENE!AO31+FEB!AO31+MAR!AO31+ABR!AO31+MAY!AO31+JUN!AO31+JUL!AO31+AGO!AO31),IF(Config!$C$6=9,SUM(+ENE!AO31+FEB!AO31+MAR!AO31+ABR!AO31+MAY!AO31+JUN!AO31+JUL!AO31+AGO!AO31+SET!AO31),IF(Config!$C$6=10,SUM(+ENE!AO31+FEB!AO31+MAR!AO31+ABR!AO31+MAY!AO31+JUN!AO31+JUL!AO31+AGO!AO31+SET!AO31+OCT!AO31),IF(Config!$C$6=11,SUM(+ENE!AO31+FEB!AO31+MAR!AO31+ABR!AO31+MAY!AO31+JUN!AO31+JUL!AO31+AGO!AO31+SET!AO31+OCT!AO31+NOV!AO31),IF(Config!$C$6=12,SUM(+ENE!AO31+FEB!AO31+MAR!AO31+ABR!AO31+MAY!AO31+JUN!AO31+JUL!AO31+AGO!AO31+SET!AO31+OCT!AO31+NOV!AO31+DIC!AO31)))))))))))))</f>
        <v>0</v>
      </c>
      <c r="AP31" s="259">
        <f>IF(Config!$C$6=1,SUM(+ENE!AP31),IF(Config!$C$6=2,SUM(+ENE!AP31+FEB!AP31),IF(Config!$C$6=3,SUM(+ENE!AP31+FEB!AP31+MAR!AP31),IF(Config!$C$6=4,SUM(+ENE!AP31+FEB!AP31+MAR!AP31+ABR!AP31),IF(Config!$C$6=5,SUM(ENE!AP31+FEB!AP31+MAR!AP31+ABR!AP31+MAY!AP31),IF(Config!$C$6=6,SUM(+ENE!AP31+FEB!AP31+MAR!AP31+ABR!AP31+MAY!AP31+JUN!AP31),IF(Config!$C$6=7,SUM(ENE!AP31+FEB!AP31+MAR!AP31+ABR!AP31+MAY!AP31+JUN!AP31+JUL!AP31),IF(Config!$C$6=8,SUM(+ENE!AP31+FEB!AP31+MAR!AP31+ABR!AP31+MAY!AP31+JUN!AP31+JUL!AP31+AGO!AP31),IF(Config!$C$6=9,SUM(+ENE!AP31+FEB!AP31+MAR!AP31+ABR!AP31+MAY!AP31+JUN!AP31+JUL!AP31+AGO!AP31+SET!AP31),IF(Config!$C$6=10,SUM(+ENE!AP31+FEB!AP31+MAR!AP31+ABR!AP31+MAY!AP31+JUN!AP31+JUL!AP31+AGO!AP31+SET!AP31+OCT!AP31),IF(Config!$C$6=11,SUM(+ENE!AP31+FEB!AP31+MAR!AP31+ABR!AP31+MAY!AP31+JUN!AP31+JUL!AP31+AGO!AP31+SET!AP31+OCT!AP31+NOV!AP31),IF(Config!$C$6=12,SUM(+ENE!AP31+FEB!AP31+MAR!AP31+ABR!AP31+MAY!AP31+JUN!AP31+JUL!AP31+AGO!AP31+SET!AP31+OCT!AP31+NOV!AP31+DIC!AP31)))))))))))))</f>
        <v>0</v>
      </c>
      <c r="AQ31" s="259">
        <f>IF(Config!$C$6=1,SUM(+ENE!AQ31),IF(Config!$C$6=2,SUM(+ENE!AQ31+FEB!AQ31),IF(Config!$C$6=3,SUM(+ENE!AQ31+FEB!AQ31+MAR!AQ31),IF(Config!$C$6=4,SUM(+ENE!AQ31+FEB!AQ31+MAR!AQ31+ABR!AQ31),IF(Config!$C$6=5,SUM(ENE!AQ31+FEB!AQ31+MAR!AQ31+ABR!AQ31+MAY!AQ31),IF(Config!$C$6=6,SUM(+ENE!AQ31+FEB!AQ31+MAR!AQ31+ABR!AQ31+MAY!AQ31+JUN!AQ31),IF(Config!$C$6=7,SUM(ENE!AQ31+FEB!AQ31+MAR!AQ31+ABR!AQ31+MAY!AQ31+JUN!AQ31+JUL!AQ31),IF(Config!$C$6=8,SUM(+ENE!AQ31+FEB!AQ31+MAR!AQ31+ABR!AQ31+MAY!AQ31+JUN!AQ31+JUL!AQ31+AGO!AQ31),IF(Config!$C$6=9,SUM(+ENE!AQ31+FEB!AQ31+MAR!AQ31+ABR!AQ31+MAY!AQ31+JUN!AQ31+JUL!AQ31+AGO!AQ31+SET!AQ31),IF(Config!$C$6=10,SUM(+ENE!AQ31+FEB!AQ31+MAR!AQ31+ABR!AQ31+MAY!AQ31+JUN!AQ31+JUL!AQ31+AGO!AQ31+SET!AQ31+OCT!AQ31),IF(Config!$C$6=11,SUM(+ENE!AQ31+FEB!AQ31+MAR!AQ31+ABR!AQ31+MAY!AQ31+JUN!AQ31+JUL!AQ31+AGO!AQ31+SET!AQ31+OCT!AQ31+NOV!AQ31),IF(Config!$C$6=12,SUM(+ENE!AQ31+FEB!AQ31+MAR!AQ31+ABR!AQ31+MAY!AQ31+JUN!AQ31+JUL!AQ31+AGO!AQ31+SET!AQ31+OCT!AQ31+NOV!AQ31+DIC!AQ31)))))))))))))</f>
        <v>0</v>
      </c>
      <c r="AR31" s="259">
        <f>IF(Config!$C$6=1,SUM(+ENE!AR31),IF(Config!$C$6=2,SUM(+ENE!AR31+FEB!AR31),IF(Config!$C$6=3,SUM(+ENE!AR31+FEB!AR31+MAR!AR31),IF(Config!$C$6=4,SUM(+ENE!AR31+FEB!AR31+MAR!AR31+ABR!AR31),IF(Config!$C$6=5,SUM(ENE!AR31+FEB!AR31+MAR!AR31+ABR!AR31+MAY!AR31),IF(Config!$C$6=6,SUM(+ENE!AR31+FEB!AR31+MAR!AR31+ABR!AR31+MAY!AR31+JUN!AR31),IF(Config!$C$6=7,SUM(ENE!AR31+FEB!AR31+MAR!AR31+ABR!AR31+MAY!AR31+JUN!AR31+JUL!AR31),IF(Config!$C$6=8,SUM(+ENE!AR31+FEB!AR31+MAR!AR31+ABR!AR31+MAY!AR31+JUN!AR31+JUL!AR31+AGO!AR31),IF(Config!$C$6=9,SUM(+ENE!AR31+FEB!AR31+MAR!AR31+ABR!AR31+MAY!AR31+JUN!AR31+JUL!AR31+AGO!AR31+SET!AR31),IF(Config!$C$6=10,SUM(+ENE!AR31+FEB!AR31+MAR!AR31+ABR!AR31+MAY!AR31+JUN!AR31+JUL!AR31+AGO!AR31+SET!AR31+OCT!AR31),IF(Config!$C$6=11,SUM(+ENE!AR31+FEB!AR31+MAR!AR31+ABR!AR31+MAY!AR31+JUN!AR31+JUL!AR31+AGO!AR31+SET!AR31+OCT!AR31+NOV!AR31),IF(Config!$C$6=12,SUM(+ENE!AR31+FEB!AR31+MAR!AR31+ABR!AR31+MAY!AR31+JUN!AR31+JUL!AR31+AGO!AR31+SET!AR31+OCT!AR31+NOV!AR31+DIC!AR31)))))))))))))</f>
        <v>0</v>
      </c>
      <c r="AS31" s="220">
        <f>+SUM(D31:AR31)</f>
        <v>35</v>
      </c>
      <c r="AT31" s="260">
        <f>IF(Config!$C$6=1,SUM(+ENE!AT31),IF(Config!$C$6=2,SUM(+ENE!AT31+FEB!AT31),IF(Config!$C$6=3,SUM(+ENE!AT31+FEB!AT31+MAR!AT31),IF(Config!$C$6=4,SUM(+ENE!AT31+FEB!AT31+MAR!AT31+ABR!AT31),IF(Config!$C$6=5,SUM(ENE!AT31+FEB!AT31+MAR!AT31+ABR!AT31+MAY!AT31),IF(Config!$C$6=6,SUM(+ENE!AT31+FEB!AT31+MAR!AT31+ABR!AT31+MAY!AT31+JUN!AT31),IF(Config!$C$6=7,SUM(ENE!AT31+FEB!AT31+MAR!AT31+ABR!AT31+MAY!AT31+JUN!AT31+JUL!AT31),IF(Config!$C$6=8,SUM(+ENE!AT31+FEB!AT31+MAR!AT31+ABR!AT31+MAY!AT31+JUN!AT31+JUL!AT31+AGO!AT31),IF(Config!$C$6=9,SUM(+ENE!AT31+FEB!AT31+MAR!AT31+ABR!AT31+MAY!AT31+JUN!AT31+JUL!AT31+AGO!AT31+SET!AT31),IF(Config!$C$6=10,SUM(+ENE!AT31+FEB!AT31+MAR!AT31+ABR!AT31+MAY!AT31+JUN!AT31+JUL!AT31+AGO!AT31+SET!AT31+OCT!AT31),IF(Config!$C$6=11,SUM(+ENE!AT31+FEB!AT31+MAR!AT31+ABR!AT31+MAY!AT31+JUN!AT31+JUL!AT31+AGO!AT31+SET!AT31+OCT!AT31+NOV!AT31),IF(Config!$C$6=12,SUM(+ENE!AT31+FEB!AT31+MAR!AT31+ABR!AT31+MAY!AT31+JUN!AT31+JUL!AT31+AGO!AT31+SET!AT31+OCT!AT31+NOV!AT31+DIC!AT31)))))))))))))</f>
        <v>0</v>
      </c>
      <c r="AU31" s="260">
        <f>IF(Config!$C$6=1,SUM(+ENE!AU31),IF(Config!$C$6=2,SUM(+ENE!AU31+FEB!AU31),IF(Config!$C$6=3,SUM(+ENE!AU31+FEB!AU31+MAR!AU31),IF(Config!$C$6=4,SUM(+ENE!AU31+FEB!AU31+MAR!AU31+ABR!AU31),IF(Config!$C$6=5,SUM(ENE!AU31+FEB!AU31+MAR!AU31+ABR!AU31+MAY!AU31),IF(Config!$C$6=6,SUM(+ENE!AU31+FEB!AU31+MAR!AU31+ABR!AU31+MAY!AU31+JUN!AU31),IF(Config!$C$6=7,SUM(ENE!AU31+FEB!AU31+MAR!AU31+ABR!AU31+MAY!AU31+JUN!AU31+JUL!AU31),IF(Config!$C$6=8,SUM(+ENE!AU31+FEB!AU31+MAR!AU31+ABR!AU31+MAY!AU31+JUN!AU31+JUL!AU31+AGO!AU31),IF(Config!$C$6=9,SUM(+ENE!AU31+FEB!AU31+MAR!AU31+ABR!AU31+MAY!AU31+JUN!AU31+JUL!AU31+AGO!AU31+SET!AU31),IF(Config!$C$6=10,SUM(+ENE!AU31+FEB!AU31+MAR!AU31+ABR!AU31+MAY!AU31+JUN!AU31+JUL!AU31+AGO!AU31+SET!AU31+OCT!AU31),IF(Config!$C$6=11,SUM(+ENE!AU31+FEB!AU31+MAR!AU31+ABR!AU31+MAY!AU31+JUN!AU31+JUL!AU31+AGO!AU31+SET!AU31+OCT!AU31+NOV!AU31),IF(Config!$C$6=12,SUM(+ENE!AU31+FEB!AU31+MAR!AU31+ABR!AU31+MAY!AU31+JUN!AU31+JUL!AU31+AGO!AU31+SET!AU31+OCT!AU31+NOV!AU31+DIC!AU31)))))))))))))</f>
        <v>0</v>
      </c>
      <c r="AV31" s="260">
        <f>IF(Config!$C$6=1,SUM(+ENE!AV31),IF(Config!$C$6=2,SUM(+ENE!AV31+FEB!AV31),IF(Config!$C$6=3,SUM(+ENE!AV31+FEB!AV31+MAR!AV31),IF(Config!$C$6=4,SUM(+ENE!AV31+FEB!AV31+MAR!AV31+ABR!AV31),IF(Config!$C$6=5,SUM(ENE!AV31+FEB!AV31+MAR!AV31+ABR!AV31+MAY!AV31),IF(Config!$C$6=6,SUM(+ENE!AV31+FEB!AV31+MAR!AV31+ABR!AV31+MAY!AV31+JUN!AV31),IF(Config!$C$6=7,SUM(ENE!AV31+FEB!AV31+MAR!AV31+ABR!AV31+MAY!AV31+JUN!AV31+JUL!AV31),IF(Config!$C$6=8,SUM(+ENE!AV31+FEB!AV31+MAR!AV31+ABR!AV31+MAY!AV31+JUN!AV31+JUL!AV31+AGO!AV31),IF(Config!$C$6=9,SUM(+ENE!AV31+FEB!AV31+MAR!AV31+ABR!AV31+MAY!AV31+JUN!AV31+JUL!AV31+AGO!AV31+SET!AV31),IF(Config!$C$6=10,SUM(+ENE!AV31+FEB!AV31+MAR!AV31+ABR!AV31+MAY!AV31+JUN!AV31+JUL!AV31+AGO!AV31+SET!AV31+OCT!AV31),IF(Config!$C$6=11,SUM(+ENE!AV31+FEB!AV31+MAR!AV31+ABR!AV31+MAY!AV31+JUN!AV31+JUL!AV31+AGO!AV31+SET!AV31+OCT!AV31+NOV!AV31),IF(Config!$C$6=12,SUM(+ENE!AV31+FEB!AV31+MAR!AV31+ABR!AV31+MAY!AV31+JUN!AV31+JUL!AV31+AGO!AV31+SET!AV31+OCT!AV31+NOV!AV31+DIC!AV31)))))))))))))</f>
        <v>31</v>
      </c>
      <c r="AW31" s="260">
        <f>IF(Config!$C$6=1,SUM(+ENE!AW31),IF(Config!$C$6=2,SUM(+ENE!AW31+FEB!AW31),IF(Config!$C$6=3,SUM(+ENE!AW31+FEB!AW31+MAR!AW31),IF(Config!$C$6=4,SUM(+ENE!AW31+FEB!AW31+MAR!AW31+ABR!AW31),IF(Config!$C$6=5,SUM(ENE!AW31+FEB!AW31+MAR!AW31+ABR!AW31+MAY!AW31),IF(Config!$C$6=6,SUM(+ENE!AW31+FEB!AW31+MAR!AW31+ABR!AW31+MAY!AW31+JUN!AW31),IF(Config!$C$6=7,SUM(ENE!AW31+FEB!AW31+MAR!AW31+ABR!AW31+MAY!AW31+JUN!AW31+JUL!AW31),IF(Config!$C$6=8,SUM(+ENE!AW31+FEB!AW31+MAR!AW31+ABR!AW31+MAY!AW31+JUN!AW31+JUL!AW31+AGO!AW31),IF(Config!$C$6=9,SUM(+ENE!AW31+FEB!AW31+MAR!AW31+ABR!AW31+MAY!AW31+JUN!AW31+JUL!AW31+AGO!AW31+SET!AW31),IF(Config!$C$6=10,SUM(+ENE!AW31+FEB!AW31+MAR!AW31+ABR!AW31+MAY!AW31+JUN!AW31+JUL!AW31+AGO!AW31+SET!AW31+OCT!AW31),IF(Config!$C$6=11,SUM(+ENE!AW31+FEB!AW31+MAR!AW31+ABR!AW31+MAY!AW31+JUN!AW31+JUL!AW31+AGO!AW31+SET!AW31+OCT!AW31+NOV!AW31),IF(Config!$C$6=12,SUM(+ENE!AW31+FEB!AW31+MAR!AW31+ABR!AW31+MAY!AW31+JUN!AW31+JUL!AW31+AGO!AW31+SET!AW31+OCT!AW31+NOV!AW31+DIC!AW31)))))))))))))</f>
        <v>4</v>
      </c>
      <c r="AX31" s="260">
        <f>IF(Config!$C$6=1,SUM(+ENE!AX31),IF(Config!$C$6=2,SUM(+ENE!AX31+FEB!AX31),IF(Config!$C$6=3,SUM(+ENE!AX31+FEB!AX31+MAR!AX31),IF(Config!$C$6=4,SUM(+ENE!AX31+FEB!AX31+MAR!AX31+ABR!AX31),IF(Config!$C$6=5,SUM(ENE!AX31+FEB!AX31+MAR!AX31+ABR!AX31+MAY!AX31),IF(Config!$C$6=6,SUM(+ENE!AX31+FEB!AX31+MAR!AX31+ABR!AX31+MAY!AX31+JUN!AX31),IF(Config!$C$6=7,SUM(ENE!AX31+FEB!AX31+MAR!AX31+ABR!AX31+MAY!AX31+JUN!AX31+JUL!AX31),IF(Config!$C$6=8,SUM(+ENE!AX31+FEB!AX31+MAR!AX31+ABR!AX31+MAY!AX31+JUN!AX31+JUL!AX31+AGO!AX31),IF(Config!$C$6=9,SUM(+ENE!AX31+FEB!AX31+MAR!AX31+ABR!AX31+MAY!AX31+JUN!AX31+JUL!AX31+AGO!AX31+SET!AX31),IF(Config!$C$6=10,SUM(+ENE!AX31+FEB!AX31+MAR!AX31+ABR!AX31+MAY!AX31+JUN!AX31+JUL!AX31+AGO!AX31+SET!AX31+OCT!AX31),IF(Config!$C$6=11,SUM(+ENE!AX31+FEB!AX31+MAR!AX31+ABR!AX31+MAY!AX31+JUN!AX31+JUL!AX31+AGO!AX31+SET!AX31+OCT!AX31+NOV!AX31),IF(Config!$C$6=12,SUM(+ENE!AX31+FEB!AX31+MAR!AX31+ABR!AX31+MAY!AX31+JUN!AX31+JUL!AX31+AGO!AX31+SET!AX31+OCT!AX31+NOV!AX31+DIC!AX31)))))))))))))</f>
        <v>0</v>
      </c>
      <c r="AY31" s="260">
        <f>IF(Config!$C$6=1,SUM(+ENE!AY31),IF(Config!$C$6=2,SUM(+ENE!AY31+FEB!AY31),IF(Config!$C$6=3,SUM(+ENE!AY31+FEB!AY31+MAR!AY31),IF(Config!$C$6=4,SUM(+ENE!AY31+FEB!AY31+MAR!AY31+ABR!AY31),IF(Config!$C$6=5,SUM(ENE!AY31+FEB!AY31+MAR!AY31+ABR!AY31+MAY!AY31),IF(Config!$C$6=6,SUM(+ENE!AY31+FEB!AY31+MAR!AY31+ABR!AY31+MAY!AY31+JUN!AY31),IF(Config!$C$6=7,SUM(ENE!AY31+FEB!AY31+MAR!AY31+ABR!AY31+MAY!AY31+JUN!AY31+JUL!AY31),IF(Config!$C$6=8,SUM(+ENE!AY31+FEB!AY31+MAR!AY31+ABR!AY31+MAY!AY31+JUN!AY31+JUL!AY31+AGO!AY31),IF(Config!$C$6=9,SUM(+ENE!AY31+FEB!AY31+MAR!AY31+ABR!AY31+MAY!AY31+JUN!AY31+JUL!AY31+AGO!AY31+SET!AY31),IF(Config!$C$6=10,SUM(+ENE!AY31+FEB!AY31+MAR!AY31+ABR!AY31+MAY!AY31+JUN!AY31+JUL!AY31+AGO!AY31+SET!AY31+OCT!AY31),IF(Config!$C$6=11,SUM(+ENE!AY31+FEB!AY31+MAR!AY31+ABR!AY31+MAY!AY31+JUN!AY31+JUL!AY31+AGO!AY31+SET!AY31+OCT!AY31+NOV!AY31),IF(Config!$C$6=12,SUM(+ENE!AY31+FEB!AY31+MAR!AY31+ABR!AY31+MAY!AY31+JUN!AY31+JUL!AY31+AGO!AY31+SET!AY31+OCT!AY31+NOV!AY31+DIC!AY31)))))))))))))</f>
        <v>0</v>
      </c>
      <c r="AZ31" s="260">
        <f>IF(Config!$C$6=1,SUM(+ENE!AZ31),IF(Config!$C$6=2,SUM(+ENE!AZ31+FEB!AZ31),IF(Config!$C$6=3,SUM(+ENE!AZ31+FEB!AZ31+MAR!AZ31),IF(Config!$C$6=4,SUM(+ENE!AZ31+FEB!AZ31+MAR!AZ31+ABR!AZ31),IF(Config!$C$6=5,SUM(ENE!AZ31+FEB!AZ31+MAR!AZ31+ABR!AZ31+MAY!AZ31),IF(Config!$C$6=6,SUM(+ENE!AZ31+FEB!AZ31+MAR!AZ31+ABR!AZ31+MAY!AZ31+JUN!AZ31),IF(Config!$C$6=7,SUM(ENE!AZ31+FEB!AZ31+MAR!AZ31+ABR!AZ31+MAY!AZ31+JUN!AZ31+JUL!AZ31),IF(Config!$C$6=8,SUM(+ENE!AZ31+FEB!AZ31+MAR!AZ31+ABR!AZ31+MAY!AZ31+JUN!AZ31+JUL!AZ31+AGO!AZ31),IF(Config!$C$6=9,SUM(+ENE!AZ31+FEB!AZ31+MAR!AZ31+ABR!AZ31+MAY!AZ31+JUN!AZ31+JUL!AZ31+AGO!AZ31+SET!AZ31),IF(Config!$C$6=10,SUM(+ENE!AZ31+FEB!AZ31+MAR!AZ31+ABR!AZ31+MAY!AZ31+JUN!AZ31+JUL!AZ31+AGO!AZ31+SET!AZ31+OCT!AZ31),IF(Config!$C$6=11,SUM(+ENE!AZ31+FEB!AZ31+MAR!AZ31+ABR!AZ31+MAY!AZ31+JUN!AZ31+JUL!AZ31+AGO!AZ31+SET!AZ31+OCT!AZ31+NOV!AZ31),IF(Config!$C$6=12,SUM(+ENE!AZ31+FEB!AZ31+MAR!AZ31+ABR!AZ31+MAY!AZ31+JUN!AZ31+JUL!AZ31+AGO!AZ31+SET!AZ31+OCT!AZ31+NOV!AZ31+DIC!AZ31)))))))))))))</f>
        <v>0</v>
      </c>
      <c r="BA31" s="260">
        <f>IF(Config!$C$6=1,SUM(+ENE!BA31),IF(Config!$C$6=2,SUM(+ENE!BA31+FEB!BA31),IF(Config!$C$6=3,SUM(+ENE!BA31+FEB!BA31+MAR!BA31),IF(Config!$C$6=4,SUM(+ENE!BA31+FEB!BA31+MAR!BA31+ABR!BA31),IF(Config!$C$6=5,SUM(ENE!BA31+FEB!BA31+MAR!BA31+ABR!BA31+MAY!BA31),IF(Config!$C$6=6,SUM(+ENE!BA31+FEB!BA31+MAR!BA31+ABR!BA31+MAY!BA31+JUN!BA31),IF(Config!$C$6=7,SUM(ENE!BA31+FEB!BA31+MAR!BA31+ABR!BA31+MAY!BA31+JUN!BA31+JUL!BA31),IF(Config!$C$6=8,SUM(+ENE!BA31+FEB!BA31+MAR!BA31+ABR!BA31+MAY!BA31+JUN!BA31+JUL!BA31+AGO!BA31),IF(Config!$C$6=9,SUM(+ENE!BA31+FEB!BA31+MAR!BA31+ABR!BA31+MAY!BA31+JUN!BA31+JUL!BA31+AGO!BA31+SET!BA31),IF(Config!$C$6=10,SUM(+ENE!BA31+FEB!BA31+MAR!BA31+ABR!BA31+MAY!BA31+JUN!BA31+JUL!BA31+AGO!BA31+SET!BA31+OCT!BA31),IF(Config!$C$6=11,SUM(+ENE!BA31+FEB!BA31+MAR!BA31+ABR!BA31+MAY!BA31+JUN!BA31+JUL!BA31+AGO!BA31+SET!BA31+OCT!BA31+NOV!BA31),IF(Config!$C$6=12,SUM(+ENE!BA31+FEB!BA31+MAR!BA31+ABR!BA31+MAY!BA31+JUN!BA31+JUL!BA31+AGO!BA31+SET!BA31+OCT!BA31+NOV!BA31+DIC!BA31)))))))))))))</f>
        <v>0</v>
      </c>
      <c r="BB31" s="260">
        <f>IF(Config!$C$6=1,SUM(+ENE!BB31),IF(Config!$C$6=2,SUM(+ENE!BB31+FEB!BB31),IF(Config!$C$6=3,SUM(+ENE!BB31+FEB!BB31+MAR!BB31),IF(Config!$C$6=4,SUM(+ENE!BB31+FEB!BB31+MAR!BB31+ABR!BB31),IF(Config!$C$6=5,SUM(ENE!BB31+FEB!BB31+MAR!BB31+ABR!BB31+MAY!BB31),IF(Config!$C$6=6,SUM(+ENE!BB31+FEB!BB31+MAR!BB31+ABR!BB31+MAY!BB31+JUN!BB31),IF(Config!$C$6=7,SUM(ENE!BB31+FEB!BB31+MAR!BB31+ABR!BB31+MAY!BB31+JUN!BB31+JUL!BB31),IF(Config!$C$6=8,SUM(+ENE!BB31+FEB!BB31+MAR!BB31+ABR!BB31+MAY!BB31+JUN!BB31+JUL!BB31+AGO!BB31),IF(Config!$C$6=9,SUM(+ENE!BB31+FEB!BB31+MAR!BB31+ABR!BB31+MAY!BB31+JUN!BB31+JUL!BB31+AGO!BB31+SET!BB31),IF(Config!$C$6=10,SUM(+ENE!BB31+FEB!BB31+MAR!BB31+ABR!BB31+MAY!BB31+JUN!BB31+JUL!BB31+AGO!BB31+SET!BB31+OCT!BB31),IF(Config!$C$6=11,SUM(+ENE!BB31+FEB!BB31+MAR!BB31+ABR!BB31+MAY!BB31+JUN!BB31+JUL!BB31+AGO!BB31+SET!BB31+OCT!BB31+NOV!BB31),IF(Config!$C$6=12,SUM(+ENE!BB31+FEB!BB31+MAR!BB31+ABR!BB31+MAY!BB31+JUN!BB31+JUL!BB31+AGO!BB31+SET!BB31+OCT!BB31+NOV!BB31+DIC!BB31)))))))))))))</f>
        <v>0</v>
      </c>
      <c r="BC31" s="260">
        <f>IF(Config!$C$6=1,SUM(+ENE!BC31),IF(Config!$C$6=2,SUM(+ENE!BC31+FEB!BC31),IF(Config!$C$6=3,SUM(+ENE!BC31+FEB!BC31+MAR!BC31),IF(Config!$C$6=4,SUM(+ENE!BC31+FEB!BC31+MAR!BC31+ABR!BC31),IF(Config!$C$6=5,SUM(ENE!BC31+FEB!BC31+MAR!BC31+ABR!BC31+MAY!BC31),IF(Config!$C$6=6,SUM(+ENE!BC31+FEB!BC31+MAR!BC31+ABR!BC31+MAY!BC31+JUN!BC31),IF(Config!$C$6=7,SUM(ENE!BC31+FEB!BC31+MAR!BC31+ABR!BC31+MAY!BC31+JUN!BC31+JUL!BC31),IF(Config!$C$6=8,SUM(+ENE!BC31+FEB!BC31+MAR!BC31+ABR!BC31+MAY!BC31+JUN!BC31+JUL!BC31+AGO!BC31),IF(Config!$C$6=9,SUM(+ENE!BC31+FEB!BC31+MAR!BC31+ABR!BC31+MAY!BC31+JUN!BC31+JUL!BC31+AGO!BC31+SET!BC31),IF(Config!$C$6=10,SUM(+ENE!BC31+FEB!BC31+MAR!BC31+ABR!BC31+MAY!BC31+JUN!BC31+JUL!BC31+AGO!BC31+SET!BC31+OCT!BC31),IF(Config!$C$6=11,SUM(+ENE!BC31+FEB!BC31+MAR!BC31+ABR!BC31+MAY!BC31+JUN!BC31+JUL!BC31+AGO!BC31+SET!BC31+OCT!BC31+NOV!BC31),IF(Config!$C$6=12,SUM(+ENE!BC31+FEB!BC31+MAR!BC31+ABR!BC31+MAY!BC31+JUN!BC31+JUL!BC31+AGO!BC31+SET!BC31+OCT!BC31+NOV!BC31+DIC!BC31)))))))))))))</f>
        <v>0</v>
      </c>
      <c r="BD31" s="109">
        <f t="shared" si="4"/>
        <v>35</v>
      </c>
      <c r="BE31" t="str">
        <f t="shared" si="2"/>
        <v>OK</v>
      </c>
    </row>
  </sheetData>
  <sheetProtection selectLockedCells="1"/>
  <autoFilter ref="A3:BQ16" xr:uid="{00000000-0009-0000-0000-000012000000}"/>
  <conditionalFormatting sqref="A3:AR3">
    <cfRule type="expression" dxfId="26" priority="2">
      <formula>_xludf.MOD(_xludf.ROW(),2)=0</formula>
    </cfRule>
  </conditionalFormatting>
  <pageMargins left="0.7" right="0.7" top="0.75" bottom="0.75" header="0.3" footer="0.3"/>
  <pageSetup paperSize="9" scale="60" orientation="landscape" horizontalDpi="200" verticalDpi="2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33CCFF"/>
  </sheetPr>
  <dimension ref="A1:TG556"/>
  <sheetViews>
    <sheetView showGridLines="0" zoomScale="80" zoomScaleNormal="80" zoomScaleSheetLayoutView="85" workbookViewId="0">
      <selection activeCell="Z12" sqref="Z12"/>
    </sheetView>
  </sheetViews>
  <sheetFormatPr baseColWidth="10" defaultColWidth="11.42578125" defaultRowHeight="15" x14ac:dyDescent="0.25"/>
  <cols>
    <col min="1" max="1" width="17" style="7" customWidth="1"/>
    <col min="2" max="2" width="8.5703125" customWidth="1"/>
    <col min="3" max="3" width="8" style="127" customWidth="1"/>
    <col min="4" max="4" width="9.140625" style="128" customWidth="1"/>
    <col min="5" max="5" width="7.85546875" style="128" customWidth="1"/>
    <col min="6" max="7" width="8.140625" style="129" customWidth="1"/>
    <col min="8" max="8" width="8.5703125" style="129" customWidth="1"/>
    <col min="9" max="9" width="8.5703125" style="183" customWidth="1"/>
    <col min="10" max="10" width="7.85546875" style="183" customWidth="1"/>
    <col min="11" max="11" width="2.28515625" customWidth="1"/>
    <col min="12" max="12" width="1.5703125" customWidth="1"/>
    <col min="13" max="13" width="12.28515625" customWidth="1"/>
    <col min="14" max="14" width="13.42578125" customWidth="1"/>
    <col min="15" max="15" width="16.28515625" customWidth="1"/>
    <col min="16" max="16" width="24" customWidth="1"/>
    <col min="17" max="17" width="15.140625" customWidth="1"/>
    <col min="18" max="18" width="12.42578125" customWidth="1"/>
    <col min="19" max="19" width="2.140625" customWidth="1"/>
    <col min="20" max="20" width="2.7109375" customWidth="1"/>
    <col min="21" max="21" width="3.7109375" style="122" customWidth="1"/>
    <col min="22" max="22" width="11.42578125" style="147"/>
    <col min="23" max="26" width="11.42578125" style="23"/>
  </cols>
  <sheetData>
    <row r="1" spans="1:23" ht="18" customHeight="1" x14ac:dyDescent="0.25">
      <c r="B1" s="218" t="s">
        <v>172</v>
      </c>
      <c r="C1" s="218"/>
      <c r="E1" s="218" t="s">
        <v>16</v>
      </c>
      <c r="F1" s="218"/>
      <c r="H1" s="5" t="s">
        <v>17</v>
      </c>
      <c r="I1" s="5"/>
      <c r="J1"/>
      <c r="T1" s="23"/>
      <c r="V1" s="123" t="str">
        <f>Config!$B$2</f>
        <v>RED. MOYOBAMBA:</v>
      </c>
      <c r="W1" s="124"/>
    </row>
    <row r="2" spans="1:23" ht="18" customHeight="1" x14ac:dyDescent="0.25">
      <c r="B2" s="125" t="s">
        <v>15</v>
      </c>
      <c r="C2" s="125" t="s">
        <v>13</v>
      </c>
      <c r="E2" s="125" t="s">
        <v>15</v>
      </c>
      <c r="F2" s="125" t="s">
        <v>13</v>
      </c>
      <c r="G2"/>
      <c r="H2" s="125" t="s">
        <v>15</v>
      </c>
      <c r="I2" s="125" t="s">
        <v>13</v>
      </c>
      <c r="J2"/>
      <c r="T2" s="23"/>
      <c r="V2" s="123" t="str">
        <f>Config!$C$12&amp;" - " &amp; Config!$D$12  &amp;" "&amp;Config!$E$12</f>
        <v>ENERO - DICIEMBRE 2023</v>
      </c>
      <c r="W2" s="124"/>
    </row>
    <row r="3" spans="1:23" ht="18" customHeight="1" x14ac:dyDescent="0.25">
      <c r="B3" s="126">
        <v>0</v>
      </c>
      <c r="C3" s="126">
        <v>6.1</v>
      </c>
      <c r="E3" s="126">
        <f>Config!$G$3</f>
        <v>90</v>
      </c>
      <c r="F3" s="126">
        <f>Config!$I$3</f>
        <v>100</v>
      </c>
      <c r="H3" s="126">
        <f>Config!$K$3</f>
        <v>90</v>
      </c>
      <c r="I3" s="126">
        <f>Config!$M$3</f>
        <v>100</v>
      </c>
      <c r="J3"/>
      <c r="T3" s="23"/>
      <c r="U3" s="23"/>
      <c r="V3" s="123" t="str">
        <f>Config!$B$3</f>
        <v xml:space="preserve">- POR MICROREDES : </v>
      </c>
    </row>
    <row r="4" spans="1:23" ht="18" customHeight="1" x14ac:dyDescent="0.25">
      <c r="G4"/>
      <c r="H4"/>
      <c r="I4"/>
      <c r="J4"/>
      <c r="T4" s="23"/>
      <c r="U4" s="23"/>
      <c r="V4" s="123" t="str">
        <f>Config!$B$4</f>
        <v>FUENTE: HISMINSA - Unidad de Inteligencia Sanitaria. Moyobamba</v>
      </c>
    </row>
    <row r="5" spans="1:23" ht="18" customHeight="1" x14ac:dyDescent="0.25">
      <c r="A5" s="130" t="s">
        <v>170</v>
      </c>
      <c r="G5"/>
      <c r="H5"/>
      <c r="I5"/>
      <c r="J5"/>
      <c r="K5" s="24"/>
      <c r="T5" s="23"/>
      <c r="V5" s="131"/>
      <c r="W5" s="124"/>
    </row>
    <row r="6" spans="1:23" ht="48" customHeight="1" x14ac:dyDescent="0.25">
      <c r="A6" s="132" t="s">
        <v>3</v>
      </c>
      <c r="B6" s="133" t="s">
        <v>100</v>
      </c>
      <c r="C6" s="134" t="s">
        <v>72</v>
      </c>
      <c r="D6" s="133" t="s">
        <v>171</v>
      </c>
      <c r="E6" s="133"/>
      <c r="F6" s="135" t="s">
        <v>2</v>
      </c>
      <c r="G6" s="136" t="s">
        <v>11</v>
      </c>
      <c r="H6" s="137" t="str">
        <f>"DEFICIENTE &lt;= "&amp;$E$3</f>
        <v>DEFICIENTE &lt;= 90</v>
      </c>
      <c r="I6" s="137" t="str">
        <f>"PROCESO &gt; "&amp;$E$3&amp;"  -  &lt; "&amp;$F$3</f>
        <v>PROCESO &gt; 90  -  &lt; 100</v>
      </c>
      <c r="J6" s="137" t="str">
        <f>"OPTIMO &gt;= "&amp;$F$3</f>
        <v>OPTIMO &gt;= 100</v>
      </c>
      <c r="T6" s="23"/>
      <c r="V6" s="123" t="str">
        <f>A5</f>
        <v>RECIEN NACIDO  CON DOS  CONTROLES CRED</v>
      </c>
      <c r="W6" s="124"/>
    </row>
    <row r="7" spans="1:23" ht="18" customHeight="1" thickBot="1" x14ac:dyDescent="0.3">
      <c r="A7" s="143" t="str">
        <f>Config!$B$15</f>
        <v>RED</v>
      </c>
      <c r="B7" s="144" t="e">
        <f>SUM(B8:B16)</f>
        <v>#REF!</v>
      </c>
      <c r="C7" s="144" t="e">
        <f>SUM(C8:C16)</f>
        <v>#REF!</v>
      </c>
      <c r="D7" s="144" t="e">
        <f>SUM(D8:D16)</f>
        <v>#REF!</v>
      </c>
      <c r="E7" s="144"/>
      <c r="F7" s="145">
        <f>Config!$C$9</f>
        <v>100</v>
      </c>
      <c r="G7" s="144">
        <f t="shared" ref="G7:G12" si="0">IFERROR(ROUND(D7*100/B7,2),0)</f>
        <v>0</v>
      </c>
      <c r="H7" s="146">
        <f t="shared" ref="H7:H16" si="1">IF(G7&lt;=$E$3,G7,"")</f>
        <v>0</v>
      </c>
      <c r="I7" s="146" t="str">
        <f t="shared" ref="I7:I16" si="2">IF(G7&gt;$E$3,IF(G7&lt;$F$3,G7,""),"")</f>
        <v/>
      </c>
      <c r="J7" s="144" t="str">
        <f t="shared" ref="J7:J16" si="3">IF(G7&gt;=$F$3,G7,"")</f>
        <v/>
      </c>
      <c r="T7" s="23"/>
      <c r="V7" s="147" t="str">
        <f>$V$1&amp;"  "&amp;V6&amp;"  "&amp;$V$3&amp;"  "&amp;$V$2</f>
        <v>RED. MOYOBAMBA:  RECIEN NACIDO  CON DOS  CONTROLES CRED  - POR MICROREDES :   ENERO - DICIEMBRE 2023</v>
      </c>
      <c r="W7" s="124"/>
    </row>
    <row r="8" spans="1:23" x14ac:dyDescent="0.25">
      <c r="A8" s="151" t="str">
        <f>Config!$B$16</f>
        <v>HOSP</v>
      </c>
      <c r="B8" s="152" t="e">
        <f>METAS!#REF!</f>
        <v>#REF!</v>
      </c>
      <c r="C8" s="152" t="e">
        <f>ROUNDUP((B8/12)*Config!$C$6,0)</f>
        <v>#REF!</v>
      </c>
      <c r="D8" s="152" t="e">
        <f>ACUMULADO!#REF!</f>
        <v>#REF!</v>
      </c>
      <c r="E8" s="152"/>
      <c r="F8" s="153">
        <f>F7</f>
        <v>100</v>
      </c>
      <c r="G8" s="154">
        <f t="shared" si="0"/>
        <v>0</v>
      </c>
      <c r="H8" s="155">
        <f t="shared" si="1"/>
        <v>0</v>
      </c>
      <c r="I8" s="155" t="str">
        <f t="shared" si="2"/>
        <v/>
      </c>
      <c r="J8" s="156" t="str">
        <f t="shared" si="3"/>
        <v/>
      </c>
      <c r="T8" s="23"/>
      <c r="V8" s="123"/>
      <c r="W8" s="124"/>
    </row>
    <row r="9" spans="1:23" ht="18" customHeight="1" x14ac:dyDescent="0.25">
      <c r="A9" s="157" t="str">
        <f>Config!$B$17</f>
        <v>LLUI</v>
      </c>
      <c r="B9" s="152" t="e">
        <f>METAS!#REF!</f>
        <v>#REF!</v>
      </c>
      <c r="C9" s="125" t="e">
        <f>ROUNDUP((B9/12)*Config!$C$6,0)</f>
        <v>#REF!</v>
      </c>
      <c r="D9" s="152" t="e">
        <f>ACUMULADO!#REF!</f>
        <v>#REF!</v>
      </c>
      <c r="E9" s="125"/>
      <c r="F9" s="153">
        <f t="shared" ref="F9:F16" si="4">F8</f>
        <v>100</v>
      </c>
      <c r="G9" s="158">
        <f t="shared" si="0"/>
        <v>0</v>
      </c>
      <c r="H9" s="159">
        <f t="shared" si="1"/>
        <v>0</v>
      </c>
      <c r="I9" s="159" t="str">
        <f t="shared" si="2"/>
        <v/>
      </c>
      <c r="J9" s="160" t="str">
        <f t="shared" si="3"/>
        <v/>
      </c>
      <c r="T9" s="23"/>
      <c r="V9" s="123" t="str">
        <f>IF(G7&lt;=$E$3,"DEFICIENTE",IF(G7&gt;$E$3,IF(G7&lt;$F$3,"en PROCESO",IF(G7&gt;=$F$3,"OPTIMO",""))))</f>
        <v>DEFICIENTE</v>
      </c>
      <c r="W9" s="124"/>
    </row>
    <row r="10" spans="1:23" ht="18" customHeight="1" x14ac:dyDescent="0.25">
      <c r="A10" s="157" t="str">
        <f>Config!$B$18</f>
        <v>JERI</v>
      </c>
      <c r="B10" s="152" t="e">
        <f>METAS!#REF!</f>
        <v>#REF!</v>
      </c>
      <c r="C10" s="125" t="e">
        <f>ROUNDUP((B10/12)*Config!$C$6,0)</f>
        <v>#REF!</v>
      </c>
      <c r="D10" s="152" t="e">
        <f>ACUMULADO!#REF!</f>
        <v>#REF!</v>
      </c>
      <c r="E10" s="125"/>
      <c r="F10" s="153">
        <f t="shared" si="4"/>
        <v>100</v>
      </c>
      <c r="G10" s="158">
        <f t="shared" si="0"/>
        <v>0</v>
      </c>
      <c r="H10" s="159">
        <f t="shared" si="1"/>
        <v>0</v>
      </c>
      <c r="I10" s="159" t="str">
        <f t="shared" si="2"/>
        <v/>
      </c>
      <c r="J10" s="160" t="str">
        <f t="shared" si="3"/>
        <v/>
      </c>
      <c r="T10" s="23"/>
      <c r="V10" s="24"/>
      <c r="W10" s="124"/>
    </row>
    <row r="11" spans="1:23" ht="18" customHeight="1" x14ac:dyDescent="0.25">
      <c r="A11" s="157" t="str">
        <f>Config!$B$19</f>
        <v>YANT</v>
      </c>
      <c r="B11" s="152" t="e">
        <f>METAS!#REF!</f>
        <v>#REF!</v>
      </c>
      <c r="C11" s="125" t="e">
        <f>ROUNDUP((B11/12)*Config!$C$6,0)</f>
        <v>#REF!</v>
      </c>
      <c r="D11" s="152" t="e">
        <f>ACUMULADO!#REF!</f>
        <v>#REF!</v>
      </c>
      <c r="E11" s="125"/>
      <c r="F11" s="153">
        <f t="shared" si="4"/>
        <v>100</v>
      </c>
      <c r="G11" s="158">
        <f t="shared" si="0"/>
        <v>0</v>
      </c>
      <c r="H11" s="159">
        <f t="shared" si="1"/>
        <v>0</v>
      </c>
      <c r="I11" s="159" t="str">
        <f t="shared" si="2"/>
        <v/>
      </c>
      <c r="J11" s="160" t="str">
        <f t="shared" si="3"/>
        <v/>
      </c>
      <c r="T11" s="23"/>
      <c r="V11" s="24"/>
      <c r="W11" s="124"/>
    </row>
    <row r="12" spans="1:23" ht="18" customHeight="1" x14ac:dyDescent="0.25">
      <c r="A12" s="157" t="str">
        <f>Config!$B$20</f>
        <v>SORI</v>
      </c>
      <c r="B12" s="152" t="e">
        <f>METAS!#REF!</f>
        <v>#REF!</v>
      </c>
      <c r="C12" s="125" t="e">
        <f>ROUNDUP((B12/12)*Config!$C$6,0)</f>
        <v>#REF!</v>
      </c>
      <c r="D12" s="152" t="e">
        <f>ACUMULADO!#REF!</f>
        <v>#REF!</v>
      </c>
      <c r="E12" s="125"/>
      <c r="F12" s="153">
        <f t="shared" si="4"/>
        <v>100</v>
      </c>
      <c r="G12" s="158">
        <f t="shared" si="0"/>
        <v>0</v>
      </c>
      <c r="H12" s="159">
        <f t="shared" si="1"/>
        <v>0</v>
      </c>
      <c r="I12" s="159" t="str">
        <f t="shared" si="2"/>
        <v/>
      </c>
      <c r="J12" s="160" t="str">
        <f t="shared" si="3"/>
        <v/>
      </c>
      <c r="T12" s="23"/>
      <c r="V12" s="24"/>
      <c r="W12" s="124"/>
    </row>
    <row r="13" spans="1:23" ht="18" customHeight="1" x14ac:dyDescent="0.25">
      <c r="A13" s="157" t="str">
        <f>Config!$B$21</f>
        <v>JEPE</v>
      </c>
      <c r="B13" s="152" t="e">
        <f>METAS!#REF!</f>
        <v>#REF!</v>
      </c>
      <c r="C13" s="125" t="e">
        <f>ROUNDUP((B13/12)*Config!$C$6,0)</f>
        <v>#REF!</v>
      </c>
      <c r="D13" s="152" t="e">
        <f>ACUMULADO!#REF!</f>
        <v>#REF!</v>
      </c>
      <c r="E13" s="125"/>
      <c r="F13" s="153">
        <f t="shared" si="4"/>
        <v>100</v>
      </c>
      <c r="G13" s="158">
        <f>IFERROR(ROUND(D13*100/B13,2),0)</f>
        <v>0</v>
      </c>
      <c r="H13" s="159">
        <f t="shared" si="1"/>
        <v>0</v>
      </c>
      <c r="I13" s="159" t="str">
        <f t="shared" si="2"/>
        <v/>
      </c>
      <c r="J13" s="160" t="str">
        <f t="shared" si="3"/>
        <v/>
      </c>
      <c r="T13" s="23"/>
      <c r="W13" s="124"/>
    </row>
    <row r="14" spans="1:23" ht="18" customHeight="1" x14ac:dyDescent="0.25">
      <c r="A14" s="157" t="str">
        <f>Config!$B$22</f>
        <v>ROQU</v>
      </c>
      <c r="B14" s="152" t="e">
        <f>METAS!#REF!</f>
        <v>#REF!</v>
      </c>
      <c r="C14" s="125" t="e">
        <f>ROUNDUP((B14/12)*Config!$C$6,0)</f>
        <v>#REF!</v>
      </c>
      <c r="D14" s="152" t="e">
        <f>ACUMULADO!#REF!</f>
        <v>#REF!</v>
      </c>
      <c r="E14" s="125"/>
      <c r="F14" s="153">
        <f t="shared" si="4"/>
        <v>100</v>
      </c>
      <c r="G14" s="158">
        <f>IFERROR(ROUND(D14*100/B14,2),0)</f>
        <v>0</v>
      </c>
      <c r="H14" s="159">
        <f t="shared" si="1"/>
        <v>0</v>
      </c>
      <c r="I14" s="159" t="str">
        <f t="shared" si="2"/>
        <v/>
      </c>
      <c r="J14" s="160" t="str">
        <f t="shared" si="3"/>
        <v/>
      </c>
      <c r="T14" s="23"/>
      <c r="W14" s="124"/>
    </row>
    <row r="15" spans="1:23" ht="18" customHeight="1" x14ac:dyDescent="0.25">
      <c r="A15" s="157" t="str">
        <f>Config!$B$23</f>
        <v>CALZ</v>
      </c>
      <c r="B15" s="152" t="e">
        <f>METAS!#REF!</f>
        <v>#REF!</v>
      </c>
      <c r="C15" s="125" t="e">
        <f>ROUNDUP((B15/12)*Config!$C$6,0)</f>
        <v>#REF!</v>
      </c>
      <c r="D15" s="152" t="e">
        <f>ACUMULADO!#REF!</f>
        <v>#REF!</v>
      </c>
      <c r="E15" s="125"/>
      <c r="F15" s="153">
        <f t="shared" si="4"/>
        <v>100</v>
      </c>
      <c r="G15" s="158">
        <f t="shared" ref="G15" si="5">IFERROR(ROUND(D15*100/B15,2),0)</f>
        <v>0</v>
      </c>
      <c r="H15" s="159">
        <f t="shared" si="1"/>
        <v>0</v>
      </c>
      <c r="I15" s="159" t="str">
        <f t="shared" si="2"/>
        <v/>
      </c>
      <c r="J15" s="160" t="str">
        <f t="shared" si="3"/>
        <v/>
      </c>
      <c r="T15" s="23"/>
      <c r="U15" s="23"/>
    </row>
    <row r="16" spans="1:23" ht="18" customHeight="1" x14ac:dyDescent="0.25">
      <c r="A16" s="157" t="str">
        <f>Config!$B$24</f>
        <v>PUEB</v>
      </c>
      <c r="B16" s="152" t="e">
        <f>METAS!#REF!</f>
        <v>#REF!</v>
      </c>
      <c r="C16" s="125" t="e">
        <f>ROUNDUP((B16/12)*Config!$C$6,0)</f>
        <v>#REF!</v>
      </c>
      <c r="D16" s="152" t="e">
        <f>ACUMULADO!#REF!</f>
        <v>#REF!</v>
      </c>
      <c r="E16" s="125"/>
      <c r="F16" s="153">
        <f t="shared" si="4"/>
        <v>100</v>
      </c>
      <c r="G16" s="158">
        <f t="shared" ref="G16" si="6">IFERROR(ROUND(D16*100/B16,2),0)</f>
        <v>0</v>
      </c>
      <c r="H16" s="159">
        <f t="shared" si="1"/>
        <v>0</v>
      </c>
      <c r="I16" s="159" t="str">
        <f t="shared" si="2"/>
        <v/>
      </c>
      <c r="J16" s="160" t="str">
        <f t="shared" si="3"/>
        <v/>
      </c>
      <c r="T16" s="23"/>
      <c r="V16" s="107"/>
      <c r="W16" s="124"/>
    </row>
    <row r="17" spans="1:23" ht="18" customHeight="1" x14ac:dyDescent="0.25">
      <c r="C17"/>
      <c r="D17" s="5"/>
      <c r="E17"/>
      <c r="F17"/>
      <c r="G17"/>
      <c r="H17"/>
      <c r="I17"/>
      <c r="J17"/>
      <c r="T17" s="23"/>
      <c r="U17" s="23"/>
    </row>
    <row r="18" spans="1:23" ht="18" customHeight="1" x14ac:dyDescent="0.25">
      <c r="C18"/>
      <c r="D18"/>
      <c r="E18"/>
      <c r="F18"/>
      <c r="G18"/>
      <c r="H18"/>
      <c r="I18"/>
      <c r="J18"/>
      <c r="T18" s="23"/>
      <c r="U18" s="23"/>
    </row>
    <row r="19" spans="1:23" ht="18" customHeight="1" x14ac:dyDescent="0.25">
      <c r="C19"/>
      <c r="D19"/>
      <c r="E19"/>
      <c r="F19"/>
      <c r="G19"/>
      <c r="H19"/>
      <c r="I19"/>
      <c r="J19"/>
      <c r="T19" s="23"/>
      <c r="U19" s="23"/>
    </row>
    <row r="20" spans="1:23" ht="18" customHeight="1" x14ac:dyDescent="0.25">
      <c r="C20"/>
      <c r="D20"/>
      <c r="E20"/>
      <c r="F20"/>
      <c r="G20"/>
      <c r="H20"/>
      <c r="I20"/>
      <c r="J20"/>
      <c r="T20" s="23"/>
      <c r="U20" s="23"/>
    </row>
    <row r="21" spans="1:23" ht="18" customHeight="1" x14ac:dyDescent="0.25">
      <c r="C21"/>
      <c r="D21"/>
      <c r="E21"/>
      <c r="F21"/>
      <c r="G21"/>
      <c r="H21"/>
      <c r="I21"/>
      <c r="J21"/>
      <c r="T21" s="23"/>
      <c r="U21" s="23"/>
    </row>
    <row r="22" spans="1:23" ht="18" customHeight="1" x14ac:dyDescent="0.25">
      <c r="A22"/>
      <c r="C22"/>
      <c r="D22"/>
      <c r="E22"/>
      <c r="F22"/>
      <c r="G22"/>
      <c r="H22"/>
      <c r="I22"/>
      <c r="J22"/>
      <c r="T22" s="23"/>
      <c r="V22" s="24"/>
      <c r="W22" s="124"/>
    </row>
    <row r="23" spans="1:23" ht="18" customHeight="1" x14ac:dyDescent="0.25">
      <c r="A23"/>
      <c r="C23"/>
      <c r="D23"/>
      <c r="E23"/>
      <c r="F23"/>
      <c r="G23"/>
      <c r="H23"/>
      <c r="I23"/>
      <c r="J23"/>
      <c r="T23" s="23"/>
      <c r="V23" s="123" t="e">
        <f>A26</f>
        <v>#REF!</v>
      </c>
      <c r="W23" s="124"/>
    </row>
    <row r="24" spans="1:23" ht="18" customHeight="1" x14ac:dyDescent="0.25">
      <c r="A24"/>
      <c r="C24"/>
      <c r="D24"/>
      <c r="E24"/>
      <c r="F24"/>
      <c r="G24"/>
      <c r="H24"/>
      <c r="I24"/>
      <c r="J24"/>
      <c r="T24" s="23"/>
      <c r="U24" s="23"/>
      <c r="V24" s="161" t="e">
        <f>$V$1&amp;"  "&amp;V23&amp;"  "&amp;$V$3&amp;"  "&amp;$V$2</f>
        <v>#REF!</v>
      </c>
    </row>
    <row r="25" spans="1:23" ht="18" customHeight="1" x14ac:dyDescent="0.25">
      <c r="G25"/>
      <c r="H25"/>
      <c r="I25"/>
      <c r="J25"/>
      <c r="T25" s="23"/>
      <c r="U25" s="23"/>
      <c r="V25" s="123"/>
    </row>
    <row r="26" spans="1:23" ht="18" customHeight="1" x14ac:dyDescent="0.25">
      <c r="A26" s="130" t="e">
        <f>METAS!#REF!</f>
        <v>#REF!</v>
      </c>
      <c r="G26"/>
      <c r="H26"/>
      <c r="I26"/>
      <c r="J26"/>
      <c r="K26" s="24"/>
      <c r="T26" s="23"/>
      <c r="V26" s="123"/>
      <c r="W26" s="124"/>
    </row>
    <row r="27" spans="1:23" ht="48" customHeight="1" x14ac:dyDescent="0.25">
      <c r="A27" s="132" t="s">
        <v>3</v>
      </c>
      <c r="B27" s="133" t="s">
        <v>100</v>
      </c>
      <c r="C27" s="134" t="s">
        <v>72</v>
      </c>
      <c r="D27" s="133" t="s">
        <v>173</v>
      </c>
      <c r="E27" s="133" t="s">
        <v>2</v>
      </c>
      <c r="F27" s="135"/>
      <c r="G27" s="136" t="s">
        <v>11</v>
      </c>
      <c r="H27" s="137" t="str">
        <f>"DEFICIENTE &gt;= "&amp;$C$3</f>
        <v>DEFICIENTE &gt;= 6.1</v>
      </c>
      <c r="I27" s="137" t="str">
        <f>"PROCESO &gt; "&amp;$B$3&amp;"  -  &lt; "&amp;$C$3</f>
        <v>PROCESO &gt; 0  -  &lt; 6.1</v>
      </c>
      <c r="J27" s="137" t="str">
        <f>"OPTIMO &lt;= "&amp;$B$3</f>
        <v>OPTIMO &lt;= 0</v>
      </c>
      <c r="T27" s="23"/>
      <c r="V27" s="24"/>
      <c r="W27" s="124"/>
    </row>
    <row r="28" spans="1:23" ht="18" customHeight="1" thickBot="1" x14ac:dyDescent="0.3">
      <c r="A28" s="143" t="str">
        <f>Config!$B$15</f>
        <v>RED</v>
      </c>
      <c r="B28" s="144" t="e">
        <f>SUM(B29:B37)</f>
        <v>#REF!</v>
      </c>
      <c r="C28" s="144" t="e">
        <f>SUM(C29:C37)</f>
        <v>#REF!</v>
      </c>
      <c r="D28" s="144" t="e">
        <f>SUM(D29:D37)</f>
        <v>#REF!</v>
      </c>
      <c r="E28" s="144">
        <f>Config!$C$9</f>
        <v>100</v>
      </c>
      <c r="F28" s="145"/>
      <c r="G28" s="144">
        <f t="shared" ref="G28:G33" si="7">IFERROR(ROUND(D28*100/B28,2),0)</f>
        <v>0</v>
      </c>
      <c r="H28" s="146" t="str">
        <f>IF(G28&gt;=$C$3,G28,"")</f>
        <v/>
      </c>
      <c r="I28" s="146" t="str">
        <f>IF(G28&gt;$B$3,IF(G28&lt;$C$3,G28,""),"")</f>
        <v/>
      </c>
      <c r="J28" s="146">
        <f>IF(G28&lt;=$B$3,G28,"")</f>
        <v>0</v>
      </c>
      <c r="T28" s="23"/>
      <c r="V28" s="24"/>
      <c r="W28" s="124"/>
    </row>
    <row r="29" spans="1:23" ht="18" customHeight="1" x14ac:dyDescent="0.25">
      <c r="A29" s="151" t="str">
        <f>Config!$B$16</f>
        <v>HOSP</v>
      </c>
      <c r="B29" s="152" t="e">
        <f>METAS!#REF!</f>
        <v>#REF!</v>
      </c>
      <c r="C29" s="152" t="e">
        <f>ROUNDUP((B29/12)*Config!$C$6,0)</f>
        <v>#REF!</v>
      </c>
      <c r="D29" s="152" t="e">
        <f>ACUMULADO!#REF!</f>
        <v>#REF!</v>
      </c>
      <c r="E29" s="153">
        <f>E28</f>
        <v>100</v>
      </c>
      <c r="F29" s="153"/>
      <c r="G29" s="154">
        <f t="shared" si="7"/>
        <v>0</v>
      </c>
      <c r="H29" s="159" t="str">
        <f>IF(G29&gt;=$C$3,G29,"")</f>
        <v/>
      </c>
      <c r="I29" s="159" t="str">
        <f>IF(G29&gt;$B$3,IF(G29&lt;$C$3,G29,""),"")</f>
        <v/>
      </c>
      <c r="J29" s="159">
        <f>IF(G29&lt;=$B$3,G29,"")</f>
        <v>0</v>
      </c>
      <c r="T29" s="23"/>
      <c r="V29" s="24"/>
      <c r="W29" s="124"/>
    </row>
    <row r="30" spans="1:23" ht="18" customHeight="1" x14ac:dyDescent="0.25">
      <c r="A30" s="157" t="str">
        <f>Config!$B$17</f>
        <v>LLUI</v>
      </c>
      <c r="B30" s="152" t="e">
        <f>METAS!#REF!</f>
        <v>#REF!</v>
      </c>
      <c r="C30" s="125" t="e">
        <f>ROUNDUP((B30/12)*Config!$C$6,0)</f>
        <v>#REF!</v>
      </c>
      <c r="D30" s="152" t="e">
        <f>ACUMULADO!#REF!</f>
        <v>#REF!</v>
      </c>
      <c r="E30" s="153">
        <f t="shared" ref="E30:E37" si="8">E29</f>
        <v>100</v>
      </c>
      <c r="F30" s="162"/>
      <c r="G30" s="158">
        <f t="shared" si="7"/>
        <v>0</v>
      </c>
      <c r="H30" s="159" t="str">
        <f t="shared" ref="H30:H36" si="9">IF(G30&gt;=$C$3,G30,"")</f>
        <v/>
      </c>
      <c r="I30" s="159" t="str">
        <f t="shared" ref="I30:I36" si="10">IF(G30&gt;$B$3,IF(G30&lt;$C$3,G30,""),"")</f>
        <v/>
      </c>
      <c r="J30" s="159">
        <f t="shared" ref="J30:J36" si="11">IF(G30&lt;=$B$3,G30,"")</f>
        <v>0</v>
      </c>
      <c r="T30" s="23"/>
      <c r="V30" s="24"/>
      <c r="W30" s="124"/>
    </row>
    <row r="31" spans="1:23" ht="18" customHeight="1" x14ac:dyDescent="0.25">
      <c r="A31" s="157" t="str">
        <f>Config!$B$18</f>
        <v>JERI</v>
      </c>
      <c r="B31" s="152" t="e">
        <f>METAS!#REF!</f>
        <v>#REF!</v>
      </c>
      <c r="C31" s="125" t="e">
        <f>ROUNDUP((B31/12)*Config!$C$6,0)</f>
        <v>#REF!</v>
      </c>
      <c r="D31" s="152" t="e">
        <f>ACUMULADO!#REF!</f>
        <v>#REF!</v>
      </c>
      <c r="E31" s="153">
        <f t="shared" si="8"/>
        <v>100</v>
      </c>
      <c r="F31" s="162"/>
      <c r="G31" s="158">
        <f t="shared" si="7"/>
        <v>0</v>
      </c>
      <c r="H31" s="159" t="str">
        <f t="shared" si="9"/>
        <v/>
      </c>
      <c r="I31" s="159" t="str">
        <f t="shared" si="10"/>
        <v/>
      </c>
      <c r="J31" s="159">
        <f t="shared" si="11"/>
        <v>0</v>
      </c>
      <c r="T31" s="23"/>
      <c r="V31" s="24"/>
      <c r="W31" s="124"/>
    </row>
    <row r="32" spans="1:23" ht="18" customHeight="1" x14ac:dyDescent="0.25">
      <c r="A32" s="157" t="str">
        <f>Config!$B$19</f>
        <v>YANT</v>
      </c>
      <c r="B32" s="152" t="e">
        <f>METAS!#REF!</f>
        <v>#REF!</v>
      </c>
      <c r="C32" s="125" t="e">
        <f>ROUNDUP((B32/12)*Config!$C$6,0)</f>
        <v>#REF!</v>
      </c>
      <c r="D32" s="152" t="e">
        <f>ACUMULADO!#REF!</f>
        <v>#REF!</v>
      </c>
      <c r="E32" s="153">
        <f t="shared" si="8"/>
        <v>100</v>
      </c>
      <c r="F32" s="162"/>
      <c r="G32" s="158">
        <f t="shared" si="7"/>
        <v>0</v>
      </c>
      <c r="H32" s="159" t="str">
        <f t="shared" si="9"/>
        <v/>
      </c>
      <c r="I32" s="159" t="str">
        <f t="shared" si="10"/>
        <v/>
      </c>
      <c r="J32" s="159">
        <f t="shared" si="11"/>
        <v>0</v>
      </c>
      <c r="T32" s="23"/>
      <c r="V32" s="24"/>
      <c r="W32" s="124"/>
    </row>
    <row r="33" spans="1:25" ht="18" customHeight="1" x14ac:dyDescent="0.25">
      <c r="A33" s="157" t="str">
        <f>Config!$B$20</f>
        <v>SORI</v>
      </c>
      <c r="B33" s="152" t="e">
        <f>METAS!#REF!</f>
        <v>#REF!</v>
      </c>
      <c r="C33" s="125" t="e">
        <f>ROUNDUP((B33/12)*Config!$C$6,0)</f>
        <v>#REF!</v>
      </c>
      <c r="D33" s="152" t="e">
        <f>ACUMULADO!#REF!</f>
        <v>#REF!</v>
      </c>
      <c r="E33" s="153">
        <f t="shared" si="8"/>
        <v>100</v>
      </c>
      <c r="F33" s="162"/>
      <c r="G33" s="158">
        <f t="shared" si="7"/>
        <v>0</v>
      </c>
      <c r="H33" s="159" t="str">
        <f t="shared" si="9"/>
        <v/>
      </c>
      <c r="I33" s="159" t="str">
        <f t="shared" si="10"/>
        <v/>
      </c>
      <c r="J33" s="159">
        <f t="shared" si="11"/>
        <v>0</v>
      </c>
      <c r="T33" s="23"/>
      <c r="V33" s="24"/>
      <c r="W33" s="124"/>
    </row>
    <row r="34" spans="1:25" ht="18" customHeight="1" x14ac:dyDescent="0.25">
      <c r="A34" s="157" t="str">
        <f>Config!$B$21</f>
        <v>JEPE</v>
      </c>
      <c r="B34" s="152" t="e">
        <f>METAS!#REF!</f>
        <v>#REF!</v>
      </c>
      <c r="C34" s="125" t="e">
        <f>ROUNDUP((B34/12)*Config!$C$6,0)</f>
        <v>#REF!</v>
      </c>
      <c r="D34" s="152" t="e">
        <f>ACUMULADO!#REF!</f>
        <v>#REF!</v>
      </c>
      <c r="E34" s="153">
        <f t="shared" si="8"/>
        <v>100</v>
      </c>
      <c r="F34" s="162"/>
      <c r="G34" s="158">
        <f>IFERROR(ROUND(D34*100/B34,2),0)</f>
        <v>0</v>
      </c>
      <c r="H34" s="159" t="str">
        <f t="shared" si="9"/>
        <v/>
      </c>
      <c r="I34" s="159" t="str">
        <f t="shared" si="10"/>
        <v/>
      </c>
      <c r="J34" s="159">
        <f t="shared" si="11"/>
        <v>0</v>
      </c>
      <c r="T34" s="23"/>
      <c r="W34" s="124"/>
    </row>
    <row r="35" spans="1:25" ht="18" customHeight="1" x14ac:dyDescent="0.25">
      <c r="A35" s="157" t="str">
        <f>Config!$B$22</f>
        <v>ROQU</v>
      </c>
      <c r="B35" s="152" t="e">
        <f>METAS!#REF!</f>
        <v>#REF!</v>
      </c>
      <c r="C35" s="125" t="e">
        <f>ROUNDUP((B35/12)*Config!$C$6,0)</f>
        <v>#REF!</v>
      </c>
      <c r="D35" s="152" t="e">
        <f>ACUMULADO!#REF!</f>
        <v>#REF!</v>
      </c>
      <c r="E35" s="153">
        <f t="shared" si="8"/>
        <v>100</v>
      </c>
      <c r="F35" s="162"/>
      <c r="G35" s="158">
        <f>IFERROR(ROUND(D35*100/B35,2),0)</f>
        <v>0</v>
      </c>
      <c r="H35" s="159" t="str">
        <f t="shared" si="9"/>
        <v/>
      </c>
      <c r="I35" s="159" t="str">
        <f t="shared" si="10"/>
        <v/>
      </c>
      <c r="J35" s="159">
        <f t="shared" si="11"/>
        <v>0</v>
      </c>
      <c r="T35" s="23"/>
      <c r="W35" s="124"/>
    </row>
    <row r="36" spans="1:25" ht="18" customHeight="1" x14ac:dyDescent="0.25">
      <c r="A36" s="157" t="str">
        <f>Config!$B$23</f>
        <v>CALZ</v>
      </c>
      <c r="B36" s="152" t="e">
        <f>METAS!#REF!</f>
        <v>#REF!</v>
      </c>
      <c r="C36" s="125" t="e">
        <f>ROUNDUP((B36/12)*Config!$C$6,0)</f>
        <v>#REF!</v>
      </c>
      <c r="D36" s="152" t="e">
        <f>ACUMULADO!#REF!</f>
        <v>#REF!</v>
      </c>
      <c r="E36" s="153">
        <f t="shared" si="8"/>
        <v>100</v>
      </c>
      <c r="F36" s="162"/>
      <c r="G36" s="158">
        <f t="shared" ref="G36" si="12">IFERROR(ROUND(D36*100/B36,2),0)</f>
        <v>0</v>
      </c>
      <c r="H36" s="159" t="str">
        <f t="shared" si="9"/>
        <v/>
      </c>
      <c r="I36" s="159" t="str">
        <f t="shared" si="10"/>
        <v/>
      </c>
      <c r="J36" s="159">
        <f t="shared" si="11"/>
        <v>0</v>
      </c>
      <c r="T36" s="23"/>
      <c r="U36" s="23"/>
    </row>
    <row r="37" spans="1:25" ht="18" customHeight="1" x14ac:dyDescent="0.25">
      <c r="A37" s="157" t="str">
        <f>Config!$B$24</f>
        <v>PUEB</v>
      </c>
      <c r="B37" s="152" t="e">
        <f>METAS!#REF!</f>
        <v>#REF!</v>
      </c>
      <c r="C37" s="125" t="e">
        <f>ROUNDUP((B37/12)*Config!$C$6,0)</f>
        <v>#REF!</v>
      </c>
      <c r="D37" s="152" t="e">
        <f>ACUMULADO!#REF!</f>
        <v>#REF!</v>
      </c>
      <c r="E37" s="153">
        <f t="shared" si="8"/>
        <v>100</v>
      </c>
      <c r="F37" s="162"/>
      <c r="G37" s="158">
        <f>IFERROR(ROUND(D37*100/B37,2),0)</f>
        <v>0</v>
      </c>
      <c r="H37" s="159" t="str">
        <f>IF(G37&gt;=$C$3,G37,"")</f>
        <v/>
      </c>
      <c r="I37" s="159" t="str">
        <f>IF(G37&gt;$B$3,IF(G37&lt;$C$3,G37,""),"")</f>
        <v/>
      </c>
      <c r="J37" s="159">
        <f>IF(G37&lt;=$B$3,G37,"")</f>
        <v>0</v>
      </c>
      <c r="T37" s="23"/>
      <c r="V37" s="107"/>
      <c r="W37" s="124"/>
    </row>
    <row r="38" spans="1:25" ht="18" customHeight="1" x14ac:dyDescent="0.25">
      <c r="C38"/>
      <c r="D38" s="5"/>
      <c r="E38"/>
      <c r="F38"/>
      <c r="G38"/>
      <c r="H38"/>
      <c r="I38"/>
      <c r="J38"/>
      <c r="T38" s="23"/>
      <c r="U38" s="23"/>
    </row>
    <row r="39" spans="1:25" ht="18" customHeight="1" x14ac:dyDescent="0.25">
      <c r="C39"/>
      <c r="D39"/>
      <c r="E39"/>
      <c r="F39"/>
      <c r="G39"/>
      <c r="H39"/>
      <c r="I39"/>
      <c r="J39"/>
      <c r="T39" s="23"/>
      <c r="U39" s="23"/>
    </row>
    <row r="40" spans="1:25" ht="18" customHeight="1" x14ac:dyDescent="0.25">
      <c r="C40"/>
      <c r="D40"/>
      <c r="E40"/>
      <c r="F40"/>
      <c r="G40"/>
      <c r="H40"/>
      <c r="I40"/>
      <c r="J40"/>
      <c r="T40" s="23"/>
      <c r="U40" s="23"/>
    </row>
    <row r="41" spans="1:25" ht="18" customHeight="1" x14ac:dyDescent="0.25">
      <c r="C41"/>
      <c r="D41"/>
      <c r="E41"/>
      <c r="F41"/>
      <c r="G41"/>
      <c r="H41"/>
      <c r="I41"/>
      <c r="J41"/>
      <c r="T41" s="23"/>
      <c r="U41" s="23"/>
    </row>
    <row r="42" spans="1:25" ht="18" customHeight="1" x14ac:dyDescent="0.25">
      <c r="G42"/>
      <c r="H42"/>
      <c r="I42"/>
      <c r="J42"/>
      <c r="K42" s="24"/>
      <c r="T42" s="23"/>
      <c r="W42" s="124"/>
    </row>
    <row r="43" spans="1:25" ht="18" customHeight="1" x14ac:dyDescent="0.25">
      <c r="A43" s="130" t="e">
        <f>METAS!#REF!</f>
        <v>#REF!</v>
      </c>
      <c r="G43"/>
      <c r="H43"/>
      <c r="I43"/>
      <c r="J43"/>
      <c r="T43" s="23"/>
      <c r="V43" s="123" t="e">
        <f>A43</f>
        <v>#REF!</v>
      </c>
      <c r="W43" s="124"/>
      <c r="Y43" s="41"/>
    </row>
    <row r="44" spans="1:25" ht="48" customHeight="1" x14ac:dyDescent="0.25">
      <c r="A44" s="132" t="s">
        <v>3</v>
      </c>
      <c r="B44" s="133" t="s">
        <v>100</v>
      </c>
      <c r="C44" s="134" t="s">
        <v>72</v>
      </c>
      <c r="D44" s="133" t="s">
        <v>174</v>
      </c>
      <c r="E44" s="133" t="s">
        <v>2</v>
      </c>
      <c r="F44" s="135"/>
      <c r="G44" s="136" t="s">
        <v>11</v>
      </c>
      <c r="H44" s="137" t="str">
        <f>"DEFICIENTE &gt;= "&amp;$C$3</f>
        <v>DEFICIENTE &gt;= 6.1</v>
      </c>
      <c r="I44" s="137" t="str">
        <f>"PROCESO &gt; "&amp;$B$3&amp;"  -  &lt; "&amp;$C$3</f>
        <v>PROCESO &gt; 0  -  &lt; 6.1</v>
      </c>
      <c r="J44" s="137" t="str">
        <f>"OPTIMO &lt;= "&amp;$B$3</f>
        <v>OPTIMO &lt;= 0</v>
      </c>
      <c r="T44" s="23"/>
      <c r="V44" s="161" t="e">
        <f>$V$1&amp;"  "&amp;V43&amp;"  "&amp;$V$3&amp;"  "&amp;$V$2</f>
        <v>#REF!</v>
      </c>
      <c r="W44" s="124"/>
    </row>
    <row r="45" spans="1:25" ht="18" customHeight="1" thickBot="1" x14ac:dyDescent="0.3">
      <c r="A45" s="143" t="str">
        <f>Config!$B$15</f>
        <v>RED</v>
      </c>
      <c r="B45" s="144" t="e">
        <f>SUM(B46:B54)</f>
        <v>#REF!</v>
      </c>
      <c r="C45" s="144" t="e">
        <f>SUM(C46:C54)</f>
        <v>#REF!</v>
      </c>
      <c r="D45" s="144" t="e">
        <f>SUM(D46:D54)</f>
        <v>#REF!</v>
      </c>
      <c r="E45" s="144">
        <f>Config!$C$9</f>
        <v>100</v>
      </c>
      <c r="F45" s="145"/>
      <c r="G45" s="144">
        <f t="shared" ref="G45:G54" si="13">IFERROR(ROUND(D45*100/B45,2),0)</f>
        <v>0</v>
      </c>
      <c r="H45" s="146" t="str">
        <f>IF(G45&gt;=$C$3,G45,"")</f>
        <v/>
      </c>
      <c r="I45" s="146" t="str">
        <f>IF(G45&gt;$B$3,IF(G45&lt;$C$3,G45,""),"")</f>
        <v/>
      </c>
      <c r="J45" s="146">
        <f>IF(G45&lt;=$B$3,G45,"")</f>
        <v>0</v>
      </c>
      <c r="T45" s="23"/>
      <c r="V45" s="123"/>
      <c r="W45" s="124"/>
    </row>
    <row r="46" spans="1:25" ht="18" customHeight="1" x14ac:dyDescent="0.25">
      <c r="A46" s="151" t="str">
        <f>Config!$B$16</f>
        <v>HOSP</v>
      </c>
      <c r="B46" s="152" t="e">
        <f>METAS!#REF!</f>
        <v>#REF!</v>
      </c>
      <c r="C46" s="152" t="e">
        <f>ROUNDUP((B46/12)*Config!$C$6,0)</f>
        <v>#REF!</v>
      </c>
      <c r="D46" s="152" t="e">
        <f>ACUMULADO!#REF!</f>
        <v>#REF!</v>
      </c>
      <c r="E46" s="153">
        <f>E45</f>
        <v>100</v>
      </c>
      <c r="F46" s="153"/>
      <c r="G46" s="154">
        <f t="shared" si="13"/>
        <v>0</v>
      </c>
      <c r="H46" s="159" t="str">
        <f>IF(G46&gt;=$C$3,G46,"")</f>
        <v/>
      </c>
      <c r="I46" s="159" t="str">
        <f>IF(G46&gt;$B$3,IF(G46&lt;$C$3,G46,""),"")</f>
        <v/>
      </c>
      <c r="J46" s="159">
        <f>IF(G46&lt;=$B$3,G46,"")</f>
        <v>0</v>
      </c>
      <c r="T46" s="23"/>
      <c r="V46" s="123"/>
      <c r="W46" s="124"/>
    </row>
    <row r="47" spans="1:25" ht="18" customHeight="1" x14ac:dyDescent="0.25">
      <c r="A47" s="157" t="str">
        <f>Config!$B$17</f>
        <v>LLUI</v>
      </c>
      <c r="B47" s="152" t="e">
        <f>METAS!#REF!</f>
        <v>#REF!</v>
      </c>
      <c r="C47" s="125" t="e">
        <f>ROUNDUP((B47/12)*Config!$C$6,0)</f>
        <v>#REF!</v>
      </c>
      <c r="D47" s="152" t="e">
        <f>ACUMULADO!#REF!</f>
        <v>#REF!</v>
      </c>
      <c r="E47" s="153">
        <f t="shared" ref="E47:E54" si="14">E46</f>
        <v>100</v>
      </c>
      <c r="F47" s="162"/>
      <c r="G47" s="158">
        <f t="shared" si="13"/>
        <v>0</v>
      </c>
      <c r="H47" s="159" t="str">
        <f t="shared" ref="H47:H53" si="15">IF(G47&gt;=$C$3,G47,"")</f>
        <v/>
      </c>
      <c r="I47" s="159" t="str">
        <f t="shared" ref="I47:I53" si="16">IF(G47&gt;$B$3,IF(G47&lt;$C$3,G47,""),"")</f>
        <v/>
      </c>
      <c r="J47" s="159">
        <f t="shared" ref="J47:J53" si="17">IF(G47&lt;=$B$3,G47,"")</f>
        <v>0</v>
      </c>
      <c r="T47" s="23"/>
      <c r="V47" s="123"/>
      <c r="W47" s="124"/>
    </row>
    <row r="48" spans="1:25" ht="18" customHeight="1" x14ac:dyDescent="0.25">
      <c r="A48" s="157" t="str">
        <f>Config!$B$18</f>
        <v>JERI</v>
      </c>
      <c r="B48" s="152" t="e">
        <f>METAS!#REF!</f>
        <v>#REF!</v>
      </c>
      <c r="C48" s="125" t="e">
        <f>ROUNDUP((B48/12)*Config!$C$6,0)</f>
        <v>#REF!</v>
      </c>
      <c r="D48" s="152" t="e">
        <f>ACUMULADO!#REF!</f>
        <v>#REF!</v>
      </c>
      <c r="E48" s="153">
        <f t="shared" si="14"/>
        <v>100</v>
      </c>
      <c r="F48" s="162"/>
      <c r="G48" s="158">
        <f t="shared" si="13"/>
        <v>0</v>
      </c>
      <c r="H48" s="159" t="str">
        <f t="shared" si="15"/>
        <v/>
      </c>
      <c r="I48" s="159" t="str">
        <f t="shared" si="16"/>
        <v/>
      </c>
      <c r="J48" s="159">
        <f t="shared" si="17"/>
        <v>0</v>
      </c>
      <c r="T48" s="23"/>
      <c r="V48" s="24"/>
      <c r="W48" s="124"/>
    </row>
    <row r="49" spans="1:23" ht="18" customHeight="1" x14ac:dyDescent="0.25">
      <c r="A49" s="157" t="str">
        <f>Config!$B$19</f>
        <v>YANT</v>
      </c>
      <c r="B49" s="152" t="e">
        <f>METAS!#REF!</f>
        <v>#REF!</v>
      </c>
      <c r="C49" s="125" t="e">
        <f>ROUNDUP((B49/12)*Config!$C$6,0)</f>
        <v>#REF!</v>
      </c>
      <c r="D49" s="152" t="e">
        <f>ACUMULADO!#REF!</f>
        <v>#REF!</v>
      </c>
      <c r="E49" s="153">
        <f t="shared" si="14"/>
        <v>100</v>
      </c>
      <c r="F49" s="162"/>
      <c r="G49" s="158">
        <f t="shared" si="13"/>
        <v>0</v>
      </c>
      <c r="H49" s="159" t="str">
        <f t="shared" si="15"/>
        <v/>
      </c>
      <c r="I49" s="159" t="str">
        <f t="shared" si="16"/>
        <v/>
      </c>
      <c r="J49" s="159">
        <f t="shared" si="17"/>
        <v>0</v>
      </c>
      <c r="T49" s="23"/>
      <c r="V49" s="24"/>
      <c r="W49" s="124"/>
    </row>
    <row r="50" spans="1:23" ht="18" customHeight="1" x14ac:dyDescent="0.25">
      <c r="A50" s="157" t="str">
        <f>Config!$B$20</f>
        <v>SORI</v>
      </c>
      <c r="B50" s="152" t="e">
        <f>METAS!#REF!</f>
        <v>#REF!</v>
      </c>
      <c r="C50" s="125" t="e">
        <f>ROUNDUP((B50/12)*Config!$C$6,0)</f>
        <v>#REF!</v>
      </c>
      <c r="D50" s="152" t="e">
        <f>ACUMULADO!#REF!</f>
        <v>#REF!</v>
      </c>
      <c r="E50" s="153">
        <f t="shared" si="14"/>
        <v>100</v>
      </c>
      <c r="F50" s="162"/>
      <c r="G50" s="158">
        <f t="shared" si="13"/>
        <v>0</v>
      </c>
      <c r="H50" s="159" t="str">
        <f t="shared" si="15"/>
        <v/>
      </c>
      <c r="I50" s="159" t="str">
        <f t="shared" si="16"/>
        <v/>
      </c>
      <c r="J50" s="159">
        <f t="shared" si="17"/>
        <v>0</v>
      </c>
      <c r="T50" s="23"/>
      <c r="U50" s="23"/>
      <c r="V50" s="24"/>
    </row>
    <row r="51" spans="1:23" ht="18" customHeight="1" x14ac:dyDescent="0.25">
      <c r="A51" s="157" t="str">
        <f>Config!$B$21</f>
        <v>JEPE</v>
      </c>
      <c r="B51" s="152" t="e">
        <f>METAS!#REF!</f>
        <v>#REF!</v>
      </c>
      <c r="C51" s="125" t="e">
        <f>ROUNDUP((B51/12)*Config!$C$6,0)</f>
        <v>#REF!</v>
      </c>
      <c r="D51" s="152" t="e">
        <f>ACUMULADO!#REF!</f>
        <v>#REF!</v>
      </c>
      <c r="E51" s="153">
        <f t="shared" si="14"/>
        <v>100</v>
      </c>
      <c r="F51" s="162"/>
      <c r="G51" s="158">
        <f>IFERROR(ROUND(D51*100/B51,2),0)</f>
        <v>0</v>
      </c>
      <c r="H51" s="159" t="str">
        <f t="shared" si="15"/>
        <v/>
      </c>
      <c r="I51" s="159" t="str">
        <f t="shared" si="16"/>
        <v/>
      </c>
      <c r="J51" s="159">
        <f t="shared" si="17"/>
        <v>0</v>
      </c>
      <c r="T51" s="23"/>
      <c r="V51" s="24"/>
      <c r="W51" s="124"/>
    </row>
    <row r="52" spans="1:23" ht="18" customHeight="1" x14ac:dyDescent="0.25">
      <c r="A52" s="157" t="str">
        <f>Config!$B$22</f>
        <v>ROQU</v>
      </c>
      <c r="B52" s="152" t="e">
        <f>METAS!#REF!</f>
        <v>#REF!</v>
      </c>
      <c r="C52" s="125" t="e">
        <f>ROUNDUP((B52/12)*Config!$C$6,0)</f>
        <v>#REF!</v>
      </c>
      <c r="D52" s="152" t="e">
        <f>ACUMULADO!#REF!</f>
        <v>#REF!</v>
      </c>
      <c r="E52" s="153">
        <f t="shared" si="14"/>
        <v>100</v>
      </c>
      <c r="F52" s="162"/>
      <c r="G52" s="158">
        <f>IFERROR(ROUND(D52*100/B52,2),0)</f>
        <v>0</v>
      </c>
      <c r="H52" s="159" t="str">
        <f t="shared" si="15"/>
        <v/>
      </c>
      <c r="I52" s="159" t="str">
        <f t="shared" si="16"/>
        <v/>
      </c>
      <c r="J52" s="159">
        <f t="shared" si="17"/>
        <v>0</v>
      </c>
      <c r="T52" s="23"/>
      <c r="V52" s="24"/>
      <c r="W52" s="124"/>
    </row>
    <row r="53" spans="1:23" ht="18" customHeight="1" x14ac:dyDescent="0.25">
      <c r="A53" s="157" t="str">
        <f>Config!$B$23</f>
        <v>CALZ</v>
      </c>
      <c r="B53" s="152" t="e">
        <f>METAS!#REF!</f>
        <v>#REF!</v>
      </c>
      <c r="C53" s="125" t="e">
        <f>ROUNDUP((B53/12)*Config!$C$6,0)</f>
        <v>#REF!</v>
      </c>
      <c r="D53" s="152" t="e">
        <f>ACUMULADO!#REF!</f>
        <v>#REF!</v>
      </c>
      <c r="E53" s="153">
        <f t="shared" si="14"/>
        <v>100</v>
      </c>
      <c r="F53" s="162"/>
      <c r="G53" s="158">
        <f t="shared" si="13"/>
        <v>0</v>
      </c>
      <c r="H53" s="159" t="str">
        <f t="shared" si="15"/>
        <v/>
      </c>
      <c r="I53" s="159" t="str">
        <f t="shared" si="16"/>
        <v/>
      </c>
      <c r="J53" s="159">
        <f t="shared" si="17"/>
        <v>0</v>
      </c>
      <c r="T53" s="23"/>
      <c r="U53" s="23"/>
    </row>
    <row r="54" spans="1:23" ht="18" customHeight="1" x14ac:dyDescent="0.25">
      <c r="A54" s="157" t="str">
        <f>Config!$B$24</f>
        <v>PUEB</v>
      </c>
      <c r="B54" s="152" t="e">
        <f>METAS!#REF!</f>
        <v>#REF!</v>
      </c>
      <c r="C54" s="125" t="e">
        <f>ROUNDUP((B54/12)*Config!$C$6,0)</f>
        <v>#REF!</v>
      </c>
      <c r="D54" s="152" t="e">
        <f>ACUMULADO!#REF!</f>
        <v>#REF!</v>
      </c>
      <c r="E54" s="153">
        <f t="shared" si="14"/>
        <v>100</v>
      </c>
      <c r="F54" s="162"/>
      <c r="G54" s="158">
        <f t="shared" si="13"/>
        <v>0</v>
      </c>
      <c r="H54" s="159" t="str">
        <f>IF(G54&gt;=$C$3,G54,"")</f>
        <v/>
      </c>
      <c r="I54" s="159" t="str">
        <f>IF(G54&gt;$B$3,IF(G54&lt;$C$3,G54,""),"")</f>
        <v/>
      </c>
      <c r="J54" s="159">
        <f>IF(G54&lt;=$B$3,G54,"")</f>
        <v>0</v>
      </c>
      <c r="T54" s="23"/>
      <c r="W54" s="124"/>
    </row>
    <row r="55" spans="1:23" ht="18" customHeight="1" x14ac:dyDescent="0.25">
      <c r="C55"/>
      <c r="D55" s="127"/>
      <c r="E55"/>
      <c r="F55"/>
      <c r="G55"/>
      <c r="H55"/>
      <c r="I55"/>
      <c r="J55"/>
      <c r="T55" s="23"/>
      <c r="U55" s="23"/>
    </row>
    <row r="56" spans="1:23" ht="18" customHeight="1" x14ac:dyDescent="0.25">
      <c r="C56"/>
      <c r="D56"/>
      <c r="E56"/>
      <c r="F56"/>
      <c r="G56"/>
      <c r="H56"/>
      <c r="I56"/>
      <c r="J56"/>
      <c r="T56" s="23"/>
      <c r="U56" s="23"/>
    </row>
    <row r="57" spans="1:23" ht="18" customHeight="1" x14ac:dyDescent="0.25">
      <c r="C57"/>
      <c r="D57"/>
      <c r="E57"/>
      <c r="F57"/>
      <c r="G57"/>
      <c r="H57"/>
      <c r="I57"/>
      <c r="J57"/>
      <c r="T57" s="23"/>
      <c r="U57" s="23"/>
    </row>
    <row r="58" spans="1:23" ht="18" customHeight="1" x14ac:dyDescent="0.25">
      <c r="A58" s="163"/>
      <c r="B58" s="129"/>
      <c r="D58" s="129"/>
      <c r="E58" s="129"/>
      <c r="I58" s="129"/>
      <c r="J58" s="129"/>
      <c r="T58" s="23"/>
      <c r="W58" s="124"/>
    </row>
    <row r="59" spans="1:23" ht="18" customHeight="1" x14ac:dyDescent="0.25">
      <c r="A59" s="163"/>
      <c r="B59" s="129"/>
      <c r="D59" s="129"/>
      <c r="E59" s="129"/>
      <c r="I59" s="129"/>
      <c r="J59" s="129"/>
      <c r="T59" s="23"/>
      <c r="W59" s="124"/>
    </row>
    <row r="60" spans="1:23" ht="18" customHeight="1" x14ac:dyDescent="0.25">
      <c r="A60" s="163"/>
      <c r="B60" s="129"/>
      <c r="D60" s="129"/>
      <c r="E60" s="129"/>
      <c r="I60" s="129"/>
      <c r="J60" s="129"/>
      <c r="T60" s="23"/>
      <c r="W60" s="124"/>
    </row>
    <row r="61" spans="1:23" ht="18" customHeight="1" x14ac:dyDescent="0.25">
      <c r="A61" s="163"/>
      <c r="B61" s="129"/>
      <c r="D61" s="129"/>
      <c r="E61" s="129"/>
      <c r="I61" s="129"/>
      <c r="J61" s="129"/>
      <c r="T61" s="23"/>
      <c r="W61" s="124"/>
    </row>
    <row r="62" spans="1:23" ht="18" customHeight="1" x14ac:dyDescent="0.25">
      <c r="A62" s="163"/>
      <c r="B62" s="129"/>
      <c r="D62" s="129"/>
      <c r="E62" s="129"/>
      <c r="I62" s="129"/>
      <c r="J62" s="129"/>
      <c r="T62" s="23"/>
      <c r="W62" s="124"/>
    </row>
    <row r="63" spans="1:23" ht="18" customHeight="1" x14ac:dyDescent="0.25">
      <c r="A63" s="164"/>
      <c r="B63" s="129"/>
      <c r="D63" s="129"/>
      <c r="E63" s="129"/>
      <c r="I63" s="129"/>
      <c r="J63" s="129"/>
      <c r="T63" s="23"/>
      <c r="W63" s="124"/>
    </row>
    <row r="64" spans="1:23" ht="18" customHeight="1" x14ac:dyDescent="0.25">
      <c r="A64" s="165" t="e">
        <f>METAS!#REF!</f>
        <v>#REF!</v>
      </c>
      <c r="B64" s="129"/>
      <c r="D64" s="129"/>
      <c r="E64" s="129"/>
      <c r="I64" s="129"/>
      <c r="J64" s="129"/>
      <c r="T64" s="23"/>
      <c r="V64" s="123" t="e">
        <f>A64</f>
        <v>#REF!</v>
      </c>
      <c r="W64" s="124"/>
    </row>
    <row r="65" spans="1:23" ht="48" customHeight="1" x14ac:dyDescent="0.25">
      <c r="A65" s="132" t="s">
        <v>3</v>
      </c>
      <c r="B65" s="133" t="s">
        <v>100</v>
      </c>
      <c r="C65" s="134" t="s">
        <v>72</v>
      </c>
      <c r="D65" s="133" t="s">
        <v>176</v>
      </c>
      <c r="E65" s="133" t="s">
        <v>2</v>
      </c>
      <c r="F65" s="135"/>
      <c r="G65" s="136" t="s">
        <v>11</v>
      </c>
      <c r="H65" s="137" t="str">
        <f>"DEFICIENTE &lt;= "&amp;$E$3</f>
        <v>DEFICIENTE &lt;= 90</v>
      </c>
      <c r="I65" s="137" t="str">
        <f>"PROCESO &gt; "&amp;$E$3&amp;"  -  &lt; "&amp;$F$3</f>
        <v>PROCESO &gt; 90  -  &lt; 100</v>
      </c>
      <c r="J65" s="137" t="str">
        <f>"OPTIMO &gt;= "&amp;$F$3</f>
        <v>OPTIMO &gt;= 100</v>
      </c>
      <c r="T65" s="23"/>
      <c r="V65" s="161" t="e">
        <f>V$1&amp;"  "&amp;V64&amp;"  "&amp;$V$3&amp;"  "&amp;$V$2</f>
        <v>#REF!</v>
      </c>
      <c r="W65" s="124"/>
    </row>
    <row r="66" spans="1:23" ht="18" customHeight="1" thickBot="1" x14ac:dyDescent="0.3">
      <c r="A66" s="143" t="str">
        <f>Config!$B$15</f>
        <v>RED</v>
      </c>
      <c r="B66" s="144" t="e">
        <f>SUM(B67:B75)</f>
        <v>#REF!</v>
      </c>
      <c r="C66" s="144" t="e">
        <f>SUM(C67:C75)</f>
        <v>#REF!</v>
      </c>
      <c r="D66" s="144" t="e">
        <f>SUM(D67:D75)</f>
        <v>#REF!</v>
      </c>
      <c r="E66" s="144">
        <f>Config!$C$9</f>
        <v>100</v>
      </c>
      <c r="F66" s="145"/>
      <c r="G66" s="144">
        <f t="shared" ref="G66:G67" si="18">IFERROR(ROUND(D66*100/B66,2),0)</f>
        <v>0</v>
      </c>
      <c r="H66" s="146">
        <f>IF(G66&lt;=$E$3,G66,"")</f>
        <v>0</v>
      </c>
      <c r="I66" s="146" t="str">
        <f>IF(G66&gt;$E$3,IF(G66&lt;$F$3,G66,""),"")</f>
        <v/>
      </c>
      <c r="J66" s="144" t="str">
        <f>IF(G66&gt;=$F$3,G66,"")</f>
        <v/>
      </c>
      <c r="T66" s="23"/>
      <c r="V66" s="123"/>
      <c r="W66" s="124"/>
    </row>
    <row r="67" spans="1:23" ht="18" hidden="1" customHeight="1" x14ac:dyDescent="0.25">
      <c r="A67" s="151" t="str">
        <f>Config!$B$16</f>
        <v>HOSP</v>
      </c>
      <c r="B67" s="152" t="e">
        <f>METAS!#REF!</f>
        <v>#REF!</v>
      </c>
      <c r="C67" s="152" t="e">
        <f>ROUNDUP((B67/12)*Config!$C$6,0)</f>
        <v>#REF!</v>
      </c>
      <c r="D67" s="152" t="e">
        <f>ACUMULADO!#REF!</f>
        <v>#REF!</v>
      </c>
      <c r="E67" s="153">
        <f>E66</f>
        <v>100</v>
      </c>
      <c r="F67" s="153"/>
      <c r="G67" s="154">
        <f t="shared" si="18"/>
        <v>0</v>
      </c>
      <c r="H67" s="155">
        <f>IF(G67&lt;=$E$3,G67,"")</f>
        <v>0</v>
      </c>
      <c r="I67" s="155" t="str">
        <f>IF(G67&gt;$E$3,IF(G67&lt;$F$3,G67,""),"")</f>
        <v/>
      </c>
      <c r="J67" s="156" t="str">
        <f>IF(G67&gt;=$F$3,G67,"")</f>
        <v/>
      </c>
      <c r="T67" s="23"/>
      <c r="V67" s="123"/>
      <c r="W67" s="124"/>
    </row>
    <row r="68" spans="1:23" ht="18" customHeight="1" x14ac:dyDescent="0.25">
      <c r="A68" s="157" t="str">
        <f>Config!$B$17</f>
        <v>LLUI</v>
      </c>
      <c r="B68" s="152" t="e">
        <f>METAS!#REF!</f>
        <v>#REF!</v>
      </c>
      <c r="C68" s="125" t="e">
        <f>ROUNDUP((B68/12)*Config!$C$6,0)</f>
        <v>#REF!</v>
      </c>
      <c r="D68" s="152" t="e">
        <f>ACUMULADO!#REF!</f>
        <v>#REF!</v>
      </c>
      <c r="E68" s="153">
        <f t="shared" ref="E68:E75" si="19">E67</f>
        <v>100</v>
      </c>
      <c r="F68" s="153"/>
      <c r="G68" s="154">
        <f t="shared" ref="G68:G75" si="20">IFERROR(ROUND(D68*100/B68,2),0)</f>
        <v>0</v>
      </c>
      <c r="H68" s="155">
        <f t="shared" ref="H68:H75" si="21">IF(G68&lt;=$E$3,G68,"")</f>
        <v>0</v>
      </c>
      <c r="I68" s="155" t="str">
        <f t="shared" ref="I68:I75" si="22">IF(G68&gt;$E$3,IF(G68&lt;$F$3,G68,""),"")</f>
        <v/>
      </c>
      <c r="J68" s="156" t="str">
        <f t="shared" ref="J68:J75" si="23">IF(G68&gt;=$F$3,G68,"")</f>
        <v/>
      </c>
      <c r="T68" s="23"/>
      <c r="V68" s="123"/>
      <c r="W68" s="124"/>
    </row>
    <row r="69" spans="1:23" ht="18" customHeight="1" x14ac:dyDescent="0.25">
      <c r="A69" s="157" t="str">
        <f>Config!$B$18</f>
        <v>JERI</v>
      </c>
      <c r="B69" s="152" t="e">
        <f>METAS!#REF!</f>
        <v>#REF!</v>
      </c>
      <c r="C69" s="125" t="e">
        <f>ROUNDUP((B69/12)*Config!$C$6,0)</f>
        <v>#REF!</v>
      </c>
      <c r="D69" s="152" t="e">
        <f>ACUMULADO!#REF!</f>
        <v>#REF!</v>
      </c>
      <c r="E69" s="153">
        <f t="shared" si="19"/>
        <v>100</v>
      </c>
      <c r="F69" s="153"/>
      <c r="G69" s="154">
        <f t="shared" si="20"/>
        <v>0</v>
      </c>
      <c r="H69" s="155">
        <f t="shared" si="21"/>
        <v>0</v>
      </c>
      <c r="I69" s="155" t="str">
        <f t="shared" si="22"/>
        <v/>
      </c>
      <c r="J69" s="156" t="str">
        <f t="shared" si="23"/>
        <v/>
      </c>
      <c r="T69" s="23"/>
      <c r="V69" s="24"/>
      <c r="W69" s="124"/>
    </row>
    <row r="70" spans="1:23" ht="18" customHeight="1" x14ac:dyDescent="0.25">
      <c r="A70" s="157" t="str">
        <f>Config!$B$19</f>
        <v>YANT</v>
      </c>
      <c r="B70" s="152" t="e">
        <f>METAS!#REF!</f>
        <v>#REF!</v>
      </c>
      <c r="C70" s="125" t="e">
        <f>ROUNDUP((B70/12)*Config!$C$6,0)</f>
        <v>#REF!</v>
      </c>
      <c r="D70" s="152" t="e">
        <f>ACUMULADO!#REF!</f>
        <v>#REF!</v>
      </c>
      <c r="E70" s="153">
        <f t="shared" si="19"/>
        <v>100</v>
      </c>
      <c r="F70" s="153"/>
      <c r="G70" s="154">
        <f t="shared" si="20"/>
        <v>0</v>
      </c>
      <c r="H70" s="155">
        <f t="shared" si="21"/>
        <v>0</v>
      </c>
      <c r="I70" s="155" t="str">
        <f t="shared" si="22"/>
        <v/>
      </c>
      <c r="J70" s="156" t="str">
        <f t="shared" si="23"/>
        <v/>
      </c>
      <c r="T70" s="23"/>
      <c r="V70" s="24"/>
      <c r="W70" s="124"/>
    </row>
    <row r="71" spans="1:23" ht="18" customHeight="1" x14ac:dyDescent="0.25">
      <c r="A71" s="157" t="str">
        <f>Config!$B$20</f>
        <v>SORI</v>
      </c>
      <c r="B71" s="152" t="e">
        <f>METAS!#REF!</f>
        <v>#REF!</v>
      </c>
      <c r="C71" s="125" t="e">
        <f>ROUNDUP((B71/12)*Config!$C$6,0)</f>
        <v>#REF!</v>
      </c>
      <c r="D71" s="152" t="e">
        <f>ACUMULADO!#REF!</f>
        <v>#REF!</v>
      </c>
      <c r="E71" s="153">
        <f t="shared" si="19"/>
        <v>100</v>
      </c>
      <c r="F71" s="153"/>
      <c r="G71" s="154">
        <f t="shared" si="20"/>
        <v>0</v>
      </c>
      <c r="H71" s="155">
        <f t="shared" si="21"/>
        <v>0</v>
      </c>
      <c r="I71" s="155" t="str">
        <f t="shared" si="22"/>
        <v/>
      </c>
      <c r="J71" s="156" t="str">
        <f t="shared" si="23"/>
        <v/>
      </c>
      <c r="T71" s="23"/>
      <c r="V71" s="24"/>
      <c r="W71" s="124"/>
    </row>
    <row r="72" spans="1:23" ht="18" customHeight="1" x14ac:dyDescent="0.25">
      <c r="A72" s="157" t="str">
        <f>Config!$B$21</f>
        <v>JEPE</v>
      </c>
      <c r="B72" s="152" t="e">
        <f>METAS!#REF!</f>
        <v>#REF!</v>
      </c>
      <c r="C72" s="125" t="e">
        <f>ROUNDUP((B72/12)*Config!$C$6,0)</f>
        <v>#REF!</v>
      </c>
      <c r="D72" s="152" t="e">
        <f>ACUMULADO!#REF!</f>
        <v>#REF!</v>
      </c>
      <c r="E72" s="153">
        <f t="shared" si="19"/>
        <v>100</v>
      </c>
      <c r="F72" s="153"/>
      <c r="G72" s="154">
        <f t="shared" si="20"/>
        <v>0</v>
      </c>
      <c r="H72" s="155">
        <f t="shared" si="21"/>
        <v>0</v>
      </c>
      <c r="I72" s="155" t="str">
        <f t="shared" si="22"/>
        <v/>
      </c>
      <c r="J72" s="156" t="str">
        <f t="shared" si="23"/>
        <v/>
      </c>
      <c r="T72" s="23"/>
      <c r="V72" s="24"/>
      <c r="W72" s="124"/>
    </row>
    <row r="73" spans="1:23" ht="18" customHeight="1" x14ac:dyDescent="0.25">
      <c r="A73" s="157" t="str">
        <f>Config!$B$22</f>
        <v>ROQU</v>
      </c>
      <c r="B73" s="152" t="e">
        <f>METAS!#REF!</f>
        <v>#REF!</v>
      </c>
      <c r="C73" s="125" t="e">
        <f>ROUNDUP((B73/12)*Config!$C$6,0)</f>
        <v>#REF!</v>
      </c>
      <c r="D73" s="152" t="e">
        <f>ACUMULADO!#REF!</f>
        <v>#REF!</v>
      </c>
      <c r="E73" s="153">
        <f t="shared" si="19"/>
        <v>100</v>
      </c>
      <c r="F73" s="153"/>
      <c r="G73" s="154">
        <f t="shared" si="20"/>
        <v>0</v>
      </c>
      <c r="H73" s="155">
        <f t="shared" si="21"/>
        <v>0</v>
      </c>
      <c r="I73" s="155" t="str">
        <f t="shared" si="22"/>
        <v/>
      </c>
      <c r="J73" s="156" t="str">
        <f t="shared" si="23"/>
        <v/>
      </c>
      <c r="T73" s="23"/>
      <c r="V73" s="24"/>
      <c r="W73" s="124"/>
    </row>
    <row r="74" spans="1:23" ht="18" customHeight="1" x14ac:dyDescent="0.25">
      <c r="A74" s="157" t="str">
        <f>Config!$B$23</f>
        <v>CALZ</v>
      </c>
      <c r="B74" s="152" t="e">
        <f>METAS!#REF!</f>
        <v>#REF!</v>
      </c>
      <c r="C74" s="125" t="e">
        <f>ROUNDUP((B74/12)*Config!$C$6,0)</f>
        <v>#REF!</v>
      </c>
      <c r="D74" s="152" t="e">
        <f>ACUMULADO!#REF!</f>
        <v>#REF!</v>
      </c>
      <c r="E74" s="153">
        <f t="shared" si="19"/>
        <v>100</v>
      </c>
      <c r="F74" s="153"/>
      <c r="G74" s="154">
        <f t="shared" si="20"/>
        <v>0</v>
      </c>
      <c r="H74" s="155">
        <f t="shared" si="21"/>
        <v>0</v>
      </c>
      <c r="I74" s="155" t="str">
        <f t="shared" si="22"/>
        <v/>
      </c>
      <c r="J74" s="156" t="str">
        <f t="shared" si="23"/>
        <v/>
      </c>
      <c r="T74" s="23"/>
      <c r="V74" s="24"/>
      <c r="W74" s="124"/>
    </row>
    <row r="75" spans="1:23" ht="18" customHeight="1" x14ac:dyDescent="0.25">
      <c r="A75" s="157" t="str">
        <f>Config!$B$24</f>
        <v>PUEB</v>
      </c>
      <c r="B75" s="152" t="e">
        <f>METAS!#REF!</f>
        <v>#REF!</v>
      </c>
      <c r="C75" s="125" t="e">
        <f>ROUNDUP((B75/12)*Config!$C$6,0)</f>
        <v>#REF!</v>
      </c>
      <c r="D75" s="152" t="e">
        <f>ACUMULADO!#REF!</f>
        <v>#REF!</v>
      </c>
      <c r="E75" s="153">
        <f t="shared" si="19"/>
        <v>100</v>
      </c>
      <c r="F75" s="153"/>
      <c r="G75" s="154">
        <f t="shared" si="20"/>
        <v>0</v>
      </c>
      <c r="H75" s="155">
        <f t="shared" si="21"/>
        <v>0</v>
      </c>
      <c r="I75" s="155" t="str">
        <f t="shared" si="22"/>
        <v/>
      </c>
      <c r="J75" s="156" t="str">
        <f t="shared" si="23"/>
        <v/>
      </c>
      <c r="T75" s="23"/>
      <c r="V75" s="24"/>
      <c r="W75" s="124"/>
    </row>
    <row r="76" spans="1:23" ht="18" customHeight="1" x14ac:dyDescent="0.25">
      <c r="D76" s="127"/>
      <c r="I76"/>
      <c r="J76"/>
      <c r="T76" s="23"/>
      <c r="W76" s="124"/>
    </row>
    <row r="77" spans="1:23" ht="18" customHeight="1" x14ac:dyDescent="0.25">
      <c r="I77"/>
      <c r="J77"/>
      <c r="T77" s="23"/>
      <c r="W77" s="124"/>
    </row>
    <row r="78" spans="1:23" ht="18" customHeight="1" x14ac:dyDescent="0.25">
      <c r="I78"/>
      <c r="J78"/>
      <c r="T78" s="23"/>
      <c r="W78" s="124"/>
    </row>
    <row r="79" spans="1:23" ht="18" customHeight="1" x14ac:dyDescent="0.25">
      <c r="A79" s="163"/>
      <c r="B79" s="129"/>
      <c r="D79" s="129"/>
      <c r="E79" s="129"/>
      <c r="I79" s="129"/>
      <c r="J79" s="129"/>
      <c r="T79" s="23"/>
      <c r="W79" s="124"/>
    </row>
    <row r="80" spans="1:23" ht="18" customHeight="1" x14ac:dyDescent="0.25">
      <c r="A80" s="163"/>
      <c r="B80" s="129"/>
      <c r="D80" s="129"/>
      <c r="E80" s="129"/>
      <c r="I80" s="129"/>
      <c r="J80" s="129"/>
      <c r="T80" s="23"/>
      <c r="W80" s="124"/>
    </row>
    <row r="81" spans="1:23" ht="18" customHeight="1" x14ac:dyDescent="0.25">
      <c r="A81" s="163"/>
      <c r="B81" s="129"/>
      <c r="D81" s="129"/>
      <c r="E81" s="129"/>
      <c r="I81" s="129"/>
      <c r="J81" s="129"/>
      <c r="T81" s="23"/>
      <c r="W81" s="124"/>
    </row>
    <row r="82" spans="1:23" ht="18" customHeight="1" x14ac:dyDescent="0.25">
      <c r="A82" s="163"/>
      <c r="B82" s="129"/>
      <c r="D82" s="129"/>
      <c r="E82" s="129"/>
      <c r="I82" s="129"/>
      <c r="J82" s="129"/>
      <c r="T82" s="23"/>
      <c r="W82" s="124"/>
    </row>
    <row r="83" spans="1:23" ht="18" customHeight="1" x14ac:dyDescent="0.25">
      <c r="B83" s="129"/>
      <c r="D83" s="129"/>
      <c r="E83" s="129"/>
      <c r="I83" s="129"/>
      <c r="J83" s="129"/>
      <c r="T83" s="23"/>
      <c r="W83" s="124"/>
    </row>
    <row r="84" spans="1:23" ht="18" customHeight="1" x14ac:dyDescent="0.25">
      <c r="I84" s="129"/>
      <c r="J84" s="129"/>
      <c r="T84" s="23"/>
      <c r="V84" s="123" t="e">
        <f>A85</f>
        <v>#REF!</v>
      </c>
      <c r="W84" s="124"/>
    </row>
    <row r="85" spans="1:23" ht="18" customHeight="1" x14ac:dyDescent="0.25">
      <c r="A85" s="130" t="e">
        <f>METAS!#REF!</f>
        <v>#REF!</v>
      </c>
      <c r="I85" s="129"/>
      <c r="J85" s="129"/>
      <c r="T85" s="23"/>
      <c r="V85" s="161" t="e">
        <f>$V$1&amp;"  "&amp;V84&amp;"  "&amp;$V$3&amp;"  "&amp;$V$2</f>
        <v>#REF!</v>
      </c>
      <c r="W85" s="124"/>
    </row>
    <row r="86" spans="1:23" ht="48" customHeight="1" x14ac:dyDescent="0.25">
      <c r="A86" s="132" t="s">
        <v>3</v>
      </c>
      <c r="B86" s="133" t="s">
        <v>100</v>
      </c>
      <c r="C86" s="134" t="s">
        <v>72</v>
      </c>
      <c r="D86" s="133" t="s">
        <v>176</v>
      </c>
      <c r="E86" s="133" t="s">
        <v>2</v>
      </c>
      <c r="F86" s="135"/>
      <c r="G86" s="136" t="s">
        <v>11</v>
      </c>
      <c r="H86" s="137" t="str">
        <f>"DEFICIENTE &lt;= "&amp;$E$3</f>
        <v>DEFICIENTE &lt;= 90</v>
      </c>
      <c r="I86" s="137" t="str">
        <f>"PROCESO &gt; "&amp;$E$3&amp;"  -  &lt; "&amp;$F$3</f>
        <v>PROCESO &gt; 90  -  &lt; 100</v>
      </c>
      <c r="J86" s="137" t="str">
        <f>"OPTIMO &gt;= "&amp;$F$3</f>
        <v>OPTIMO &gt;= 100</v>
      </c>
      <c r="T86" s="23"/>
      <c r="V86" s="123"/>
      <c r="W86" s="124"/>
    </row>
    <row r="87" spans="1:23" ht="18" customHeight="1" thickBot="1" x14ac:dyDescent="0.3">
      <c r="A87" s="143" t="str">
        <f>Config!$B$15</f>
        <v>RED</v>
      </c>
      <c r="B87" s="144" t="e">
        <f>SUM(B88:B96)</f>
        <v>#REF!</v>
      </c>
      <c r="C87" s="144" t="e">
        <f>SUM(C88:C96)</f>
        <v>#REF!</v>
      </c>
      <c r="D87" s="144" t="e">
        <f>SUM(D88:D96)</f>
        <v>#REF!</v>
      </c>
      <c r="E87" s="144">
        <f>Config!$C$9</f>
        <v>100</v>
      </c>
      <c r="F87" s="145"/>
      <c r="G87" s="144">
        <f t="shared" ref="G87:G92" si="24">IFERROR(ROUND(D87*100/B87,2),0)</f>
        <v>0</v>
      </c>
      <c r="H87" s="146">
        <f t="shared" ref="H87:H96" si="25">IF(G87&lt;=$E$3,G87,"")</f>
        <v>0</v>
      </c>
      <c r="I87" s="146" t="str">
        <f t="shared" ref="I87:I96" si="26">IF(G87&gt;$E$3,IF(G87&lt;$F$3,G87,""),"")</f>
        <v/>
      </c>
      <c r="J87" s="144" t="str">
        <f t="shared" ref="J87:J96" si="27">IF(G87&gt;=$F$3,G87,"")</f>
        <v/>
      </c>
      <c r="T87" s="23"/>
      <c r="V87" s="123"/>
      <c r="W87" s="124"/>
    </row>
    <row r="88" spans="1:23" ht="18" customHeight="1" x14ac:dyDescent="0.25">
      <c r="A88" s="151" t="str">
        <f>Config!$B$16</f>
        <v>HOSP</v>
      </c>
      <c r="B88" s="152" t="e">
        <f>METAS!#REF!</f>
        <v>#REF!</v>
      </c>
      <c r="C88" s="152" t="e">
        <f>ROUNDUP((B88/12)*Config!$C$6,0)</f>
        <v>#REF!</v>
      </c>
      <c r="D88" s="152" t="e">
        <f>ACUMULADO!#REF!</f>
        <v>#REF!</v>
      </c>
      <c r="E88" s="153">
        <f>E87</f>
        <v>100</v>
      </c>
      <c r="F88" s="153"/>
      <c r="G88" s="154">
        <f t="shared" si="24"/>
        <v>0</v>
      </c>
      <c r="H88" s="155">
        <f t="shared" si="25"/>
        <v>0</v>
      </c>
      <c r="I88" s="155" t="str">
        <f t="shared" si="26"/>
        <v/>
      </c>
      <c r="J88" s="156" t="str">
        <f t="shared" si="27"/>
        <v/>
      </c>
      <c r="T88" s="23"/>
      <c r="V88" s="123"/>
      <c r="W88" s="124"/>
    </row>
    <row r="89" spans="1:23" ht="18" customHeight="1" x14ac:dyDescent="0.25">
      <c r="A89" s="157" t="str">
        <f>Config!$B$17</f>
        <v>LLUI</v>
      </c>
      <c r="B89" s="152" t="e">
        <f>METAS!#REF!</f>
        <v>#REF!</v>
      </c>
      <c r="C89" s="125" t="e">
        <f>ROUNDUP((B89/12)*Config!$C$6,0)</f>
        <v>#REF!</v>
      </c>
      <c r="D89" s="152" t="e">
        <f>ACUMULADO!#REF!</f>
        <v>#REF!</v>
      </c>
      <c r="E89" s="153">
        <f t="shared" ref="E89:E96" si="28">E88</f>
        <v>100</v>
      </c>
      <c r="F89" s="162"/>
      <c r="G89" s="158">
        <f t="shared" si="24"/>
        <v>0</v>
      </c>
      <c r="H89" s="159">
        <f t="shared" si="25"/>
        <v>0</v>
      </c>
      <c r="I89" s="159" t="str">
        <f t="shared" si="26"/>
        <v/>
      </c>
      <c r="J89" s="160" t="str">
        <f t="shared" si="27"/>
        <v/>
      </c>
      <c r="T89" s="23"/>
      <c r="V89" s="123"/>
      <c r="W89" s="124"/>
    </row>
    <row r="90" spans="1:23" ht="18" customHeight="1" x14ac:dyDescent="0.25">
      <c r="A90" s="157" t="str">
        <f>Config!$B$18</f>
        <v>JERI</v>
      </c>
      <c r="B90" s="152" t="e">
        <f>METAS!#REF!</f>
        <v>#REF!</v>
      </c>
      <c r="C90" s="125" t="e">
        <f>ROUNDUP((B90/12)*Config!$C$6,0)</f>
        <v>#REF!</v>
      </c>
      <c r="D90" s="152" t="e">
        <f>ACUMULADO!#REF!</f>
        <v>#REF!</v>
      </c>
      <c r="E90" s="153">
        <f t="shared" si="28"/>
        <v>100</v>
      </c>
      <c r="F90" s="162"/>
      <c r="G90" s="158">
        <f t="shared" si="24"/>
        <v>0</v>
      </c>
      <c r="H90" s="159">
        <f t="shared" si="25"/>
        <v>0</v>
      </c>
      <c r="I90" s="159" t="str">
        <f t="shared" si="26"/>
        <v/>
      </c>
      <c r="J90" s="160" t="str">
        <f t="shared" si="27"/>
        <v/>
      </c>
      <c r="T90" s="23"/>
      <c r="V90" s="24"/>
      <c r="W90" s="124"/>
    </row>
    <row r="91" spans="1:23" ht="18" customHeight="1" x14ac:dyDescent="0.25">
      <c r="A91" s="157" t="str">
        <f>Config!$B$19</f>
        <v>YANT</v>
      </c>
      <c r="B91" s="152" t="e">
        <f>METAS!#REF!</f>
        <v>#REF!</v>
      </c>
      <c r="C91" s="125" t="e">
        <f>ROUNDUP((B91/12)*Config!$C$6,0)</f>
        <v>#REF!</v>
      </c>
      <c r="D91" s="152" t="e">
        <f>ACUMULADO!#REF!</f>
        <v>#REF!</v>
      </c>
      <c r="E91" s="153">
        <f t="shared" si="28"/>
        <v>100</v>
      </c>
      <c r="F91" s="162"/>
      <c r="G91" s="158">
        <f t="shared" si="24"/>
        <v>0</v>
      </c>
      <c r="H91" s="159">
        <f t="shared" si="25"/>
        <v>0</v>
      </c>
      <c r="I91" s="159" t="str">
        <f t="shared" si="26"/>
        <v/>
      </c>
      <c r="J91" s="160" t="str">
        <f t="shared" si="27"/>
        <v/>
      </c>
      <c r="T91" s="23"/>
      <c r="V91" s="24"/>
      <c r="W91" s="124"/>
    </row>
    <row r="92" spans="1:23" ht="18" customHeight="1" x14ac:dyDescent="0.25">
      <c r="A92" s="157" t="str">
        <f>Config!$B$20</f>
        <v>SORI</v>
      </c>
      <c r="B92" s="152" t="e">
        <f>METAS!#REF!</f>
        <v>#REF!</v>
      </c>
      <c r="C92" s="125" t="e">
        <f>ROUNDUP((B92/12)*Config!$C$6,0)</f>
        <v>#REF!</v>
      </c>
      <c r="D92" s="152" t="e">
        <f>ACUMULADO!#REF!</f>
        <v>#REF!</v>
      </c>
      <c r="E92" s="153">
        <f t="shared" si="28"/>
        <v>100</v>
      </c>
      <c r="F92" s="162"/>
      <c r="G92" s="158">
        <f t="shared" si="24"/>
        <v>0</v>
      </c>
      <c r="H92" s="159">
        <f t="shared" si="25"/>
        <v>0</v>
      </c>
      <c r="I92" s="159" t="str">
        <f t="shared" si="26"/>
        <v/>
      </c>
      <c r="J92" s="160" t="str">
        <f t="shared" si="27"/>
        <v/>
      </c>
      <c r="T92" s="23"/>
      <c r="V92" s="24"/>
      <c r="W92" s="124"/>
    </row>
    <row r="93" spans="1:23" ht="18" customHeight="1" x14ac:dyDescent="0.25">
      <c r="A93" s="157" t="str">
        <f>Config!$B$21</f>
        <v>JEPE</v>
      </c>
      <c r="B93" s="152" t="e">
        <f>METAS!#REF!</f>
        <v>#REF!</v>
      </c>
      <c r="C93" s="125" t="e">
        <f>ROUNDUP((B93/12)*Config!$C$6,0)</f>
        <v>#REF!</v>
      </c>
      <c r="D93" s="152" t="e">
        <f>ACUMULADO!#REF!</f>
        <v>#REF!</v>
      </c>
      <c r="E93" s="153">
        <f t="shared" si="28"/>
        <v>100</v>
      </c>
      <c r="F93" s="162"/>
      <c r="G93" s="158">
        <f>IFERROR(ROUND(D93*100/B93,2),0)</f>
        <v>0</v>
      </c>
      <c r="H93" s="159">
        <f t="shared" si="25"/>
        <v>0</v>
      </c>
      <c r="I93" s="159" t="str">
        <f t="shared" si="26"/>
        <v/>
      </c>
      <c r="J93" s="160" t="str">
        <f t="shared" si="27"/>
        <v/>
      </c>
      <c r="T93" s="23"/>
      <c r="V93" s="24"/>
      <c r="W93" s="124"/>
    </row>
    <row r="94" spans="1:23" ht="18" customHeight="1" x14ac:dyDescent="0.25">
      <c r="A94" s="157" t="str">
        <f>Config!$B$22</f>
        <v>ROQU</v>
      </c>
      <c r="B94" s="152" t="e">
        <f>METAS!#REF!</f>
        <v>#REF!</v>
      </c>
      <c r="C94" s="125" t="e">
        <f>ROUNDUP((B94/12)*Config!$C$6,0)</f>
        <v>#REF!</v>
      </c>
      <c r="D94" s="152" t="e">
        <f>ACUMULADO!#REF!</f>
        <v>#REF!</v>
      </c>
      <c r="E94" s="153">
        <f t="shared" si="28"/>
        <v>100</v>
      </c>
      <c r="F94" s="162"/>
      <c r="G94" s="158">
        <f>IFERROR(ROUND(D94*100/B94,2),0)</f>
        <v>0</v>
      </c>
      <c r="H94" s="159">
        <f t="shared" si="25"/>
        <v>0</v>
      </c>
      <c r="I94" s="159" t="str">
        <f t="shared" si="26"/>
        <v/>
      </c>
      <c r="J94" s="160" t="str">
        <f t="shared" si="27"/>
        <v/>
      </c>
      <c r="T94" s="23"/>
      <c r="W94" s="124"/>
    </row>
    <row r="95" spans="1:23" ht="18" customHeight="1" x14ac:dyDescent="0.25">
      <c r="A95" s="157" t="str">
        <f>Config!$B$23</f>
        <v>CALZ</v>
      </c>
      <c r="B95" s="152" t="e">
        <f>METAS!#REF!</f>
        <v>#REF!</v>
      </c>
      <c r="C95" s="125" t="e">
        <f>ROUNDUP((B95/12)*Config!$C$6,0)</f>
        <v>#REF!</v>
      </c>
      <c r="D95" s="152" t="e">
        <f>ACUMULADO!#REF!</f>
        <v>#REF!</v>
      </c>
      <c r="E95" s="153">
        <f t="shared" si="28"/>
        <v>100</v>
      </c>
      <c r="F95" s="162"/>
      <c r="G95" s="158">
        <f t="shared" ref="G95:G96" si="29">IFERROR(ROUND(D95*100/B95,2),0)</f>
        <v>0</v>
      </c>
      <c r="H95" s="159">
        <f t="shared" si="25"/>
        <v>0</v>
      </c>
      <c r="I95" s="159" t="str">
        <f t="shared" si="26"/>
        <v/>
      </c>
      <c r="J95" s="160" t="str">
        <f t="shared" si="27"/>
        <v/>
      </c>
      <c r="T95" s="23"/>
      <c r="W95" s="124"/>
    </row>
    <row r="96" spans="1:23" ht="18" customHeight="1" x14ac:dyDescent="0.25">
      <c r="A96" s="157" t="str">
        <f>Config!$B$24</f>
        <v>PUEB</v>
      </c>
      <c r="B96" s="152" t="e">
        <f>METAS!#REF!</f>
        <v>#REF!</v>
      </c>
      <c r="C96" s="125" t="e">
        <f>ROUNDUP((B96/12)*Config!$C$6,0)</f>
        <v>#REF!</v>
      </c>
      <c r="D96" s="152" t="e">
        <f>ACUMULADO!#REF!</f>
        <v>#REF!</v>
      </c>
      <c r="E96" s="153">
        <f t="shared" si="28"/>
        <v>100</v>
      </c>
      <c r="F96" s="162"/>
      <c r="G96" s="158">
        <f t="shared" si="29"/>
        <v>0</v>
      </c>
      <c r="H96" s="159">
        <f t="shared" si="25"/>
        <v>0</v>
      </c>
      <c r="I96" s="159" t="str">
        <f t="shared" si="26"/>
        <v/>
      </c>
      <c r="J96" s="160" t="str">
        <f t="shared" si="27"/>
        <v/>
      </c>
      <c r="T96" s="23"/>
      <c r="W96" s="124"/>
    </row>
    <row r="97" spans="1:527" ht="18" customHeight="1" x14ac:dyDescent="0.25">
      <c r="A97" s="163"/>
      <c r="B97" s="129"/>
      <c r="D97" s="127"/>
      <c r="E97" s="129"/>
      <c r="I97" s="129"/>
      <c r="J97" s="129"/>
      <c r="T97" s="23"/>
      <c r="W97" s="124"/>
    </row>
    <row r="98" spans="1:527" ht="18" customHeight="1" x14ac:dyDescent="0.25">
      <c r="A98" s="163"/>
      <c r="B98" s="129"/>
      <c r="D98" s="129"/>
      <c r="E98" s="129"/>
      <c r="I98" s="129"/>
      <c r="J98" s="129"/>
      <c r="T98" s="23"/>
      <c r="W98" s="124"/>
    </row>
    <row r="99" spans="1:527" ht="18" customHeight="1" x14ac:dyDescent="0.25">
      <c r="A99" s="163"/>
      <c r="B99" s="129"/>
      <c r="D99" s="129"/>
      <c r="E99" s="129"/>
      <c r="I99" s="129"/>
      <c r="J99" s="129"/>
      <c r="T99" s="23"/>
      <c r="W99" s="124"/>
    </row>
    <row r="100" spans="1:527" ht="18" customHeight="1" x14ac:dyDescent="0.25">
      <c r="A100" s="163"/>
      <c r="B100" s="129"/>
      <c r="D100" s="129"/>
      <c r="E100" s="129"/>
      <c r="I100" s="129"/>
      <c r="J100" s="129"/>
      <c r="T100" s="23"/>
      <c r="W100" s="124"/>
    </row>
    <row r="101" spans="1:527" ht="18" customHeight="1" x14ac:dyDescent="0.25">
      <c r="A101" s="163"/>
      <c r="B101" s="129"/>
      <c r="D101" s="129"/>
      <c r="E101" s="129"/>
      <c r="I101" s="129"/>
      <c r="J101" s="129"/>
      <c r="T101" s="23"/>
      <c r="W101" s="124"/>
    </row>
    <row r="102" spans="1:527" ht="18" customHeight="1" x14ac:dyDescent="0.25">
      <c r="A102" s="166"/>
      <c r="B102" s="129"/>
      <c r="D102" s="129"/>
      <c r="E102" s="129"/>
      <c r="I102" s="129"/>
      <c r="J102" s="129"/>
      <c r="T102" s="23"/>
      <c r="W102" s="124"/>
      <c r="PN102">
        <v>0</v>
      </c>
      <c r="PO102">
        <v>0</v>
      </c>
      <c r="PP102">
        <v>0</v>
      </c>
      <c r="PQ102">
        <v>0</v>
      </c>
      <c r="PR102">
        <v>0</v>
      </c>
      <c r="PS102">
        <v>0</v>
      </c>
      <c r="PT102">
        <v>0</v>
      </c>
      <c r="PU102">
        <v>0</v>
      </c>
      <c r="PV102">
        <v>0</v>
      </c>
      <c r="PW102">
        <v>0</v>
      </c>
      <c r="PX102">
        <v>0</v>
      </c>
      <c r="PY102">
        <v>0</v>
      </c>
      <c r="PZ102">
        <v>0</v>
      </c>
      <c r="QA102">
        <v>0</v>
      </c>
      <c r="QB102">
        <v>0</v>
      </c>
      <c r="QC102">
        <v>0</v>
      </c>
      <c r="QD102">
        <v>0</v>
      </c>
      <c r="QE102">
        <v>0</v>
      </c>
      <c r="QF102">
        <v>0</v>
      </c>
      <c r="QG102">
        <v>0</v>
      </c>
      <c r="QH102">
        <v>0</v>
      </c>
      <c r="QI102">
        <v>0</v>
      </c>
      <c r="QJ102">
        <v>0</v>
      </c>
      <c r="QK102">
        <v>0</v>
      </c>
      <c r="QL102">
        <v>0</v>
      </c>
      <c r="QM102">
        <v>0</v>
      </c>
      <c r="QN102">
        <v>0</v>
      </c>
      <c r="QO102">
        <v>0</v>
      </c>
      <c r="QP102">
        <v>0</v>
      </c>
      <c r="QQ102">
        <v>0</v>
      </c>
      <c r="QR102">
        <v>0</v>
      </c>
      <c r="QS102">
        <v>0</v>
      </c>
      <c r="QT102">
        <v>0</v>
      </c>
      <c r="QU102">
        <v>0</v>
      </c>
      <c r="QV102">
        <v>0</v>
      </c>
      <c r="QW102">
        <v>0</v>
      </c>
      <c r="QX102">
        <v>0</v>
      </c>
      <c r="QY102">
        <v>0</v>
      </c>
      <c r="QZ102">
        <v>0</v>
      </c>
      <c r="RA102">
        <v>0</v>
      </c>
      <c r="RB102">
        <v>0</v>
      </c>
      <c r="RC102">
        <v>0</v>
      </c>
      <c r="RD102">
        <v>0</v>
      </c>
      <c r="RE102">
        <v>0</v>
      </c>
      <c r="RF102">
        <v>0</v>
      </c>
      <c r="RG102">
        <v>0</v>
      </c>
      <c r="RH102">
        <v>0</v>
      </c>
      <c r="RI102">
        <v>0</v>
      </c>
      <c r="RJ102">
        <v>0</v>
      </c>
      <c r="RK102">
        <v>0</v>
      </c>
      <c r="RL102">
        <v>0</v>
      </c>
      <c r="RM102">
        <v>0</v>
      </c>
      <c r="RN102">
        <v>0</v>
      </c>
      <c r="RO102">
        <v>0</v>
      </c>
      <c r="RP102">
        <v>0</v>
      </c>
      <c r="RQ102">
        <v>0</v>
      </c>
      <c r="RR102">
        <v>0</v>
      </c>
      <c r="RS102">
        <v>0</v>
      </c>
      <c r="RT102">
        <v>0</v>
      </c>
      <c r="RU102">
        <v>0</v>
      </c>
      <c r="RV102">
        <v>0</v>
      </c>
      <c r="RW102">
        <v>0</v>
      </c>
      <c r="RX102">
        <v>0</v>
      </c>
      <c r="RY102">
        <v>0</v>
      </c>
      <c r="RZ102">
        <v>0</v>
      </c>
      <c r="SA102">
        <v>0</v>
      </c>
      <c r="SB102">
        <v>0</v>
      </c>
      <c r="SC102">
        <v>0</v>
      </c>
      <c r="SD102">
        <v>0</v>
      </c>
      <c r="SE102">
        <v>0</v>
      </c>
      <c r="SF102">
        <v>0</v>
      </c>
      <c r="SG102">
        <v>0</v>
      </c>
      <c r="SH102">
        <v>0</v>
      </c>
      <c r="SI102">
        <v>0</v>
      </c>
      <c r="SJ102">
        <v>0</v>
      </c>
      <c r="SK102">
        <v>0</v>
      </c>
      <c r="SL102">
        <v>0</v>
      </c>
      <c r="SM102">
        <v>0</v>
      </c>
      <c r="SN102">
        <v>0</v>
      </c>
      <c r="SO102">
        <v>0</v>
      </c>
      <c r="SP102">
        <v>0</v>
      </c>
      <c r="SQ102">
        <v>0</v>
      </c>
      <c r="SR102">
        <v>0</v>
      </c>
      <c r="SS102">
        <v>0</v>
      </c>
      <c r="ST102">
        <v>0</v>
      </c>
      <c r="SU102">
        <v>0</v>
      </c>
      <c r="SV102">
        <v>0</v>
      </c>
      <c r="SW102">
        <v>0</v>
      </c>
      <c r="SX102">
        <v>0</v>
      </c>
      <c r="SY102">
        <v>0</v>
      </c>
      <c r="SZ102">
        <v>0</v>
      </c>
      <c r="TA102">
        <v>0</v>
      </c>
      <c r="TB102">
        <v>0</v>
      </c>
      <c r="TC102">
        <v>0</v>
      </c>
      <c r="TD102">
        <v>0</v>
      </c>
      <c r="TE102">
        <v>0</v>
      </c>
      <c r="TF102">
        <v>0</v>
      </c>
      <c r="TG102">
        <v>0</v>
      </c>
    </row>
    <row r="103" spans="1:527" ht="18" customHeight="1" x14ac:dyDescent="0.25">
      <c r="A103" s="166"/>
      <c r="B103" s="129"/>
      <c r="D103" s="129"/>
      <c r="E103" s="129"/>
      <c r="I103" s="129"/>
      <c r="J103" s="129"/>
      <c r="T103" s="23"/>
      <c r="W103" s="124"/>
    </row>
    <row r="104" spans="1:527" ht="18" customHeight="1" x14ac:dyDescent="0.25">
      <c r="A104" s="164"/>
      <c r="B104" s="129"/>
      <c r="D104" s="129"/>
      <c r="E104" s="129"/>
      <c r="I104" s="129"/>
      <c r="J104" s="129"/>
      <c r="T104" s="23"/>
      <c r="W104" s="124"/>
    </row>
    <row r="105" spans="1:527" ht="18" customHeight="1" x14ac:dyDescent="0.25">
      <c r="A105" s="165" t="e">
        <f>METAS!#REF!</f>
        <v>#REF!</v>
      </c>
      <c r="B105" s="129"/>
      <c r="D105" s="129"/>
      <c r="E105" s="129"/>
      <c r="I105" s="129"/>
      <c r="J105" s="129"/>
      <c r="K105" t="s">
        <v>175</v>
      </c>
      <c r="T105" s="23"/>
      <c r="V105" s="123" t="e">
        <f>A105</f>
        <v>#REF!</v>
      </c>
      <c r="W105" s="124"/>
    </row>
    <row r="106" spans="1:527" ht="48" customHeight="1" x14ac:dyDescent="0.25">
      <c r="A106" s="132" t="s">
        <v>3</v>
      </c>
      <c r="B106" s="133" t="s">
        <v>100</v>
      </c>
      <c r="C106" s="134" t="s">
        <v>72</v>
      </c>
      <c r="D106" s="133" t="s">
        <v>177</v>
      </c>
      <c r="E106" s="133" t="s">
        <v>2</v>
      </c>
      <c r="F106" s="135"/>
      <c r="G106" s="136" t="s">
        <v>11</v>
      </c>
      <c r="H106" s="137" t="str">
        <f>"DEFICIENTE &lt;= "&amp;$E$3</f>
        <v>DEFICIENTE &lt;= 90</v>
      </c>
      <c r="I106" s="137" t="str">
        <f>"PROCESO &gt; "&amp;$E$3&amp;"  -  &lt; "&amp;$F$3</f>
        <v>PROCESO &gt; 90  -  &lt; 100</v>
      </c>
      <c r="J106" s="137" t="str">
        <f>"OPTIMO &gt;= "&amp;$F$3</f>
        <v>OPTIMO &gt;= 100</v>
      </c>
      <c r="T106" s="23"/>
      <c r="V106" s="161" t="e">
        <f>V$1&amp;"  "&amp;V105&amp;"  "&amp;$V$3&amp;"  "&amp;$V$2</f>
        <v>#REF!</v>
      </c>
      <c r="W106" s="124"/>
    </row>
    <row r="107" spans="1:527" ht="18" customHeight="1" thickBot="1" x14ac:dyDescent="0.3">
      <c r="A107" s="143" t="str">
        <f>Config!$B$15</f>
        <v>RED</v>
      </c>
      <c r="B107" s="144" t="e">
        <f>SUM(B108:B116)</f>
        <v>#REF!</v>
      </c>
      <c r="C107" s="144" t="e">
        <f>SUM(C108:C116)</f>
        <v>#REF!</v>
      </c>
      <c r="D107" s="144" t="e">
        <f>SUM(D108:D116)</f>
        <v>#REF!</v>
      </c>
      <c r="E107" s="144">
        <f>Config!$C$9</f>
        <v>100</v>
      </c>
      <c r="F107" s="145"/>
      <c r="G107" s="144">
        <f t="shared" ref="G107:G112" si="30">IFERROR(ROUND(D107*100/B107,2),0)</f>
        <v>0</v>
      </c>
      <c r="H107" s="146">
        <f t="shared" ref="H107:H116" si="31">IF(G107&lt;=$E$3,G107,"")</f>
        <v>0</v>
      </c>
      <c r="I107" s="146" t="str">
        <f t="shared" ref="I107:I116" si="32">IF(G107&gt;$E$3,IF(G107&lt;$F$3,G107,""),"")</f>
        <v/>
      </c>
      <c r="J107" s="144" t="str">
        <f t="shared" ref="J107:J116" si="33">IF(G107&gt;=$F$3,G107,"")</f>
        <v/>
      </c>
      <c r="T107" s="23"/>
      <c r="V107" s="123"/>
      <c r="W107" s="124"/>
    </row>
    <row r="108" spans="1:527" ht="18" customHeight="1" x14ac:dyDescent="0.25">
      <c r="A108" s="151" t="str">
        <f>Config!$B$16</f>
        <v>HOSP</v>
      </c>
      <c r="B108" s="152" t="e">
        <f>METAS!#REF!</f>
        <v>#REF!</v>
      </c>
      <c r="C108" s="152" t="e">
        <f>ROUNDUP((B108/12)*Config!$C$6,0)</f>
        <v>#REF!</v>
      </c>
      <c r="D108" s="152" t="e">
        <f>ACUMULADO!#REF!</f>
        <v>#REF!</v>
      </c>
      <c r="E108" s="153">
        <f>E107</f>
        <v>100</v>
      </c>
      <c r="F108" s="153"/>
      <c r="G108" s="154">
        <f t="shared" si="30"/>
        <v>0</v>
      </c>
      <c r="H108" s="155">
        <f t="shared" si="31"/>
        <v>0</v>
      </c>
      <c r="I108" s="155" t="str">
        <f t="shared" si="32"/>
        <v/>
      </c>
      <c r="J108" s="156" t="str">
        <f t="shared" si="33"/>
        <v/>
      </c>
      <c r="T108" s="23"/>
      <c r="V108" s="123"/>
      <c r="W108" s="124"/>
    </row>
    <row r="109" spans="1:527" ht="18" customHeight="1" x14ac:dyDescent="0.25">
      <c r="A109" s="157" t="str">
        <f>Config!$B$17</f>
        <v>LLUI</v>
      </c>
      <c r="B109" s="152" t="e">
        <f>METAS!#REF!</f>
        <v>#REF!</v>
      </c>
      <c r="C109" s="125" t="e">
        <f>ROUNDUP((B109/12)*Config!$C$6,0)</f>
        <v>#REF!</v>
      </c>
      <c r="D109" s="152" t="e">
        <f>ACUMULADO!#REF!</f>
        <v>#REF!</v>
      </c>
      <c r="E109" s="153">
        <f t="shared" ref="E109:E116" si="34">E108</f>
        <v>100</v>
      </c>
      <c r="F109" s="162"/>
      <c r="G109" s="158">
        <f t="shared" si="30"/>
        <v>0</v>
      </c>
      <c r="H109" s="159">
        <f t="shared" si="31"/>
        <v>0</v>
      </c>
      <c r="I109" s="159" t="str">
        <f t="shared" si="32"/>
        <v/>
      </c>
      <c r="J109" s="160" t="str">
        <f t="shared" si="33"/>
        <v/>
      </c>
      <c r="T109" s="23"/>
      <c r="V109" s="123"/>
      <c r="W109" s="124"/>
    </row>
    <row r="110" spans="1:527" ht="18" customHeight="1" x14ac:dyDescent="0.25">
      <c r="A110" s="157" t="str">
        <f>Config!$B$18</f>
        <v>JERI</v>
      </c>
      <c r="B110" s="152" t="e">
        <f>METAS!#REF!</f>
        <v>#REF!</v>
      </c>
      <c r="C110" s="125" t="e">
        <f>ROUNDUP((B110/12)*Config!$C$6,0)</f>
        <v>#REF!</v>
      </c>
      <c r="D110" s="152" t="e">
        <f>ACUMULADO!#REF!</f>
        <v>#REF!</v>
      </c>
      <c r="E110" s="153">
        <f t="shared" si="34"/>
        <v>100</v>
      </c>
      <c r="F110" s="162"/>
      <c r="G110" s="158">
        <f t="shared" si="30"/>
        <v>0</v>
      </c>
      <c r="H110" s="159">
        <f t="shared" si="31"/>
        <v>0</v>
      </c>
      <c r="I110" s="159" t="str">
        <f t="shared" si="32"/>
        <v/>
      </c>
      <c r="J110" s="160" t="str">
        <f t="shared" si="33"/>
        <v/>
      </c>
      <c r="T110" s="23"/>
      <c r="V110" s="24"/>
      <c r="W110" s="124"/>
    </row>
    <row r="111" spans="1:527" ht="18" customHeight="1" x14ac:dyDescent="0.25">
      <c r="A111" s="157" t="str">
        <f>Config!$B$19</f>
        <v>YANT</v>
      </c>
      <c r="B111" s="152" t="e">
        <f>METAS!#REF!</f>
        <v>#REF!</v>
      </c>
      <c r="C111" s="125" t="e">
        <f>ROUNDUP((B111/12)*Config!$C$6,0)</f>
        <v>#REF!</v>
      </c>
      <c r="D111" s="152" t="e">
        <f>ACUMULADO!#REF!</f>
        <v>#REF!</v>
      </c>
      <c r="E111" s="153">
        <f t="shared" si="34"/>
        <v>100</v>
      </c>
      <c r="F111" s="162"/>
      <c r="G111" s="158">
        <f t="shared" si="30"/>
        <v>0</v>
      </c>
      <c r="H111" s="159">
        <f t="shared" si="31"/>
        <v>0</v>
      </c>
      <c r="I111" s="159" t="str">
        <f t="shared" si="32"/>
        <v/>
      </c>
      <c r="J111" s="160" t="str">
        <f t="shared" si="33"/>
        <v/>
      </c>
      <c r="T111" s="23"/>
      <c r="V111" s="24"/>
      <c r="W111" s="124"/>
    </row>
    <row r="112" spans="1:527" ht="18" customHeight="1" x14ac:dyDescent="0.25">
      <c r="A112" s="157" t="str">
        <f>Config!$B$20</f>
        <v>SORI</v>
      </c>
      <c r="B112" s="152" t="e">
        <f>METAS!#REF!</f>
        <v>#REF!</v>
      </c>
      <c r="C112" s="125" t="e">
        <f>ROUNDUP((B112/12)*Config!$C$6,0)</f>
        <v>#REF!</v>
      </c>
      <c r="D112" s="152" t="e">
        <f>ACUMULADO!#REF!</f>
        <v>#REF!</v>
      </c>
      <c r="E112" s="153">
        <f t="shared" si="34"/>
        <v>100</v>
      </c>
      <c r="F112" s="162"/>
      <c r="G112" s="158">
        <f t="shared" si="30"/>
        <v>0</v>
      </c>
      <c r="H112" s="159">
        <f t="shared" si="31"/>
        <v>0</v>
      </c>
      <c r="I112" s="159" t="str">
        <f t="shared" si="32"/>
        <v/>
      </c>
      <c r="J112" s="160" t="str">
        <f t="shared" si="33"/>
        <v/>
      </c>
      <c r="T112" s="23"/>
      <c r="V112" s="24"/>
      <c r="W112" s="124"/>
    </row>
    <row r="113" spans="1:23" ht="18" customHeight="1" x14ac:dyDescent="0.25">
      <c r="A113" s="157" t="str">
        <f>Config!$B$21</f>
        <v>JEPE</v>
      </c>
      <c r="B113" s="152" t="e">
        <f>METAS!#REF!</f>
        <v>#REF!</v>
      </c>
      <c r="C113" s="125" t="e">
        <f>ROUNDUP((B113/12)*Config!$C$6,0)</f>
        <v>#REF!</v>
      </c>
      <c r="D113" s="152" t="e">
        <f>ACUMULADO!#REF!</f>
        <v>#REF!</v>
      </c>
      <c r="E113" s="153">
        <f t="shared" si="34"/>
        <v>100</v>
      </c>
      <c r="F113" s="162"/>
      <c r="G113" s="158">
        <f>IFERROR(ROUND(D113*100/B113,2),0)</f>
        <v>0</v>
      </c>
      <c r="H113" s="159">
        <f t="shared" si="31"/>
        <v>0</v>
      </c>
      <c r="I113" s="159" t="str">
        <f t="shared" si="32"/>
        <v/>
      </c>
      <c r="J113" s="160" t="str">
        <f t="shared" si="33"/>
        <v/>
      </c>
      <c r="T113" s="23"/>
      <c r="V113" s="24"/>
      <c r="W113" s="124"/>
    </row>
    <row r="114" spans="1:23" ht="18" customHeight="1" x14ac:dyDescent="0.25">
      <c r="A114" s="157" t="str">
        <f>Config!$B$22</f>
        <v>ROQU</v>
      </c>
      <c r="B114" s="152" t="e">
        <f>METAS!#REF!</f>
        <v>#REF!</v>
      </c>
      <c r="C114" s="125" t="e">
        <f>ROUNDUP((B114/12)*Config!$C$6,0)</f>
        <v>#REF!</v>
      </c>
      <c r="D114" s="152" t="e">
        <f>ACUMULADO!#REF!</f>
        <v>#REF!</v>
      </c>
      <c r="E114" s="153">
        <f t="shared" si="34"/>
        <v>100</v>
      </c>
      <c r="F114" s="162"/>
      <c r="G114" s="158">
        <f>IFERROR(ROUND(D114*100/B114,2),0)</f>
        <v>0</v>
      </c>
      <c r="H114" s="159">
        <f t="shared" si="31"/>
        <v>0</v>
      </c>
      <c r="I114" s="159" t="str">
        <f t="shared" si="32"/>
        <v/>
      </c>
      <c r="J114" s="160" t="str">
        <f t="shared" si="33"/>
        <v/>
      </c>
      <c r="T114" s="23"/>
      <c r="W114" s="124"/>
    </row>
    <row r="115" spans="1:23" ht="18" customHeight="1" x14ac:dyDescent="0.25">
      <c r="A115" s="157" t="str">
        <f>Config!$B$23</f>
        <v>CALZ</v>
      </c>
      <c r="B115" s="152" t="e">
        <f>METAS!#REF!</f>
        <v>#REF!</v>
      </c>
      <c r="C115" s="125" t="e">
        <f>ROUNDUP((B115/12)*Config!$C$6,0)</f>
        <v>#REF!</v>
      </c>
      <c r="D115" s="152" t="e">
        <f>ACUMULADO!#REF!</f>
        <v>#REF!</v>
      </c>
      <c r="E115" s="153">
        <f t="shared" si="34"/>
        <v>100</v>
      </c>
      <c r="F115" s="162"/>
      <c r="G115" s="158">
        <f t="shared" ref="G115:G116" si="35">IFERROR(ROUND(D115*100/B115,2),0)</f>
        <v>0</v>
      </c>
      <c r="H115" s="159">
        <f t="shared" si="31"/>
        <v>0</v>
      </c>
      <c r="I115" s="159" t="str">
        <f t="shared" si="32"/>
        <v/>
      </c>
      <c r="J115" s="160" t="str">
        <f t="shared" si="33"/>
        <v/>
      </c>
      <c r="T115" s="23"/>
      <c r="W115" s="124"/>
    </row>
    <row r="116" spans="1:23" ht="18" customHeight="1" x14ac:dyDescent="0.25">
      <c r="A116" s="157" t="str">
        <f>Config!$B$24</f>
        <v>PUEB</v>
      </c>
      <c r="B116" s="152" t="e">
        <f>METAS!#REF!</f>
        <v>#REF!</v>
      </c>
      <c r="C116" s="125" t="e">
        <f>ROUNDUP((B116/12)*Config!$C$6,0)</f>
        <v>#REF!</v>
      </c>
      <c r="D116" s="152" t="e">
        <f>ACUMULADO!#REF!</f>
        <v>#REF!</v>
      </c>
      <c r="E116" s="153">
        <f t="shared" si="34"/>
        <v>100</v>
      </c>
      <c r="F116" s="162"/>
      <c r="G116" s="158">
        <f t="shared" si="35"/>
        <v>0</v>
      </c>
      <c r="H116" s="159">
        <f t="shared" si="31"/>
        <v>0</v>
      </c>
      <c r="I116" s="159" t="str">
        <f t="shared" si="32"/>
        <v/>
      </c>
      <c r="J116" s="160" t="str">
        <f t="shared" si="33"/>
        <v/>
      </c>
      <c r="T116" s="23"/>
      <c r="W116" s="124"/>
    </row>
    <row r="117" spans="1:23" ht="18" customHeight="1" x14ac:dyDescent="0.25">
      <c r="D117" s="127"/>
      <c r="I117"/>
      <c r="J117"/>
      <c r="T117" s="23"/>
      <c r="W117" s="124"/>
    </row>
    <row r="118" spans="1:23" ht="18" customHeight="1" x14ac:dyDescent="0.25">
      <c r="I118"/>
      <c r="J118"/>
      <c r="T118" s="23"/>
      <c r="W118" s="124"/>
    </row>
    <row r="119" spans="1:23" ht="18" customHeight="1" x14ac:dyDescent="0.25">
      <c r="I119"/>
      <c r="J119"/>
      <c r="T119" s="23"/>
      <c r="W119" s="124"/>
    </row>
    <row r="120" spans="1:23" ht="18" customHeight="1" x14ac:dyDescent="0.25">
      <c r="A120" s="163"/>
      <c r="B120" s="129"/>
      <c r="D120" s="129"/>
      <c r="E120" s="129"/>
      <c r="I120" s="129"/>
      <c r="J120" s="129"/>
      <c r="T120" s="23"/>
      <c r="W120" s="124"/>
    </row>
    <row r="121" spans="1:23" ht="18" customHeight="1" x14ac:dyDescent="0.25">
      <c r="A121" s="163"/>
      <c r="B121" s="129"/>
      <c r="D121" s="129"/>
      <c r="E121" s="129"/>
      <c r="I121" s="129"/>
      <c r="J121" s="129"/>
      <c r="T121" s="23"/>
      <c r="W121" s="124"/>
    </row>
    <row r="122" spans="1:23" ht="18" customHeight="1" x14ac:dyDescent="0.25">
      <c r="A122" s="163"/>
      <c r="B122" s="129"/>
      <c r="D122" s="129"/>
      <c r="E122" s="129"/>
      <c r="I122" s="129"/>
      <c r="J122" s="129"/>
      <c r="T122" s="23"/>
      <c r="W122" s="124"/>
    </row>
    <row r="123" spans="1:23" ht="18" customHeight="1" x14ac:dyDescent="0.25">
      <c r="A123" s="163"/>
      <c r="B123" s="129"/>
      <c r="D123" s="129"/>
      <c r="E123" s="129"/>
      <c r="I123" s="129"/>
      <c r="J123" s="129"/>
      <c r="T123" s="23"/>
      <c r="W123" s="124"/>
    </row>
    <row r="124" spans="1:23" ht="18" customHeight="1" x14ac:dyDescent="0.25">
      <c r="A124" s="164"/>
      <c r="B124" s="129"/>
      <c r="D124" s="129"/>
      <c r="E124" s="129"/>
      <c r="I124" s="129"/>
      <c r="J124" s="129"/>
      <c r="T124" s="23"/>
      <c r="W124" s="124"/>
    </row>
    <row r="125" spans="1:23" ht="18" customHeight="1" x14ac:dyDescent="0.25">
      <c r="A125" s="165" t="e">
        <f>METAS!#REF!</f>
        <v>#REF!</v>
      </c>
      <c r="B125" s="129"/>
      <c r="D125" s="129"/>
      <c r="E125" s="129"/>
      <c r="I125" s="129"/>
      <c r="J125" s="129"/>
      <c r="T125" s="23"/>
      <c r="V125" s="123" t="e">
        <f>A125</f>
        <v>#REF!</v>
      </c>
      <c r="W125" s="124"/>
    </row>
    <row r="126" spans="1:23" ht="48" customHeight="1" x14ac:dyDescent="0.25">
      <c r="A126" s="132" t="s">
        <v>3</v>
      </c>
      <c r="B126" s="133" t="s">
        <v>100</v>
      </c>
      <c r="C126" s="134" t="s">
        <v>72</v>
      </c>
      <c r="D126" s="133" t="s">
        <v>182</v>
      </c>
      <c r="E126" s="133" t="s">
        <v>2</v>
      </c>
      <c r="F126" s="135"/>
      <c r="G126" s="136" t="s">
        <v>11</v>
      </c>
      <c r="H126" s="137" t="str">
        <f>"DEFICIENTE &lt;= "&amp;$E$3</f>
        <v>DEFICIENTE &lt;= 90</v>
      </c>
      <c r="I126" s="137" t="str">
        <f>"PROCESO &gt; "&amp;$E$3&amp;"  -  &lt; "&amp;$F$3</f>
        <v>PROCESO &gt; 90  -  &lt; 100</v>
      </c>
      <c r="J126" s="137" t="str">
        <f>"OPTIMO &gt;= "&amp;$F$3</f>
        <v>OPTIMO &gt;= 100</v>
      </c>
      <c r="T126" s="23"/>
      <c r="V126" s="147" t="e">
        <f>V$1&amp;"  "&amp;V125&amp;"  "&amp;$V$3&amp;"  "&amp;$V$2</f>
        <v>#REF!</v>
      </c>
      <c r="W126" s="124"/>
    </row>
    <row r="127" spans="1:23" ht="18" customHeight="1" thickBot="1" x14ac:dyDescent="0.3">
      <c r="A127" s="143" t="str">
        <f>Config!$B$15</f>
        <v>RED</v>
      </c>
      <c r="B127" s="144" t="e">
        <f>SUM(B128:B136)</f>
        <v>#REF!</v>
      </c>
      <c r="C127" s="144" t="e">
        <f>SUM(C128:C136)</f>
        <v>#REF!</v>
      </c>
      <c r="D127" s="144" t="e">
        <f>SUM(D128:D136)</f>
        <v>#REF!</v>
      </c>
      <c r="E127" s="144">
        <f>Config!$C$9</f>
        <v>100</v>
      </c>
      <c r="F127" s="145"/>
      <c r="G127" s="144">
        <f t="shared" ref="G127:G132" si="36">IFERROR(ROUND(D127*100/B127,2),0)</f>
        <v>0</v>
      </c>
      <c r="H127" s="146">
        <f t="shared" ref="H127:H136" si="37">IF(G127&lt;=$E$3,G127,"")</f>
        <v>0</v>
      </c>
      <c r="I127" s="146" t="str">
        <f t="shared" ref="I127:I136" si="38">IF(G127&gt;$E$3,IF(G127&lt;$F$3,G127,""),"")</f>
        <v/>
      </c>
      <c r="J127" s="144" t="str">
        <f t="shared" ref="J127:J136" si="39">IF(G127&gt;=$F$3,G127,"")</f>
        <v/>
      </c>
      <c r="T127" s="23"/>
      <c r="V127" s="123"/>
      <c r="W127" s="124"/>
    </row>
    <row r="128" spans="1:23" ht="18" customHeight="1" x14ac:dyDescent="0.25">
      <c r="A128" s="151" t="str">
        <f>Config!$B$16</f>
        <v>HOSP</v>
      </c>
      <c r="B128" s="152" t="e">
        <f>METAS!#REF!</f>
        <v>#REF!</v>
      </c>
      <c r="C128" s="152" t="e">
        <f>ROUNDUP((B128/12)*Config!$C$6,0)</f>
        <v>#REF!</v>
      </c>
      <c r="D128" s="152" t="e">
        <f>ACUMULADO!#REF!</f>
        <v>#REF!</v>
      </c>
      <c r="E128" s="153">
        <f>E127</f>
        <v>100</v>
      </c>
      <c r="F128" s="153"/>
      <c r="G128" s="154">
        <f t="shared" si="36"/>
        <v>0</v>
      </c>
      <c r="H128" s="155">
        <f t="shared" si="37"/>
        <v>0</v>
      </c>
      <c r="I128" s="155" t="str">
        <f t="shared" si="38"/>
        <v/>
      </c>
      <c r="J128" s="156" t="str">
        <f t="shared" si="39"/>
        <v/>
      </c>
      <c r="T128" s="23"/>
      <c r="V128" s="123"/>
      <c r="W128" s="124"/>
    </row>
    <row r="129" spans="1:23" ht="18" customHeight="1" x14ac:dyDescent="0.25">
      <c r="A129" s="157" t="str">
        <f>Config!$B$17</f>
        <v>LLUI</v>
      </c>
      <c r="B129" s="152" t="e">
        <f>METAS!#REF!</f>
        <v>#REF!</v>
      </c>
      <c r="C129" s="125" t="e">
        <f>ROUNDUP((B129/12)*Config!$C$6,0)</f>
        <v>#REF!</v>
      </c>
      <c r="D129" s="152" t="e">
        <f>ACUMULADO!#REF!</f>
        <v>#REF!</v>
      </c>
      <c r="E129" s="153">
        <f t="shared" ref="E129:E136" si="40">E128</f>
        <v>100</v>
      </c>
      <c r="F129" s="162"/>
      <c r="G129" s="158">
        <f t="shared" si="36"/>
        <v>0</v>
      </c>
      <c r="H129" s="159">
        <f t="shared" si="37"/>
        <v>0</v>
      </c>
      <c r="I129" s="159" t="str">
        <f t="shared" si="38"/>
        <v/>
      </c>
      <c r="J129" s="160" t="str">
        <f t="shared" si="39"/>
        <v/>
      </c>
      <c r="T129" s="23"/>
      <c r="V129" s="123"/>
      <c r="W129" s="124"/>
    </row>
    <row r="130" spans="1:23" ht="18" customHeight="1" x14ac:dyDescent="0.25">
      <c r="A130" s="157" t="str">
        <f>Config!$B$18</f>
        <v>JERI</v>
      </c>
      <c r="B130" s="152" t="e">
        <f>METAS!#REF!</f>
        <v>#REF!</v>
      </c>
      <c r="C130" s="125" t="e">
        <f>ROUNDUP((B130/12)*Config!$C$6,0)</f>
        <v>#REF!</v>
      </c>
      <c r="D130" s="152" t="e">
        <f>ACUMULADO!#REF!</f>
        <v>#REF!</v>
      </c>
      <c r="E130" s="153">
        <f t="shared" si="40"/>
        <v>100</v>
      </c>
      <c r="F130" s="162"/>
      <c r="G130" s="158">
        <f t="shared" si="36"/>
        <v>0</v>
      </c>
      <c r="H130" s="159">
        <f t="shared" si="37"/>
        <v>0</v>
      </c>
      <c r="I130" s="159" t="str">
        <f t="shared" si="38"/>
        <v/>
      </c>
      <c r="J130" s="160" t="str">
        <f t="shared" si="39"/>
        <v/>
      </c>
      <c r="T130" s="23"/>
      <c r="V130" s="24"/>
      <c r="W130" s="124"/>
    </row>
    <row r="131" spans="1:23" ht="18" customHeight="1" x14ac:dyDescent="0.25">
      <c r="A131" s="157" t="str">
        <f>Config!$B$19</f>
        <v>YANT</v>
      </c>
      <c r="B131" s="152" t="e">
        <f>METAS!#REF!</f>
        <v>#REF!</v>
      </c>
      <c r="C131" s="125" t="e">
        <f>ROUNDUP((B131/12)*Config!$C$6,0)</f>
        <v>#REF!</v>
      </c>
      <c r="D131" s="152" t="e">
        <f>ACUMULADO!#REF!</f>
        <v>#REF!</v>
      </c>
      <c r="E131" s="153">
        <f t="shared" si="40"/>
        <v>100</v>
      </c>
      <c r="F131" s="162"/>
      <c r="G131" s="158">
        <f t="shared" si="36"/>
        <v>0</v>
      </c>
      <c r="H131" s="159">
        <f t="shared" si="37"/>
        <v>0</v>
      </c>
      <c r="I131" s="159" t="str">
        <f t="shared" si="38"/>
        <v/>
      </c>
      <c r="J131" s="160" t="str">
        <f t="shared" si="39"/>
        <v/>
      </c>
      <c r="T131" s="23"/>
      <c r="V131" s="24"/>
      <c r="W131" s="124"/>
    </row>
    <row r="132" spans="1:23" ht="18" customHeight="1" x14ac:dyDescent="0.25">
      <c r="A132" s="157" t="str">
        <f>Config!$B$20</f>
        <v>SORI</v>
      </c>
      <c r="B132" s="152" t="e">
        <f>METAS!#REF!</f>
        <v>#REF!</v>
      </c>
      <c r="C132" s="125" t="e">
        <f>ROUNDUP((B132/12)*Config!$C$6,0)</f>
        <v>#REF!</v>
      </c>
      <c r="D132" s="152" t="e">
        <f>ACUMULADO!#REF!</f>
        <v>#REF!</v>
      </c>
      <c r="E132" s="153">
        <f t="shared" si="40"/>
        <v>100</v>
      </c>
      <c r="F132" s="162"/>
      <c r="G132" s="158">
        <f t="shared" si="36"/>
        <v>0</v>
      </c>
      <c r="H132" s="159">
        <f t="shared" si="37"/>
        <v>0</v>
      </c>
      <c r="I132" s="159" t="str">
        <f t="shared" si="38"/>
        <v/>
      </c>
      <c r="J132" s="160" t="str">
        <f t="shared" si="39"/>
        <v/>
      </c>
      <c r="T132" s="23"/>
      <c r="V132" s="24"/>
      <c r="W132" s="124"/>
    </row>
    <row r="133" spans="1:23" ht="18" customHeight="1" x14ac:dyDescent="0.25">
      <c r="A133" s="157" t="str">
        <f>Config!$B$21</f>
        <v>JEPE</v>
      </c>
      <c r="B133" s="152" t="e">
        <f>METAS!#REF!</f>
        <v>#REF!</v>
      </c>
      <c r="C133" s="125" t="e">
        <f>ROUNDUP((B133/12)*Config!$C$6,0)</f>
        <v>#REF!</v>
      </c>
      <c r="D133" s="152" t="e">
        <f>ACUMULADO!#REF!</f>
        <v>#REF!</v>
      </c>
      <c r="E133" s="153">
        <f t="shared" si="40"/>
        <v>100</v>
      </c>
      <c r="F133" s="162"/>
      <c r="G133" s="158">
        <f>IFERROR(ROUND(D133*100/B133,2),0)</f>
        <v>0</v>
      </c>
      <c r="H133" s="159">
        <f t="shared" si="37"/>
        <v>0</v>
      </c>
      <c r="I133" s="159" t="str">
        <f t="shared" si="38"/>
        <v/>
      </c>
      <c r="J133" s="160" t="str">
        <f t="shared" si="39"/>
        <v/>
      </c>
      <c r="T133" s="23"/>
      <c r="V133" s="24"/>
      <c r="W133" s="124"/>
    </row>
    <row r="134" spans="1:23" ht="18" customHeight="1" x14ac:dyDescent="0.25">
      <c r="A134" s="157" t="str">
        <f>Config!$B$22</f>
        <v>ROQU</v>
      </c>
      <c r="B134" s="152" t="e">
        <f>METAS!#REF!</f>
        <v>#REF!</v>
      </c>
      <c r="C134" s="125" t="e">
        <f>ROUNDUP((B134/12)*Config!$C$6,0)</f>
        <v>#REF!</v>
      </c>
      <c r="D134" s="152" t="e">
        <f>ACUMULADO!#REF!</f>
        <v>#REF!</v>
      </c>
      <c r="E134" s="153">
        <f t="shared" si="40"/>
        <v>100</v>
      </c>
      <c r="F134" s="162"/>
      <c r="G134" s="158">
        <f>IFERROR(ROUND(D134*100/B134,2),0)</f>
        <v>0</v>
      </c>
      <c r="H134" s="159">
        <f t="shared" si="37"/>
        <v>0</v>
      </c>
      <c r="I134" s="159" t="str">
        <f t="shared" si="38"/>
        <v/>
      </c>
      <c r="J134" s="160" t="str">
        <f t="shared" si="39"/>
        <v/>
      </c>
      <c r="T134" s="23"/>
      <c r="V134" s="24"/>
      <c r="W134" s="124"/>
    </row>
    <row r="135" spans="1:23" ht="18" customHeight="1" x14ac:dyDescent="0.25">
      <c r="A135" s="157" t="str">
        <f>Config!$B$23</f>
        <v>CALZ</v>
      </c>
      <c r="B135" s="152" t="e">
        <f>METAS!#REF!</f>
        <v>#REF!</v>
      </c>
      <c r="C135" s="125" t="e">
        <f>ROUNDUP((B135/12)*Config!$C$6,0)</f>
        <v>#REF!</v>
      </c>
      <c r="D135" s="152" t="e">
        <f>ACUMULADO!#REF!</f>
        <v>#REF!</v>
      </c>
      <c r="E135" s="153">
        <f t="shared" si="40"/>
        <v>100</v>
      </c>
      <c r="F135" s="162"/>
      <c r="G135" s="158">
        <f t="shared" ref="G135:G136" si="41">IFERROR(ROUND(D135*100/B135,2),0)</f>
        <v>0</v>
      </c>
      <c r="H135" s="159">
        <f t="shared" si="37"/>
        <v>0</v>
      </c>
      <c r="I135" s="159" t="str">
        <f t="shared" si="38"/>
        <v/>
      </c>
      <c r="J135" s="160" t="str">
        <f t="shared" si="39"/>
        <v/>
      </c>
      <c r="T135" s="23"/>
      <c r="W135" s="124"/>
    </row>
    <row r="136" spans="1:23" ht="18" customHeight="1" x14ac:dyDescent="0.25">
      <c r="A136" s="157" t="str">
        <f>Config!$B$24</f>
        <v>PUEB</v>
      </c>
      <c r="B136" s="152" t="e">
        <f>METAS!#REF!</f>
        <v>#REF!</v>
      </c>
      <c r="C136" s="125" t="e">
        <f>ROUNDUP((B136/12)*Config!$C$6,0)</f>
        <v>#REF!</v>
      </c>
      <c r="D136" s="152" t="e">
        <f>ACUMULADO!#REF!</f>
        <v>#REF!</v>
      </c>
      <c r="E136" s="153">
        <f t="shared" si="40"/>
        <v>100</v>
      </c>
      <c r="F136" s="162"/>
      <c r="G136" s="158">
        <f t="shared" si="41"/>
        <v>0</v>
      </c>
      <c r="H136" s="159">
        <f t="shared" si="37"/>
        <v>0</v>
      </c>
      <c r="I136" s="159" t="str">
        <f t="shared" si="38"/>
        <v/>
      </c>
      <c r="J136" s="160" t="str">
        <f t="shared" si="39"/>
        <v/>
      </c>
      <c r="T136" s="23"/>
      <c r="W136" s="124"/>
    </row>
    <row r="137" spans="1:23" ht="18" customHeight="1" x14ac:dyDescent="0.25">
      <c r="D137" s="127"/>
      <c r="I137"/>
      <c r="J137"/>
      <c r="T137" s="23"/>
      <c r="W137" s="124"/>
    </row>
    <row r="138" spans="1:23" ht="18" customHeight="1" x14ac:dyDescent="0.25">
      <c r="I138"/>
      <c r="J138"/>
      <c r="T138" s="23"/>
      <c r="W138" s="124"/>
    </row>
    <row r="139" spans="1:23" ht="18" customHeight="1" x14ac:dyDescent="0.25">
      <c r="I139"/>
      <c r="J139"/>
      <c r="T139" s="23"/>
      <c r="W139" s="124"/>
    </row>
    <row r="140" spans="1:23" ht="18" customHeight="1" x14ac:dyDescent="0.25">
      <c r="A140" s="163"/>
      <c r="B140" s="129"/>
      <c r="D140" s="129"/>
      <c r="E140" s="129"/>
      <c r="I140" s="129"/>
      <c r="J140" s="129"/>
      <c r="T140" s="23"/>
      <c r="W140" s="124"/>
    </row>
    <row r="141" spans="1:23" ht="18" customHeight="1" x14ac:dyDescent="0.25">
      <c r="A141" s="163"/>
      <c r="B141" s="129"/>
      <c r="D141" s="129"/>
      <c r="E141" s="129"/>
      <c r="I141" s="129"/>
      <c r="J141" s="129"/>
      <c r="T141" s="23"/>
      <c r="W141" s="124"/>
    </row>
    <row r="142" spans="1:23" ht="18" customHeight="1" x14ac:dyDescent="0.25">
      <c r="A142" s="163"/>
      <c r="B142" s="129"/>
      <c r="D142" s="129"/>
      <c r="E142" s="129"/>
      <c r="I142" s="129"/>
      <c r="J142" s="129"/>
      <c r="T142" s="23"/>
      <c r="W142" s="124"/>
    </row>
    <row r="143" spans="1:23" ht="18" customHeight="1" x14ac:dyDescent="0.25">
      <c r="A143" s="163"/>
      <c r="B143" s="129"/>
      <c r="D143" s="129"/>
      <c r="E143" s="129"/>
      <c r="I143" s="129"/>
      <c r="J143" s="129"/>
      <c r="T143" s="23"/>
      <c r="W143" s="124"/>
    </row>
    <row r="144" spans="1:23" ht="18" customHeight="1" x14ac:dyDescent="0.25">
      <c r="A144" s="163"/>
      <c r="B144" s="129"/>
      <c r="D144" s="129"/>
      <c r="E144" s="129"/>
      <c r="I144" s="129"/>
      <c r="J144" s="129"/>
      <c r="T144" s="23"/>
      <c r="W144" s="124"/>
    </row>
    <row r="145" spans="1:23" ht="18" customHeight="1" x14ac:dyDescent="0.25">
      <c r="I145" s="129"/>
      <c r="J145" s="129"/>
      <c r="T145" s="23"/>
      <c r="V145" s="123" t="e">
        <f>A146</f>
        <v>#REF!</v>
      </c>
      <c r="W145" s="124"/>
    </row>
    <row r="146" spans="1:23" ht="18" customHeight="1" x14ac:dyDescent="0.25">
      <c r="A146" s="130" t="e">
        <f>METAS!#REF!</f>
        <v>#REF!</v>
      </c>
      <c r="I146" s="129"/>
      <c r="J146" s="129"/>
      <c r="T146" s="23"/>
      <c r="V146" s="161" t="e">
        <f>$V$1&amp;"  "&amp;V145&amp;"  "&amp;$V$3&amp;"  "&amp;$V$2</f>
        <v>#REF!</v>
      </c>
      <c r="W146" s="124"/>
    </row>
    <row r="147" spans="1:23" ht="48" customHeight="1" x14ac:dyDescent="0.25">
      <c r="A147" s="132" t="s">
        <v>3</v>
      </c>
      <c r="B147" s="133" t="s">
        <v>100</v>
      </c>
      <c r="C147" s="134" t="s">
        <v>72</v>
      </c>
      <c r="D147" s="133" t="s">
        <v>181</v>
      </c>
      <c r="E147" s="133" t="s">
        <v>2</v>
      </c>
      <c r="F147" s="135"/>
      <c r="G147" s="136" t="s">
        <v>11</v>
      </c>
      <c r="H147" s="137" t="str">
        <f>"DEFICIENTE &lt;= "&amp;$E$3</f>
        <v>DEFICIENTE &lt;= 90</v>
      </c>
      <c r="I147" s="137" t="str">
        <f>"PROCESO &gt; "&amp;$E$3&amp;"  -  &lt; "&amp;$F$3</f>
        <v>PROCESO &gt; 90  -  &lt; 100</v>
      </c>
      <c r="J147" s="137" t="str">
        <f>"OPTIMO &gt;= "&amp;$F$3</f>
        <v>OPTIMO &gt;= 100</v>
      </c>
      <c r="T147" s="23"/>
      <c r="V147" s="123"/>
      <c r="W147" s="124"/>
    </row>
    <row r="148" spans="1:23" ht="18" customHeight="1" thickBot="1" x14ac:dyDescent="0.3">
      <c r="A148" s="143" t="str">
        <f>Config!$B$15</f>
        <v>RED</v>
      </c>
      <c r="B148" s="144" t="e">
        <f>SUM(B149:B157)</f>
        <v>#REF!</v>
      </c>
      <c r="C148" s="144" t="e">
        <f>SUM(C149:C157)</f>
        <v>#REF!</v>
      </c>
      <c r="D148" s="144" t="e">
        <f>SUM(D149:D157)</f>
        <v>#REF!</v>
      </c>
      <c r="E148" s="144">
        <f>Config!$C$9</f>
        <v>100</v>
      </c>
      <c r="F148" s="145"/>
      <c r="G148" s="144">
        <f t="shared" ref="G148:G153" si="42">IFERROR(ROUND(D148*100/B148,2),0)</f>
        <v>0</v>
      </c>
      <c r="H148" s="146">
        <f t="shared" ref="H148:H157" si="43">IF(G148&lt;=$E$3,G148,"")</f>
        <v>0</v>
      </c>
      <c r="I148" s="146" t="str">
        <f t="shared" ref="I148:I157" si="44">IF(G148&gt;$E$3,IF(G148&lt;$F$3,G148,""),"")</f>
        <v/>
      </c>
      <c r="J148" s="144" t="str">
        <f t="shared" ref="J148:J157" si="45">IF(G148&gt;=$F$3,G148,"")</f>
        <v/>
      </c>
      <c r="T148" s="23"/>
      <c r="V148" s="123"/>
      <c r="W148" s="124"/>
    </row>
    <row r="149" spans="1:23" ht="18" customHeight="1" x14ac:dyDescent="0.25">
      <c r="A149" s="151" t="str">
        <f>Config!$B$16</f>
        <v>HOSP</v>
      </c>
      <c r="B149" s="152" t="e">
        <f>METAS!#REF!</f>
        <v>#REF!</v>
      </c>
      <c r="C149" s="152" t="e">
        <f>ROUNDUP((B149/12)*Config!$C$6,0)</f>
        <v>#REF!</v>
      </c>
      <c r="D149" s="152" t="e">
        <f>ACUMULADO!#REF!</f>
        <v>#REF!</v>
      </c>
      <c r="E149" s="153">
        <f>E148</f>
        <v>100</v>
      </c>
      <c r="F149" s="153"/>
      <c r="G149" s="154">
        <f t="shared" si="42"/>
        <v>0</v>
      </c>
      <c r="H149" s="155">
        <f t="shared" si="43"/>
        <v>0</v>
      </c>
      <c r="I149" s="155" t="str">
        <f t="shared" si="44"/>
        <v/>
      </c>
      <c r="J149" s="156" t="str">
        <f t="shared" si="45"/>
        <v/>
      </c>
      <c r="T149" s="23"/>
      <c r="V149" s="123"/>
      <c r="W149" s="124"/>
    </row>
    <row r="150" spans="1:23" ht="18" customHeight="1" x14ac:dyDescent="0.25">
      <c r="A150" s="157" t="str">
        <f>Config!$B$17</f>
        <v>LLUI</v>
      </c>
      <c r="B150" s="152" t="e">
        <f>METAS!#REF!</f>
        <v>#REF!</v>
      </c>
      <c r="C150" s="125" t="e">
        <f>ROUNDUP((B150/12)*Config!$C$6,0)</f>
        <v>#REF!</v>
      </c>
      <c r="D150" s="152" t="e">
        <f>ACUMULADO!#REF!</f>
        <v>#REF!</v>
      </c>
      <c r="E150" s="153">
        <f t="shared" ref="E150:E157" si="46">E149</f>
        <v>100</v>
      </c>
      <c r="F150" s="162"/>
      <c r="G150" s="158">
        <f t="shared" si="42"/>
        <v>0</v>
      </c>
      <c r="H150" s="159">
        <f t="shared" si="43"/>
        <v>0</v>
      </c>
      <c r="I150" s="159" t="str">
        <f t="shared" si="44"/>
        <v/>
      </c>
      <c r="J150" s="160" t="str">
        <f t="shared" si="45"/>
        <v/>
      </c>
      <c r="T150" s="23"/>
      <c r="V150" s="123"/>
      <c r="W150" s="124"/>
    </row>
    <row r="151" spans="1:23" ht="18" customHeight="1" x14ac:dyDescent="0.25">
      <c r="A151" s="157" t="str">
        <f>Config!$B$18</f>
        <v>JERI</v>
      </c>
      <c r="B151" s="152" t="e">
        <f>METAS!#REF!</f>
        <v>#REF!</v>
      </c>
      <c r="C151" s="125" t="e">
        <f>ROUNDUP((B151/12)*Config!$C$6,0)</f>
        <v>#REF!</v>
      </c>
      <c r="D151" s="152" t="e">
        <f>ACUMULADO!#REF!</f>
        <v>#REF!</v>
      </c>
      <c r="E151" s="153">
        <f t="shared" si="46"/>
        <v>100</v>
      </c>
      <c r="F151" s="162"/>
      <c r="G151" s="158">
        <f t="shared" si="42"/>
        <v>0</v>
      </c>
      <c r="H151" s="159">
        <f t="shared" si="43"/>
        <v>0</v>
      </c>
      <c r="I151" s="159" t="str">
        <f t="shared" si="44"/>
        <v/>
      </c>
      <c r="J151" s="160" t="str">
        <f t="shared" si="45"/>
        <v/>
      </c>
      <c r="T151" s="23"/>
      <c r="V151" s="24"/>
      <c r="W151" s="124"/>
    </row>
    <row r="152" spans="1:23" ht="18" customHeight="1" x14ac:dyDescent="0.25">
      <c r="A152" s="157" t="str">
        <f>Config!$B$19</f>
        <v>YANT</v>
      </c>
      <c r="B152" s="152" t="e">
        <f>METAS!#REF!</f>
        <v>#REF!</v>
      </c>
      <c r="C152" s="125" t="e">
        <f>ROUNDUP((B152/12)*Config!$C$6,0)</f>
        <v>#REF!</v>
      </c>
      <c r="D152" s="152" t="e">
        <f>ACUMULADO!#REF!</f>
        <v>#REF!</v>
      </c>
      <c r="E152" s="153">
        <f t="shared" si="46"/>
        <v>100</v>
      </c>
      <c r="F152" s="162"/>
      <c r="G152" s="158">
        <f t="shared" si="42"/>
        <v>0</v>
      </c>
      <c r="H152" s="159">
        <f t="shared" si="43"/>
        <v>0</v>
      </c>
      <c r="I152" s="159" t="str">
        <f t="shared" si="44"/>
        <v/>
      </c>
      <c r="J152" s="160" t="str">
        <f t="shared" si="45"/>
        <v/>
      </c>
      <c r="T152" s="23"/>
      <c r="V152" s="24"/>
      <c r="W152" s="124"/>
    </row>
    <row r="153" spans="1:23" ht="18" customHeight="1" x14ac:dyDescent="0.25">
      <c r="A153" s="157" t="str">
        <f>Config!$B$20</f>
        <v>SORI</v>
      </c>
      <c r="B153" s="152" t="e">
        <f>METAS!#REF!</f>
        <v>#REF!</v>
      </c>
      <c r="C153" s="125" t="e">
        <f>ROUNDUP((B153/12)*Config!$C$6,0)</f>
        <v>#REF!</v>
      </c>
      <c r="D153" s="152" t="e">
        <f>ACUMULADO!#REF!</f>
        <v>#REF!</v>
      </c>
      <c r="E153" s="153">
        <f t="shared" si="46"/>
        <v>100</v>
      </c>
      <c r="F153" s="162"/>
      <c r="G153" s="158">
        <f t="shared" si="42"/>
        <v>0</v>
      </c>
      <c r="H153" s="159">
        <f t="shared" si="43"/>
        <v>0</v>
      </c>
      <c r="I153" s="159" t="str">
        <f t="shared" si="44"/>
        <v/>
      </c>
      <c r="J153" s="160" t="str">
        <f t="shared" si="45"/>
        <v/>
      </c>
      <c r="T153" s="23"/>
      <c r="V153" s="24"/>
      <c r="W153" s="124"/>
    </row>
    <row r="154" spans="1:23" ht="18" customHeight="1" x14ac:dyDescent="0.25">
      <c r="A154" s="157" t="str">
        <f>Config!$B$21</f>
        <v>JEPE</v>
      </c>
      <c r="B154" s="152" t="e">
        <f>METAS!#REF!</f>
        <v>#REF!</v>
      </c>
      <c r="C154" s="125" t="e">
        <f>ROUNDUP((B154/12)*Config!$C$6,0)</f>
        <v>#REF!</v>
      </c>
      <c r="D154" s="152" t="e">
        <f>ACUMULADO!#REF!</f>
        <v>#REF!</v>
      </c>
      <c r="E154" s="153">
        <f t="shared" si="46"/>
        <v>100</v>
      </c>
      <c r="F154" s="162"/>
      <c r="G154" s="158">
        <f>IFERROR(ROUND(D154*100/B154,2),0)</f>
        <v>0</v>
      </c>
      <c r="H154" s="159">
        <f t="shared" si="43"/>
        <v>0</v>
      </c>
      <c r="I154" s="159" t="str">
        <f t="shared" si="44"/>
        <v/>
      </c>
      <c r="J154" s="160" t="str">
        <f t="shared" si="45"/>
        <v/>
      </c>
      <c r="T154" s="23"/>
      <c r="W154" s="124"/>
    </row>
    <row r="155" spans="1:23" ht="18" customHeight="1" x14ac:dyDescent="0.25">
      <c r="A155" s="157" t="str">
        <f>Config!$B$22</f>
        <v>ROQU</v>
      </c>
      <c r="B155" s="152" t="e">
        <f>METAS!#REF!</f>
        <v>#REF!</v>
      </c>
      <c r="C155" s="125" t="e">
        <f>ROUNDUP((B155/12)*Config!$C$6,0)</f>
        <v>#REF!</v>
      </c>
      <c r="D155" s="152" t="e">
        <f>ACUMULADO!#REF!</f>
        <v>#REF!</v>
      </c>
      <c r="E155" s="153">
        <f t="shared" si="46"/>
        <v>100</v>
      </c>
      <c r="F155" s="162"/>
      <c r="G155" s="158">
        <f>IFERROR(ROUND(D155*100/B155,2),0)</f>
        <v>0</v>
      </c>
      <c r="H155" s="159">
        <f t="shared" si="43"/>
        <v>0</v>
      </c>
      <c r="I155" s="159" t="str">
        <f t="shared" si="44"/>
        <v/>
      </c>
      <c r="J155" s="160" t="str">
        <f t="shared" si="45"/>
        <v/>
      </c>
      <c r="T155" s="23"/>
      <c r="W155" s="124"/>
    </row>
    <row r="156" spans="1:23" ht="18" customHeight="1" x14ac:dyDescent="0.25">
      <c r="A156" s="157" t="str">
        <f>Config!$B$23</f>
        <v>CALZ</v>
      </c>
      <c r="B156" s="152" t="e">
        <f>METAS!#REF!</f>
        <v>#REF!</v>
      </c>
      <c r="C156" s="125" t="e">
        <f>ROUNDUP((B156/12)*Config!$C$6,0)</f>
        <v>#REF!</v>
      </c>
      <c r="D156" s="152" t="e">
        <f>ACUMULADO!#REF!</f>
        <v>#REF!</v>
      </c>
      <c r="E156" s="153">
        <f t="shared" si="46"/>
        <v>100</v>
      </c>
      <c r="F156" s="162"/>
      <c r="G156" s="158">
        <f t="shared" ref="G156:G157" si="47">IFERROR(ROUND(D156*100/B156,2),0)</f>
        <v>0</v>
      </c>
      <c r="H156" s="159">
        <f t="shared" si="43"/>
        <v>0</v>
      </c>
      <c r="I156" s="159" t="str">
        <f t="shared" si="44"/>
        <v/>
      </c>
      <c r="J156" s="160" t="str">
        <f t="shared" si="45"/>
        <v/>
      </c>
      <c r="T156" s="23"/>
      <c r="W156" s="124"/>
    </row>
    <row r="157" spans="1:23" ht="18" customHeight="1" x14ac:dyDescent="0.25">
      <c r="A157" s="157" t="str">
        <f>Config!$B$24</f>
        <v>PUEB</v>
      </c>
      <c r="B157" s="152" t="e">
        <f>METAS!#REF!</f>
        <v>#REF!</v>
      </c>
      <c r="C157" s="125" t="e">
        <f>ROUNDUP((B157/12)*Config!$C$6,0)</f>
        <v>#REF!</v>
      </c>
      <c r="D157" s="152" t="e">
        <f>ACUMULADO!#REF!</f>
        <v>#REF!</v>
      </c>
      <c r="E157" s="153">
        <f t="shared" si="46"/>
        <v>100</v>
      </c>
      <c r="F157" s="162"/>
      <c r="G157" s="158">
        <f t="shared" si="47"/>
        <v>0</v>
      </c>
      <c r="H157" s="159">
        <f t="shared" si="43"/>
        <v>0</v>
      </c>
      <c r="I157" s="159" t="str">
        <f t="shared" si="44"/>
        <v/>
      </c>
      <c r="J157" s="160" t="str">
        <f t="shared" si="45"/>
        <v/>
      </c>
      <c r="T157" s="23"/>
      <c r="W157" s="124"/>
    </row>
    <row r="158" spans="1:23" ht="18" customHeight="1" x14ac:dyDescent="0.25">
      <c r="A158" s="163"/>
      <c r="B158" s="129"/>
      <c r="D158" s="127"/>
      <c r="E158" s="129"/>
      <c r="I158" s="129"/>
      <c r="J158" s="129"/>
      <c r="T158" s="23"/>
      <c r="W158" s="124"/>
    </row>
    <row r="159" spans="1:23" ht="18" customHeight="1" x14ac:dyDescent="0.25">
      <c r="A159" s="163"/>
      <c r="B159" s="129"/>
      <c r="D159" s="129"/>
      <c r="E159" s="129"/>
      <c r="I159" s="129"/>
      <c r="J159" s="129"/>
      <c r="T159" s="23"/>
      <c r="W159" s="124"/>
    </row>
    <row r="160" spans="1:23" ht="18" customHeight="1" x14ac:dyDescent="0.25">
      <c r="A160" s="163"/>
      <c r="B160" s="129"/>
      <c r="D160" s="129"/>
      <c r="E160" s="129"/>
      <c r="I160" s="129"/>
      <c r="J160" s="129"/>
      <c r="T160" s="23"/>
      <c r="W160" s="124"/>
    </row>
    <row r="161" spans="1:527" ht="18" customHeight="1" x14ac:dyDescent="0.25">
      <c r="A161" s="163"/>
      <c r="B161" s="129"/>
      <c r="D161" s="129"/>
      <c r="E161" s="129"/>
      <c r="I161" s="129"/>
      <c r="J161" s="129"/>
      <c r="T161" s="23"/>
      <c r="W161" s="124"/>
    </row>
    <row r="162" spans="1:527" ht="18" customHeight="1" x14ac:dyDescent="0.25">
      <c r="A162" s="163"/>
      <c r="B162" s="129"/>
      <c r="D162" s="129"/>
      <c r="E162" s="129"/>
      <c r="I162" s="129"/>
      <c r="J162" s="129"/>
      <c r="T162" s="23"/>
      <c r="W162" s="124"/>
    </row>
    <row r="163" spans="1:527" ht="18" customHeight="1" x14ac:dyDescent="0.25">
      <c r="A163" s="166"/>
      <c r="B163" s="129"/>
      <c r="D163" s="129"/>
      <c r="E163" s="129"/>
      <c r="I163" s="129"/>
      <c r="J163" s="129"/>
      <c r="T163" s="23"/>
      <c r="W163" s="124"/>
      <c r="PN163">
        <v>0</v>
      </c>
      <c r="PO163">
        <v>0</v>
      </c>
      <c r="PP163">
        <v>0</v>
      </c>
      <c r="PQ163">
        <v>0</v>
      </c>
      <c r="PR163">
        <v>0</v>
      </c>
      <c r="PS163">
        <v>0</v>
      </c>
      <c r="PT163">
        <v>0</v>
      </c>
      <c r="PU163">
        <v>0</v>
      </c>
      <c r="PV163">
        <v>0</v>
      </c>
      <c r="PW163">
        <v>0</v>
      </c>
      <c r="PX163">
        <v>0</v>
      </c>
      <c r="PY163">
        <v>0</v>
      </c>
      <c r="PZ163">
        <v>0</v>
      </c>
      <c r="QA163">
        <v>0</v>
      </c>
      <c r="QB163">
        <v>0</v>
      </c>
      <c r="QC163">
        <v>0</v>
      </c>
      <c r="QD163">
        <v>0</v>
      </c>
      <c r="QE163">
        <v>0</v>
      </c>
      <c r="QF163">
        <v>0</v>
      </c>
      <c r="QG163">
        <v>0</v>
      </c>
      <c r="QH163">
        <v>0</v>
      </c>
      <c r="QI163">
        <v>0</v>
      </c>
      <c r="QJ163">
        <v>0</v>
      </c>
      <c r="QK163">
        <v>0</v>
      </c>
      <c r="QL163">
        <v>0</v>
      </c>
      <c r="QM163">
        <v>0</v>
      </c>
      <c r="QN163">
        <v>0</v>
      </c>
      <c r="QO163">
        <v>0</v>
      </c>
      <c r="QP163">
        <v>0</v>
      </c>
      <c r="QQ163">
        <v>0</v>
      </c>
      <c r="QR163">
        <v>0</v>
      </c>
      <c r="QS163">
        <v>0</v>
      </c>
      <c r="QT163">
        <v>0</v>
      </c>
      <c r="QU163">
        <v>0</v>
      </c>
      <c r="QV163">
        <v>0</v>
      </c>
      <c r="QW163">
        <v>0</v>
      </c>
      <c r="QX163">
        <v>0</v>
      </c>
      <c r="QY163">
        <v>0</v>
      </c>
      <c r="QZ163">
        <v>0</v>
      </c>
      <c r="RA163">
        <v>0</v>
      </c>
      <c r="RB163">
        <v>0</v>
      </c>
      <c r="RC163">
        <v>0</v>
      </c>
      <c r="RD163">
        <v>0</v>
      </c>
      <c r="RE163">
        <v>0</v>
      </c>
      <c r="RF163">
        <v>0</v>
      </c>
      <c r="RG163">
        <v>0</v>
      </c>
      <c r="RH163">
        <v>0</v>
      </c>
      <c r="RI163">
        <v>0</v>
      </c>
      <c r="RJ163">
        <v>0</v>
      </c>
      <c r="RK163">
        <v>0</v>
      </c>
      <c r="RL163">
        <v>0</v>
      </c>
      <c r="RM163">
        <v>0</v>
      </c>
      <c r="RN163">
        <v>0</v>
      </c>
      <c r="RO163">
        <v>0</v>
      </c>
      <c r="RP163">
        <v>0</v>
      </c>
      <c r="RQ163">
        <v>0</v>
      </c>
      <c r="RR163">
        <v>0</v>
      </c>
      <c r="RS163">
        <v>0</v>
      </c>
      <c r="RT163">
        <v>0</v>
      </c>
      <c r="RU163">
        <v>0</v>
      </c>
      <c r="RV163">
        <v>0</v>
      </c>
      <c r="RW163">
        <v>0</v>
      </c>
      <c r="RX163">
        <v>0</v>
      </c>
      <c r="RY163">
        <v>0</v>
      </c>
      <c r="RZ163">
        <v>0</v>
      </c>
      <c r="SA163">
        <v>0</v>
      </c>
      <c r="SB163">
        <v>0</v>
      </c>
      <c r="SC163">
        <v>0</v>
      </c>
      <c r="SD163">
        <v>0</v>
      </c>
      <c r="SE163">
        <v>0</v>
      </c>
      <c r="SF163">
        <v>0</v>
      </c>
      <c r="SG163">
        <v>0</v>
      </c>
      <c r="SH163">
        <v>0</v>
      </c>
      <c r="SI163">
        <v>0</v>
      </c>
      <c r="SJ163">
        <v>0</v>
      </c>
      <c r="SK163">
        <v>0</v>
      </c>
      <c r="SL163">
        <v>0</v>
      </c>
      <c r="SM163">
        <v>0</v>
      </c>
      <c r="SN163">
        <v>0</v>
      </c>
      <c r="SO163">
        <v>0</v>
      </c>
      <c r="SP163">
        <v>0</v>
      </c>
      <c r="SQ163">
        <v>0</v>
      </c>
      <c r="SR163">
        <v>0</v>
      </c>
      <c r="SS163">
        <v>0</v>
      </c>
      <c r="ST163">
        <v>0</v>
      </c>
      <c r="SU163">
        <v>0</v>
      </c>
      <c r="SV163">
        <v>0</v>
      </c>
      <c r="SW163">
        <v>0</v>
      </c>
      <c r="SX163">
        <v>0</v>
      </c>
      <c r="SY163">
        <v>0</v>
      </c>
      <c r="SZ163">
        <v>0</v>
      </c>
      <c r="TA163">
        <v>0</v>
      </c>
      <c r="TB163">
        <v>0</v>
      </c>
      <c r="TC163">
        <v>0</v>
      </c>
      <c r="TD163">
        <v>0</v>
      </c>
      <c r="TE163">
        <v>0</v>
      </c>
      <c r="TF163">
        <v>0</v>
      </c>
      <c r="TG163">
        <v>0</v>
      </c>
    </row>
    <row r="164" spans="1:527" ht="18" customHeight="1" x14ac:dyDescent="0.25">
      <c r="A164" s="163"/>
      <c r="B164" s="129"/>
      <c r="D164" s="129"/>
      <c r="E164" s="129"/>
      <c r="I164" s="129"/>
      <c r="J164" s="129"/>
      <c r="T164" s="23"/>
      <c r="W164" s="124"/>
    </row>
    <row r="165" spans="1:527" ht="18" customHeight="1" x14ac:dyDescent="0.25">
      <c r="B165" s="129"/>
      <c r="D165" s="129"/>
      <c r="E165" s="129"/>
      <c r="I165" s="129"/>
      <c r="J165" s="129"/>
      <c r="T165" s="23"/>
      <c r="W165" s="124"/>
    </row>
    <row r="166" spans="1:527" ht="18" customHeight="1" x14ac:dyDescent="0.25">
      <c r="I166" s="129"/>
      <c r="J166" s="129"/>
      <c r="T166" s="23"/>
      <c r="V166" s="123" t="e">
        <f>A167</f>
        <v>#REF!</v>
      </c>
      <c r="W166" s="124"/>
    </row>
    <row r="167" spans="1:527" ht="18" customHeight="1" x14ac:dyDescent="0.25">
      <c r="A167" s="130" t="e">
        <f>METAS!#REF!</f>
        <v>#REF!</v>
      </c>
      <c r="I167" s="129"/>
      <c r="J167" s="129"/>
      <c r="T167" s="23"/>
      <c r="V167" s="161" t="e">
        <f>$V$1&amp;"  "&amp;V166&amp;"  "&amp;$V$3&amp;"  "&amp;$V$2</f>
        <v>#REF!</v>
      </c>
      <c r="W167" s="124"/>
    </row>
    <row r="168" spans="1:527" ht="48" customHeight="1" x14ac:dyDescent="0.25">
      <c r="A168" s="132" t="s">
        <v>3</v>
      </c>
      <c r="B168" s="133" t="s">
        <v>100</v>
      </c>
      <c r="C168" s="134" t="s">
        <v>72</v>
      </c>
      <c r="D168" s="133" t="s">
        <v>180</v>
      </c>
      <c r="E168" s="133" t="s">
        <v>2</v>
      </c>
      <c r="F168" s="135"/>
      <c r="G168" s="136" t="s">
        <v>11</v>
      </c>
      <c r="H168" s="137" t="str">
        <f>"DEFICIENTE &lt;= "&amp;$E$3</f>
        <v>DEFICIENTE &lt;= 90</v>
      </c>
      <c r="I168" s="137" t="str">
        <f>"PROCESO &gt; "&amp;$E$3&amp;"  -  &lt; "&amp;$F$3</f>
        <v>PROCESO &gt; 90  -  &lt; 100</v>
      </c>
      <c r="J168" s="137" t="str">
        <f>"OPTIMO &gt;= "&amp;$F$3</f>
        <v>OPTIMO &gt;= 100</v>
      </c>
      <c r="T168" s="23"/>
      <c r="V168" s="123"/>
      <c r="W168" s="124"/>
    </row>
    <row r="169" spans="1:527" ht="18" customHeight="1" thickBot="1" x14ac:dyDescent="0.3">
      <c r="A169" s="143" t="str">
        <f>Config!$B$15</f>
        <v>RED</v>
      </c>
      <c r="B169" s="144" t="e">
        <f>SUM(B170:B178)</f>
        <v>#REF!</v>
      </c>
      <c r="C169" s="144" t="e">
        <f>SUM(C170:C178)</f>
        <v>#REF!</v>
      </c>
      <c r="D169" s="144" t="e">
        <f>SUM(D170:D178)</f>
        <v>#REF!</v>
      </c>
      <c r="E169" s="144">
        <f>Config!$C$9</f>
        <v>100</v>
      </c>
      <c r="F169" s="145"/>
      <c r="G169" s="144">
        <f t="shared" ref="G169:G174" si="48">IFERROR(ROUND(D169*100/B169,2),0)</f>
        <v>0</v>
      </c>
      <c r="H169" s="146">
        <f t="shared" ref="H169:H178" si="49">IF(G169&lt;=$E$3,G169,"")</f>
        <v>0</v>
      </c>
      <c r="I169" s="146" t="str">
        <f t="shared" ref="I169:I178" si="50">IF(G169&gt;$E$3,IF(G169&lt;$F$3,G169,""),"")</f>
        <v/>
      </c>
      <c r="J169" s="144" t="str">
        <f t="shared" ref="J169:J178" si="51">IF(G169&gt;=$F$3,G169,"")</f>
        <v/>
      </c>
      <c r="T169" s="23"/>
      <c r="V169" s="123"/>
      <c r="W169" s="124"/>
    </row>
    <row r="170" spans="1:527" ht="18" customHeight="1" x14ac:dyDescent="0.25">
      <c r="A170" s="151" t="str">
        <f>Config!$B$16</f>
        <v>HOSP</v>
      </c>
      <c r="B170" s="152" t="e">
        <f>METAS!#REF!</f>
        <v>#REF!</v>
      </c>
      <c r="C170" s="152" t="e">
        <f>ROUNDUP((B170/12)*Config!$C$6,0)</f>
        <v>#REF!</v>
      </c>
      <c r="D170" s="152" t="e">
        <f>ACUMULADO!#REF!</f>
        <v>#REF!</v>
      </c>
      <c r="E170" s="153">
        <f>E169</f>
        <v>100</v>
      </c>
      <c r="F170" s="153"/>
      <c r="G170" s="154">
        <f t="shared" si="48"/>
        <v>0</v>
      </c>
      <c r="H170" s="155">
        <f t="shared" si="49"/>
        <v>0</v>
      </c>
      <c r="I170" s="155" t="str">
        <f t="shared" si="50"/>
        <v/>
      </c>
      <c r="J170" s="156" t="str">
        <f t="shared" si="51"/>
        <v/>
      </c>
      <c r="T170" s="23"/>
      <c r="V170" s="123"/>
      <c r="W170" s="124"/>
    </row>
    <row r="171" spans="1:527" ht="18" customHeight="1" x14ac:dyDescent="0.25">
      <c r="A171" s="157" t="str">
        <f>Config!$B$17</f>
        <v>LLUI</v>
      </c>
      <c r="B171" s="152" t="e">
        <f>METAS!#REF!</f>
        <v>#REF!</v>
      </c>
      <c r="C171" s="125" t="e">
        <f>ROUNDUP((B171/12)*Config!$C$6,0)</f>
        <v>#REF!</v>
      </c>
      <c r="D171" s="152" t="e">
        <f>ACUMULADO!#REF!</f>
        <v>#REF!</v>
      </c>
      <c r="E171" s="153">
        <f t="shared" ref="E171:E178" si="52">E170</f>
        <v>100</v>
      </c>
      <c r="F171" s="162"/>
      <c r="G171" s="158">
        <f t="shared" si="48"/>
        <v>0</v>
      </c>
      <c r="H171" s="159">
        <f t="shared" si="49"/>
        <v>0</v>
      </c>
      <c r="I171" s="159" t="str">
        <f t="shared" si="50"/>
        <v/>
      </c>
      <c r="J171" s="160" t="str">
        <f t="shared" si="51"/>
        <v/>
      </c>
      <c r="T171" s="23"/>
      <c r="V171" s="123"/>
      <c r="W171" s="124"/>
    </row>
    <row r="172" spans="1:527" ht="18" customHeight="1" x14ac:dyDescent="0.25">
      <c r="A172" s="157" t="str">
        <f>Config!$B$18</f>
        <v>JERI</v>
      </c>
      <c r="B172" s="152" t="e">
        <f>METAS!#REF!</f>
        <v>#REF!</v>
      </c>
      <c r="C172" s="125" t="e">
        <f>ROUNDUP((B172/12)*Config!$C$6,0)</f>
        <v>#REF!</v>
      </c>
      <c r="D172" s="152" t="e">
        <f>ACUMULADO!#REF!</f>
        <v>#REF!</v>
      </c>
      <c r="E172" s="153">
        <f t="shared" si="52"/>
        <v>100</v>
      </c>
      <c r="F172" s="162"/>
      <c r="G172" s="158">
        <f t="shared" si="48"/>
        <v>0</v>
      </c>
      <c r="H172" s="159">
        <f t="shared" si="49"/>
        <v>0</v>
      </c>
      <c r="I172" s="159" t="str">
        <f t="shared" si="50"/>
        <v/>
      </c>
      <c r="J172" s="160" t="str">
        <f t="shared" si="51"/>
        <v/>
      </c>
      <c r="T172" s="23"/>
      <c r="V172" s="24"/>
      <c r="W172" s="124"/>
    </row>
    <row r="173" spans="1:527" ht="18" customHeight="1" x14ac:dyDescent="0.25">
      <c r="A173" s="157" t="str">
        <f>Config!$B$19</f>
        <v>YANT</v>
      </c>
      <c r="B173" s="152" t="e">
        <f>METAS!#REF!</f>
        <v>#REF!</v>
      </c>
      <c r="C173" s="125" t="e">
        <f>ROUNDUP((B173/12)*Config!$C$6,0)</f>
        <v>#REF!</v>
      </c>
      <c r="D173" s="152" t="e">
        <f>ACUMULADO!#REF!</f>
        <v>#REF!</v>
      </c>
      <c r="E173" s="153">
        <f t="shared" si="52"/>
        <v>100</v>
      </c>
      <c r="F173" s="162"/>
      <c r="G173" s="158">
        <f t="shared" si="48"/>
        <v>0</v>
      </c>
      <c r="H173" s="159">
        <f t="shared" si="49"/>
        <v>0</v>
      </c>
      <c r="I173" s="159" t="str">
        <f t="shared" si="50"/>
        <v/>
      </c>
      <c r="J173" s="160" t="str">
        <f t="shared" si="51"/>
        <v/>
      </c>
      <c r="T173" s="23"/>
      <c r="V173" s="24"/>
      <c r="W173" s="124"/>
    </row>
    <row r="174" spans="1:527" ht="18" customHeight="1" x14ac:dyDescent="0.25">
      <c r="A174" s="157" t="str">
        <f>Config!$B$20</f>
        <v>SORI</v>
      </c>
      <c r="B174" s="152" t="e">
        <f>METAS!#REF!</f>
        <v>#REF!</v>
      </c>
      <c r="C174" s="125" t="e">
        <f>ROUNDUP((B174/12)*Config!$C$6,0)</f>
        <v>#REF!</v>
      </c>
      <c r="D174" s="152" t="e">
        <f>ACUMULADO!#REF!</f>
        <v>#REF!</v>
      </c>
      <c r="E174" s="153">
        <f t="shared" si="52"/>
        <v>100</v>
      </c>
      <c r="F174" s="162"/>
      <c r="G174" s="158">
        <f t="shared" si="48"/>
        <v>0</v>
      </c>
      <c r="H174" s="159">
        <f t="shared" si="49"/>
        <v>0</v>
      </c>
      <c r="I174" s="159" t="str">
        <f t="shared" si="50"/>
        <v/>
      </c>
      <c r="J174" s="160" t="str">
        <f t="shared" si="51"/>
        <v/>
      </c>
      <c r="T174" s="23"/>
      <c r="V174" s="24"/>
      <c r="W174" s="124"/>
    </row>
    <row r="175" spans="1:527" ht="18" customHeight="1" x14ac:dyDescent="0.25">
      <c r="A175" s="157" t="str">
        <f>Config!$B$21</f>
        <v>JEPE</v>
      </c>
      <c r="B175" s="152" t="e">
        <f>METAS!#REF!</f>
        <v>#REF!</v>
      </c>
      <c r="C175" s="125" t="e">
        <f>ROUNDUP((B175/12)*Config!$C$6,0)</f>
        <v>#REF!</v>
      </c>
      <c r="D175" s="152" t="e">
        <f>ACUMULADO!#REF!</f>
        <v>#REF!</v>
      </c>
      <c r="E175" s="153">
        <f t="shared" si="52"/>
        <v>100</v>
      </c>
      <c r="F175" s="162"/>
      <c r="G175" s="158">
        <f>IFERROR(ROUND(D175*100/B175,2),0)</f>
        <v>0</v>
      </c>
      <c r="H175" s="159">
        <f t="shared" si="49"/>
        <v>0</v>
      </c>
      <c r="I175" s="159" t="str">
        <f t="shared" si="50"/>
        <v/>
      </c>
      <c r="J175" s="160" t="str">
        <f t="shared" si="51"/>
        <v/>
      </c>
      <c r="T175" s="23"/>
      <c r="V175" s="24"/>
      <c r="W175" s="124"/>
    </row>
    <row r="176" spans="1:527" ht="18" customHeight="1" x14ac:dyDescent="0.25">
      <c r="A176" s="157" t="str">
        <f>Config!$B$22</f>
        <v>ROQU</v>
      </c>
      <c r="B176" s="152" t="e">
        <f>METAS!#REF!</f>
        <v>#REF!</v>
      </c>
      <c r="C176" s="125" t="e">
        <f>ROUNDUP((B176/12)*Config!$C$6,0)</f>
        <v>#REF!</v>
      </c>
      <c r="D176" s="152" t="e">
        <f>ACUMULADO!#REF!</f>
        <v>#REF!</v>
      </c>
      <c r="E176" s="153">
        <f t="shared" si="52"/>
        <v>100</v>
      </c>
      <c r="F176" s="162"/>
      <c r="G176" s="158">
        <f>IFERROR(ROUND(D176*100/B176,2),0)</f>
        <v>0</v>
      </c>
      <c r="H176" s="159">
        <f t="shared" si="49"/>
        <v>0</v>
      </c>
      <c r="I176" s="159" t="str">
        <f t="shared" si="50"/>
        <v/>
      </c>
      <c r="J176" s="160" t="str">
        <f t="shared" si="51"/>
        <v/>
      </c>
      <c r="T176" s="23"/>
      <c r="V176" s="24"/>
      <c r="W176" s="124"/>
    </row>
    <row r="177" spans="1:527" ht="18" customHeight="1" x14ac:dyDescent="0.25">
      <c r="A177" s="157" t="str">
        <f>Config!$B$23</f>
        <v>CALZ</v>
      </c>
      <c r="B177" s="152" t="e">
        <f>METAS!#REF!</f>
        <v>#REF!</v>
      </c>
      <c r="C177" s="125" t="e">
        <f>ROUNDUP((B177/12)*Config!$C$6,0)</f>
        <v>#REF!</v>
      </c>
      <c r="D177" s="152" t="e">
        <f>ACUMULADO!#REF!</f>
        <v>#REF!</v>
      </c>
      <c r="E177" s="153">
        <f t="shared" si="52"/>
        <v>100</v>
      </c>
      <c r="F177" s="162"/>
      <c r="G177" s="158">
        <f t="shared" ref="G177:G178" si="53">IFERROR(ROUND(D177*100/B177,2),0)</f>
        <v>0</v>
      </c>
      <c r="H177" s="159">
        <f t="shared" si="49"/>
        <v>0</v>
      </c>
      <c r="I177" s="159" t="str">
        <f t="shared" si="50"/>
        <v/>
      </c>
      <c r="J177" s="160" t="str">
        <f t="shared" si="51"/>
        <v/>
      </c>
      <c r="T177" s="23"/>
      <c r="W177" s="124"/>
    </row>
    <row r="178" spans="1:527" ht="18" customHeight="1" x14ac:dyDescent="0.25">
      <c r="A178" s="157" t="str">
        <f>Config!$B$24</f>
        <v>PUEB</v>
      </c>
      <c r="B178" s="152" t="e">
        <f>METAS!#REF!</f>
        <v>#REF!</v>
      </c>
      <c r="C178" s="125" t="e">
        <f>ROUNDUP((B178/12)*Config!$C$6,0)</f>
        <v>#REF!</v>
      </c>
      <c r="D178" s="152" t="e">
        <f>ACUMULADO!#REF!</f>
        <v>#REF!</v>
      </c>
      <c r="E178" s="153">
        <f t="shared" si="52"/>
        <v>100</v>
      </c>
      <c r="F178" s="162"/>
      <c r="G178" s="158">
        <f t="shared" si="53"/>
        <v>0</v>
      </c>
      <c r="H178" s="159">
        <f t="shared" si="49"/>
        <v>0</v>
      </c>
      <c r="I178" s="159" t="str">
        <f t="shared" si="50"/>
        <v/>
      </c>
      <c r="J178" s="160" t="str">
        <f t="shared" si="51"/>
        <v/>
      </c>
      <c r="T178" s="23"/>
      <c r="W178" s="124"/>
    </row>
    <row r="179" spans="1:527" ht="18" customHeight="1" x14ac:dyDescent="0.25">
      <c r="A179" s="163"/>
      <c r="B179" s="129"/>
      <c r="D179" s="127"/>
      <c r="E179" s="129"/>
      <c r="I179" s="129"/>
      <c r="J179" s="129"/>
      <c r="T179" s="23"/>
      <c r="W179" s="124"/>
    </row>
    <row r="180" spans="1:527" ht="18" customHeight="1" x14ac:dyDescent="0.25">
      <c r="A180" s="163"/>
      <c r="B180" s="129"/>
      <c r="D180" s="129"/>
      <c r="E180" s="129"/>
      <c r="I180" s="129"/>
      <c r="J180" s="129"/>
      <c r="T180" s="23"/>
      <c r="W180" s="124"/>
    </row>
    <row r="181" spans="1:527" ht="18" customHeight="1" x14ac:dyDescent="0.25">
      <c r="A181" s="163"/>
      <c r="B181" s="129"/>
      <c r="D181" s="129"/>
      <c r="E181" s="129"/>
      <c r="I181" s="129"/>
      <c r="J181" s="129"/>
      <c r="T181" s="23"/>
      <c r="W181" s="124"/>
    </row>
    <row r="182" spans="1:527" ht="18" customHeight="1" x14ac:dyDescent="0.25">
      <c r="A182" s="163"/>
      <c r="B182" s="129"/>
      <c r="D182" s="129"/>
      <c r="E182" s="129"/>
      <c r="I182" s="129"/>
      <c r="J182" s="129"/>
      <c r="T182" s="23"/>
      <c r="W182" s="124"/>
    </row>
    <row r="183" spans="1:527" ht="18" customHeight="1" x14ac:dyDescent="0.25">
      <c r="A183" s="163"/>
      <c r="B183" s="129"/>
      <c r="D183" s="129"/>
      <c r="E183" s="129"/>
      <c r="I183" s="129"/>
      <c r="J183" s="129"/>
      <c r="T183" s="23"/>
      <c r="W183" s="124"/>
    </row>
    <row r="184" spans="1:527" ht="18" customHeight="1" x14ac:dyDescent="0.25">
      <c r="A184" s="166"/>
      <c r="B184" s="129"/>
      <c r="D184" s="129"/>
      <c r="E184" s="129"/>
      <c r="I184" s="129"/>
      <c r="J184" s="129"/>
      <c r="T184" s="23"/>
      <c r="W184" s="124"/>
      <c r="PN184">
        <v>0</v>
      </c>
      <c r="PO184">
        <v>0</v>
      </c>
      <c r="PP184">
        <v>0</v>
      </c>
      <c r="PQ184">
        <v>0</v>
      </c>
      <c r="PR184">
        <v>0</v>
      </c>
      <c r="PS184">
        <v>0</v>
      </c>
      <c r="PT184">
        <v>0</v>
      </c>
      <c r="PU184">
        <v>0</v>
      </c>
      <c r="PV184">
        <v>0</v>
      </c>
      <c r="PW184">
        <v>0</v>
      </c>
      <c r="PX184">
        <v>0</v>
      </c>
      <c r="PY184">
        <v>0</v>
      </c>
      <c r="PZ184">
        <v>0</v>
      </c>
      <c r="QA184">
        <v>0</v>
      </c>
      <c r="QB184">
        <v>0</v>
      </c>
      <c r="QC184">
        <v>0</v>
      </c>
      <c r="QD184">
        <v>0</v>
      </c>
      <c r="QE184">
        <v>0</v>
      </c>
      <c r="QF184">
        <v>0</v>
      </c>
      <c r="QG184">
        <v>0</v>
      </c>
      <c r="QH184">
        <v>0</v>
      </c>
      <c r="QI184">
        <v>0</v>
      </c>
      <c r="QJ184">
        <v>0</v>
      </c>
      <c r="QK184">
        <v>0</v>
      </c>
      <c r="QL184">
        <v>0</v>
      </c>
      <c r="QM184">
        <v>0</v>
      </c>
      <c r="QN184">
        <v>0</v>
      </c>
      <c r="QO184">
        <v>0</v>
      </c>
      <c r="QP184">
        <v>0</v>
      </c>
      <c r="QQ184">
        <v>0</v>
      </c>
      <c r="QR184">
        <v>0</v>
      </c>
      <c r="QS184">
        <v>0</v>
      </c>
      <c r="QT184">
        <v>0</v>
      </c>
      <c r="QU184">
        <v>0</v>
      </c>
      <c r="QV184">
        <v>0</v>
      </c>
      <c r="QW184">
        <v>0</v>
      </c>
      <c r="QX184">
        <v>0</v>
      </c>
      <c r="QY184">
        <v>0</v>
      </c>
      <c r="QZ184">
        <v>0</v>
      </c>
      <c r="RA184">
        <v>0</v>
      </c>
      <c r="RB184">
        <v>0</v>
      </c>
      <c r="RC184">
        <v>0</v>
      </c>
      <c r="RD184">
        <v>0</v>
      </c>
      <c r="RE184">
        <v>0</v>
      </c>
      <c r="RF184">
        <v>0</v>
      </c>
      <c r="RG184">
        <v>0</v>
      </c>
      <c r="RH184">
        <v>0</v>
      </c>
      <c r="RI184">
        <v>0</v>
      </c>
      <c r="RJ184">
        <v>0</v>
      </c>
      <c r="RK184">
        <v>0</v>
      </c>
      <c r="RL184">
        <v>0</v>
      </c>
      <c r="RM184">
        <v>0</v>
      </c>
      <c r="RN184">
        <v>0</v>
      </c>
      <c r="RO184">
        <v>0</v>
      </c>
      <c r="RP184">
        <v>0</v>
      </c>
      <c r="RQ184">
        <v>0</v>
      </c>
      <c r="RR184">
        <v>0</v>
      </c>
      <c r="RS184">
        <v>0</v>
      </c>
      <c r="RT184">
        <v>0</v>
      </c>
      <c r="RU184">
        <v>0</v>
      </c>
      <c r="RV184">
        <v>0</v>
      </c>
      <c r="RW184">
        <v>0</v>
      </c>
      <c r="RX184">
        <v>0</v>
      </c>
      <c r="RY184">
        <v>0</v>
      </c>
      <c r="RZ184">
        <v>0</v>
      </c>
      <c r="SA184">
        <v>0</v>
      </c>
      <c r="SB184">
        <v>0</v>
      </c>
      <c r="SC184">
        <v>0</v>
      </c>
      <c r="SD184">
        <v>0</v>
      </c>
      <c r="SE184">
        <v>0</v>
      </c>
      <c r="SF184">
        <v>0</v>
      </c>
      <c r="SG184">
        <v>0</v>
      </c>
      <c r="SH184">
        <v>0</v>
      </c>
      <c r="SI184">
        <v>0</v>
      </c>
      <c r="SJ184">
        <v>0</v>
      </c>
      <c r="SK184">
        <v>0</v>
      </c>
      <c r="SL184">
        <v>0</v>
      </c>
      <c r="SM184">
        <v>0</v>
      </c>
      <c r="SN184">
        <v>0</v>
      </c>
      <c r="SO184">
        <v>0</v>
      </c>
      <c r="SP184">
        <v>0</v>
      </c>
      <c r="SQ184">
        <v>0</v>
      </c>
      <c r="SR184">
        <v>0</v>
      </c>
      <c r="SS184">
        <v>0</v>
      </c>
      <c r="ST184">
        <v>0</v>
      </c>
      <c r="SU184">
        <v>0</v>
      </c>
      <c r="SV184">
        <v>0</v>
      </c>
      <c r="SW184">
        <v>0</v>
      </c>
      <c r="SX184">
        <v>0</v>
      </c>
      <c r="SY184">
        <v>0</v>
      </c>
      <c r="SZ184">
        <v>0</v>
      </c>
      <c r="TA184">
        <v>0</v>
      </c>
      <c r="TB184">
        <v>0</v>
      </c>
      <c r="TC184">
        <v>0</v>
      </c>
      <c r="TD184">
        <v>0</v>
      </c>
      <c r="TE184">
        <v>0</v>
      </c>
      <c r="TF184">
        <v>0</v>
      </c>
      <c r="TG184">
        <v>0</v>
      </c>
    </row>
    <row r="185" spans="1:527" ht="18" customHeight="1" x14ac:dyDescent="0.25">
      <c r="A185" s="166"/>
      <c r="B185" s="129"/>
      <c r="D185" s="129"/>
      <c r="E185" s="129"/>
      <c r="I185" s="129"/>
      <c r="J185" s="129"/>
      <c r="T185" s="23"/>
      <c r="W185" s="124"/>
    </row>
    <row r="186" spans="1:527" ht="18" customHeight="1" x14ac:dyDescent="0.25">
      <c r="A186" s="166"/>
      <c r="B186" s="129"/>
      <c r="D186" s="129"/>
      <c r="E186" s="129"/>
      <c r="I186" s="129"/>
      <c r="J186" s="129"/>
      <c r="T186" s="23"/>
      <c r="W186" s="124"/>
    </row>
    <row r="187" spans="1:527" ht="18" customHeight="1" x14ac:dyDescent="0.25">
      <c r="A187" s="130" t="e">
        <f>METAS!#REF!</f>
        <v>#REF!</v>
      </c>
      <c r="I187" s="129"/>
      <c r="J187" s="129"/>
      <c r="T187" s="23"/>
      <c r="V187" s="123" t="e">
        <f>A187</f>
        <v>#REF!</v>
      </c>
      <c r="W187" s="124"/>
    </row>
    <row r="188" spans="1:527" ht="48" customHeight="1" x14ac:dyDescent="0.25">
      <c r="A188" s="132" t="s">
        <v>3</v>
      </c>
      <c r="B188" s="133" t="s">
        <v>100</v>
      </c>
      <c r="C188" s="134" t="s">
        <v>72</v>
      </c>
      <c r="D188" s="133" t="s">
        <v>179</v>
      </c>
      <c r="E188" s="133" t="s">
        <v>2</v>
      </c>
      <c r="F188" s="135"/>
      <c r="G188" s="136" t="s">
        <v>11</v>
      </c>
      <c r="H188" s="137" t="str">
        <f>"DEFICIENTE &lt;= "&amp;$E$3</f>
        <v>DEFICIENTE &lt;= 90</v>
      </c>
      <c r="I188" s="137" t="str">
        <f>"PROCESO &gt; "&amp;$E$3&amp;"  -  &lt; "&amp;$F$3</f>
        <v>PROCESO &gt; 90  -  &lt; 100</v>
      </c>
      <c r="J188" s="137" t="str">
        <f>"OPTIMO &gt;= "&amp;$F$3</f>
        <v>OPTIMO &gt;= 100</v>
      </c>
      <c r="T188" s="23"/>
      <c r="V188" s="161" t="e">
        <f>$V$1&amp;"  "&amp;V187&amp;"  "&amp;$V$3&amp;"  "&amp;$V$2</f>
        <v>#REF!</v>
      </c>
      <c r="W188" s="124"/>
    </row>
    <row r="189" spans="1:527" ht="18" customHeight="1" thickBot="1" x14ac:dyDescent="0.3">
      <c r="A189" s="143" t="str">
        <f>Config!$B$15</f>
        <v>RED</v>
      </c>
      <c r="B189" s="144" t="e">
        <f>SUM(B190:B198)</f>
        <v>#REF!</v>
      </c>
      <c r="C189" s="144" t="e">
        <f>SUM(C190:C198)</f>
        <v>#REF!</v>
      </c>
      <c r="D189" s="144" t="e">
        <f>SUM(D190:D198)</f>
        <v>#REF!</v>
      </c>
      <c r="E189" s="144">
        <f>Config!$C$9</f>
        <v>100</v>
      </c>
      <c r="F189" s="145"/>
      <c r="G189" s="144">
        <f t="shared" ref="G189:G197" si="54">IFERROR(ROUND(D189*100/B189,2),0)</f>
        <v>0</v>
      </c>
      <c r="H189" s="146">
        <f t="shared" ref="H189:H198" si="55">IF(G189&lt;=$E$3,G189,"")</f>
        <v>0</v>
      </c>
      <c r="I189" s="146" t="str">
        <f t="shared" ref="I189:I198" si="56">IF(G189&gt;$E$3,IF(G189&lt;$F$3,G189,""),"")</f>
        <v/>
      </c>
      <c r="J189" s="144" t="str">
        <f t="shared" ref="J189:J198" si="57">IF(G189&gt;=$F$3,G189,"")</f>
        <v/>
      </c>
      <c r="T189" s="23"/>
      <c r="V189" s="123"/>
      <c r="W189" s="124"/>
    </row>
    <row r="190" spans="1:527" ht="18" customHeight="1" x14ac:dyDescent="0.25">
      <c r="A190" s="151" t="str">
        <f>Config!$B$16</f>
        <v>HOSP</v>
      </c>
      <c r="B190" s="152" t="e">
        <f>METAS!#REF!</f>
        <v>#REF!</v>
      </c>
      <c r="C190" s="152" t="e">
        <f>ROUNDUP((B190/12)*Config!$C$6,0)</f>
        <v>#REF!</v>
      </c>
      <c r="D190" s="152" t="e">
        <f>ACUMULADO!#REF!</f>
        <v>#REF!</v>
      </c>
      <c r="E190" s="153">
        <f>E189</f>
        <v>100</v>
      </c>
      <c r="F190" s="153"/>
      <c r="G190" s="154">
        <f t="shared" si="54"/>
        <v>0</v>
      </c>
      <c r="H190" s="155">
        <f t="shared" si="55"/>
        <v>0</v>
      </c>
      <c r="I190" s="155" t="str">
        <f t="shared" si="56"/>
        <v/>
      </c>
      <c r="J190" s="156" t="str">
        <f t="shared" si="57"/>
        <v/>
      </c>
      <c r="T190" s="23"/>
      <c r="V190" s="123"/>
      <c r="W190" s="124"/>
    </row>
    <row r="191" spans="1:527" ht="18" customHeight="1" x14ac:dyDescent="0.25">
      <c r="A191" s="157" t="str">
        <f>Config!$B$17</f>
        <v>LLUI</v>
      </c>
      <c r="B191" s="152" t="e">
        <f>METAS!#REF!</f>
        <v>#REF!</v>
      </c>
      <c r="C191" s="125" t="e">
        <f>ROUNDUP((B191/12)*Config!$C$6,0)</f>
        <v>#REF!</v>
      </c>
      <c r="D191" s="152" t="e">
        <f>ACUMULADO!#REF!</f>
        <v>#REF!</v>
      </c>
      <c r="E191" s="153">
        <f t="shared" ref="E191:E198" si="58">E190</f>
        <v>100</v>
      </c>
      <c r="F191" s="162"/>
      <c r="G191" s="158">
        <f t="shared" si="54"/>
        <v>0</v>
      </c>
      <c r="H191" s="159">
        <f t="shared" si="55"/>
        <v>0</v>
      </c>
      <c r="I191" s="159" t="str">
        <f t="shared" si="56"/>
        <v/>
      </c>
      <c r="J191" s="160" t="str">
        <f t="shared" si="57"/>
        <v/>
      </c>
      <c r="T191" s="23"/>
      <c r="V191" s="123"/>
      <c r="W191" s="124"/>
    </row>
    <row r="192" spans="1:527" ht="18" customHeight="1" x14ac:dyDescent="0.25">
      <c r="A192" s="157" t="str">
        <f>Config!$B$18</f>
        <v>JERI</v>
      </c>
      <c r="B192" s="152" t="e">
        <f>METAS!#REF!</f>
        <v>#REF!</v>
      </c>
      <c r="C192" s="125" t="e">
        <f>ROUNDUP((B192/12)*Config!$C$6,0)</f>
        <v>#REF!</v>
      </c>
      <c r="D192" s="152" t="e">
        <f>ACUMULADO!#REF!</f>
        <v>#REF!</v>
      </c>
      <c r="E192" s="153">
        <f t="shared" si="58"/>
        <v>100</v>
      </c>
      <c r="F192" s="162"/>
      <c r="G192" s="158">
        <f t="shared" si="54"/>
        <v>0</v>
      </c>
      <c r="H192" s="159">
        <f t="shared" si="55"/>
        <v>0</v>
      </c>
      <c r="I192" s="159" t="str">
        <f t="shared" si="56"/>
        <v/>
      </c>
      <c r="J192" s="160" t="str">
        <f t="shared" si="57"/>
        <v/>
      </c>
      <c r="T192" s="23"/>
      <c r="U192" s="23"/>
      <c r="V192" s="123"/>
    </row>
    <row r="193" spans="1:23" ht="18" customHeight="1" x14ac:dyDescent="0.25">
      <c r="A193" s="157" t="str">
        <f>Config!$B$19</f>
        <v>YANT</v>
      </c>
      <c r="B193" s="152" t="e">
        <f>METAS!#REF!</f>
        <v>#REF!</v>
      </c>
      <c r="C193" s="125" t="e">
        <f>ROUNDUP((B193/12)*Config!$C$6,0)</f>
        <v>#REF!</v>
      </c>
      <c r="D193" s="152" t="e">
        <f>ACUMULADO!#REF!</f>
        <v>#REF!</v>
      </c>
      <c r="E193" s="153">
        <f t="shared" si="58"/>
        <v>100</v>
      </c>
      <c r="F193" s="162"/>
      <c r="G193" s="158">
        <f t="shared" si="54"/>
        <v>0</v>
      </c>
      <c r="H193" s="159">
        <f t="shared" si="55"/>
        <v>0</v>
      </c>
      <c r="I193" s="159" t="str">
        <f t="shared" si="56"/>
        <v/>
      </c>
      <c r="J193" s="160" t="str">
        <f t="shared" si="57"/>
        <v/>
      </c>
      <c r="T193" s="23"/>
      <c r="U193" s="23"/>
      <c r="V193" s="123"/>
    </row>
    <row r="194" spans="1:23" ht="18" customHeight="1" x14ac:dyDescent="0.25">
      <c r="A194" s="157" t="str">
        <f>Config!$B$20</f>
        <v>SORI</v>
      </c>
      <c r="B194" s="152" t="e">
        <f>METAS!#REF!</f>
        <v>#REF!</v>
      </c>
      <c r="C194" s="125" t="e">
        <f>ROUNDUP((B194/12)*Config!$C$6,0)</f>
        <v>#REF!</v>
      </c>
      <c r="D194" s="152" t="e">
        <f>ACUMULADO!#REF!</f>
        <v>#REF!</v>
      </c>
      <c r="E194" s="153">
        <f t="shared" si="58"/>
        <v>100</v>
      </c>
      <c r="F194" s="162"/>
      <c r="G194" s="158">
        <f t="shared" si="54"/>
        <v>0</v>
      </c>
      <c r="H194" s="159">
        <f t="shared" si="55"/>
        <v>0</v>
      </c>
      <c r="I194" s="159" t="str">
        <f t="shared" si="56"/>
        <v/>
      </c>
      <c r="J194" s="160" t="str">
        <f t="shared" si="57"/>
        <v/>
      </c>
      <c r="T194" s="23"/>
      <c r="U194" s="23"/>
      <c r="V194" s="123"/>
    </row>
    <row r="195" spans="1:23" ht="18" customHeight="1" x14ac:dyDescent="0.25">
      <c r="A195" s="157" t="str">
        <f>Config!$B$21</f>
        <v>JEPE</v>
      </c>
      <c r="B195" s="152" t="e">
        <f>METAS!#REF!</f>
        <v>#REF!</v>
      </c>
      <c r="C195" s="125" t="e">
        <f>ROUNDUP((B195/12)*Config!$C$6,0)</f>
        <v>#REF!</v>
      </c>
      <c r="D195" s="152" t="e">
        <f>ACUMULADO!#REF!</f>
        <v>#REF!</v>
      </c>
      <c r="E195" s="153">
        <f t="shared" si="58"/>
        <v>100</v>
      </c>
      <c r="F195" s="162"/>
      <c r="G195" s="158">
        <f>IFERROR(ROUND(D195*100/B195,2),0)</f>
        <v>0</v>
      </c>
      <c r="H195" s="159">
        <f t="shared" si="55"/>
        <v>0</v>
      </c>
      <c r="I195" s="159" t="str">
        <f t="shared" si="56"/>
        <v/>
      </c>
      <c r="J195" s="160" t="str">
        <f t="shared" si="57"/>
        <v/>
      </c>
      <c r="T195" s="23"/>
      <c r="V195" s="123"/>
      <c r="W195" s="124"/>
    </row>
    <row r="196" spans="1:23" ht="18" customHeight="1" x14ac:dyDescent="0.25">
      <c r="A196" s="157" t="str">
        <f>Config!$B$22</f>
        <v>ROQU</v>
      </c>
      <c r="B196" s="152" t="e">
        <f>METAS!#REF!</f>
        <v>#REF!</v>
      </c>
      <c r="C196" s="125" t="e">
        <f>ROUNDUP((B196/12)*Config!$C$6,0)</f>
        <v>#REF!</v>
      </c>
      <c r="D196" s="152" t="e">
        <f>ACUMULADO!#REF!</f>
        <v>#REF!</v>
      </c>
      <c r="E196" s="153">
        <f t="shared" si="58"/>
        <v>100</v>
      </c>
      <c r="F196" s="162"/>
      <c r="G196" s="158">
        <f>IFERROR(ROUND(D196*100/B196,2),0)</f>
        <v>0</v>
      </c>
      <c r="H196" s="159">
        <f t="shared" si="55"/>
        <v>0</v>
      </c>
      <c r="I196" s="159" t="str">
        <f t="shared" si="56"/>
        <v/>
      </c>
      <c r="J196" s="160" t="str">
        <f t="shared" si="57"/>
        <v/>
      </c>
      <c r="T196" s="23"/>
      <c r="V196" s="24"/>
      <c r="W196" s="124"/>
    </row>
    <row r="197" spans="1:23" ht="18" customHeight="1" x14ac:dyDescent="0.25">
      <c r="A197" s="157" t="str">
        <f>Config!$B$23</f>
        <v>CALZ</v>
      </c>
      <c r="B197" s="152" t="e">
        <f>METAS!#REF!</f>
        <v>#REF!</v>
      </c>
      <c r="C197" s="125" t="e">
        <f>ROUNDUP((B197/12)*Config!$C$6,0)</f>
        <v>#REF!</v>
      </c>
      <c r="D197" s="152" t="e">
        <f>ACUMULADO!#REF!</f>
        <v>#REF!</v>
      </c>
      <c r="E197" s="153">
        <f t="shared" si="58"/>
        <v>100</v>
      </c>
      <c r="F197" s="162"/>
      <c r="G197" s="158">
        <f t="shared" si="54"/>
        <v>0</v>
      </c>
      <c r="H197" s="159">
        <f t="shared" si="55"/>
        <v>0</v>
      </c>
      <c r="I197" s="159" t="str">
        <f t="shared" si="56"/>
        <v/>
      </c>
      <c r="J197" s="160" t="str">
        <f t="shared" si="57"/>
        <v/>
      </c>
      <c r="T197" s="23"/>
      <c r="U197" s="23"/>
      <c r="V197" s="24"/>
    </row>
    <row r="198" spans="1:23" ht="18" customHeight="1" x14ac:dyDescent="0.25">
      <c r="A198" s="157" t="str">
        <f>Config!$B$24</f>
        <v>PUEB</v>
      </c>
      <c r="B198" s="152" t="e">
        <f>METAS!#REF!</f>
        <v>#REF!</v>
      </c>
      <c r="C198" s="125" t="e">
        <f>ROUNDUP((B198/12)*Config!$C$6,0)</f>
        <v>#REF!</v>
      </c>
      <c r="D198" s="152" t="e">
        <f>ACUMULADO!#REF!</f>
        <v>#REF!</v>
      </c>
      <c r="E198" s="153">
        <f t="shared" si="58"/>
        <v>100</v>
      </c>
      <c r="F198" s="162"/>
      <c r="G198" s="158">
        <f t="shared" ref="G198" si="59">IFERROR(ROUND(D198*100/B198,2),0)</f>
        <v>0</v>
      </c>
      <c r="H198" s="159">
        <f t="shared" si="55"/>
        <v>0</v>
      </c>
      <c r="I198" s="159" t="str">
        <f t="shared" si="56"/>
        <v/>
      </c>
      <c r="J198" s="160" t="str">
        <f t="shared" si="57"/>
        <v/>
      </c>
      <c r="T198" s="23"/>
      <c r="V198" s="24"/>
      <c r="W198" s="124"/>
    </row>
    <row r="199" spans="1:23" ht="18" customHeight="1" x14ac:dyDescent="0.25">
      <c r="C199"/>
      <c r="D199" s="127"/>
      <c r="E199"/>
      <c r="F199"/>
      <c r="G199"/>
      <c r="H199"/>
      <c r="I199"/>
      <c r="J199"/>
      <c r="T199" s="23"/>
      <c r="U199" s="23"/>
    </row>
    <row r="200" spans="1:23" ht="18" customHeight="1" x14ac:dyDescent="0.25">
      <c r="C200"/>
      <c r="D200"/>
      <c r="E200"/>
      <c r="F200"/>
      <c r="G200"/>
      <c r="H200"/>
      <c r="I200"/>
      <c r="J200"/>
      <c r="T200" s="23"/>
      <c r="U200" s="23"/>
    </row>
    <row r="201" spans="1:23" ht="18" customHeight="1" x14ac:dyDescent="0.25">
      <c r="C201"/>
      <c r="D201"/>
      <c r="E201"/>
      <c r="F201"/>
      <c r="G201"/>
      <c r="H201"/>
      <c r="I201"/>
      <c r="J201"/>
      <c r="T201" s="23"/>
      <c r="U201" s="23"/>
    </row>
    <row r="202" spans="1:23" ht="18" customHeight="1" x14ac:dyDescent="0.25">
      <c r="C202"/>
      <c r="D202"/>
      <c r="E202"/>
      <c r="F202"/>
      <c r="G202"/>
      <c r="H202"/>
      <c r="I202"/>
      <c r="J202"/>
      <c r="T202" s="23"/>
      <c r="U202" s="23"/>
    </row>
    <row r="203" spans="1:23" ht="18" customHeight="1" x14ac:dyDescent="0.25">
      <c r="A203" s="163"/>
      <c r="B203" s="129"/>
      <c r="D203" s="129"/>
      <c r="E203" s="129"/>
      <c r="I203" s="129"/>
      <c r="J203" s="129"/>
      <c r="T203" s="23"/>
      <c r="W203" s="124"/>
    </row>
    <row r="204" spans="1:23" ht="18" customHeight="1" x14ac:dyDescent="0.25">
      <c r="A204" s="163"/>
      <c r="B204" s="129"/>
      <c r="D204" s="129"/>
      <c r="E204" s="129"/>
      <c r="I204" s="129"/>
      <c r="J204" s="129"/>
      <c r="T204" s="23"/>
      <c r="V204" s="24"/>
      <c r="W204" s="124"/>
    </row>
    <row r="205" spans="1:23" ht="18" customHeight="1" x14ac:dyDescent="0.25">
      <c r="B205" s="129"/>
      <c r="D205" s="129"/>
      <c r="E205" s="129"/>
      <c r="I205" s="129"/>
      <c r="J205" s="129"/>
      <c r="T205" s="23"/>
      <c r="V205" s="24"/>
      <c r="W205" s="124"/>
    </row>
    <row r="206" spans="1:23" ht="18" hidden="1" customHeight="1" x14ac:dyDescent="0.25">
      <c r="B206" s="129"/>
      <c r="D206" s="129"/>
      <c r="E206" s="129"/>
      <c r="I206" s="129"/>
      <c r="J206" s="129"/>
      <c r="T206" s="23"/>
      <c r="V206" s="24"/>
      <c r="W206" s="124"/>
    </row>
    <row r="207" spans="1:23" ht="18" hidden="1" customHeight="1" x14ac:dyDescent="0.25">
      <c r="B207" s="167" t="s">
        <v>101</v>
      </c>
      <c r="C207" s="168"/>
      <c r="D207" s="169"/>
      <c r="E207" s="169"/>
      <c r="F207" s="170"/>
      <c r="I207" s="129"/>
      <c r="J207" s="129"/>
      <c r="T207" s="23"/>
      <c r="U207" s="23"/>
      <c r="V207" s="24"/>
    </row>
    <row r="208" spans="1:23" ht="18" hidden="1" customHeight="1" x14ac:dyDescent="0.25">
      <c r="A208" s="130" t="s">
        <v>102</v>
      </c>
      <c r="B208" s="169"/>
      <c r="C208" s="168"/>
      <c r="D208" s="169"/>
      <c r="E208" s="169"/>
      <c r="F208" s="170"/>
      <c r="I208" s="129"/>
      <c r="J208" s="129"/>
      <c r="T208" s="23"/>
      <c r="U208" s="23"/>
      <c r="V208" s="123" t="s">
        <v>103</v>
      </c>
    </row>
    <row r="209" spans="1:26" ht="48" hidden="1" customHeight="1" thickBot="1" x14ac:dyDescent="0.3">
      <c r="A209" s="132" t="s">
        <v>3</v>
      </c>
      <c r="B209" s="133"/>
      <c r="C209" s="134" t="s">
        <v>104</v>
      </c>
      <c r="D209" s="133" t="s">
        <v>105</v>
      </c>
      <c r="E209" s="133" t="s">
        <v>2</v>
      </c>
      <c r="F209" s="135"/>
      <c r="G209" s="136" t="s">
        <v>11</v>
      </c>
      <c r="H209" s="137" t="s">
        <v>106</v>
      </c>
      <c r="I209" s="137" t="s">
        <v>107</v>
      </c>
      <c r="J209" s="137" t="s">
        <v>108</v>
      </c>
      <c r="T209" s="23"/>
      <c r="U209" s="23"/>
      <c r="V209" s="161" t="str">
        <f>$V$1&amp;"  "&amp;V208&amp;"  "&amp;$V$3&amp;"  "&amp;$V$2</f>
        <v>RED. MOYOBAMBA:  PORCENTAJE DE DESERCION VACUNA PENTAVALENTE EN MENORES DE 1 AÑO  - POR MICROREDES :   ENERO - DICIEMBRE 2023</v>
      </c>
    </row>
    <row r="210" spans="1:26" ht="18" hidden="1" customHeight="1" thickBot="1" x14ac:dyDescent="0.3">
      <c r="A210" s="143" t="str">
        <f>Config!$B$15</f>
        <v>RED</v>
      </c>
      <c r="B210" s="144">
        <f>SUM(B211:B219)</f>
        <v>0</v>
      </c>
      <c r="C210" s="144">
        <f>SUM(C211:C219)</f>
        <v>0</v>
      </c>
      <c r="D210" s="144" t="e">
        <f>SUM(D211:D219)</f>
        <v>#REF!</v>
      </c>
      <c r="E210" s="144">
        <f>Config!$D$9</f>
        <v>100</v>
      </c>
      <c r="F210" s="145"/>
      <c r="G210" s="144" t="e">
        <f t="shared" ref="G210:G218" si="60">(C210-D210)*100/C210</f>
        <v>#REF!</v>
      </c>
      <c r="H210" s="146" t="e">
        <f t="shared" ref="H210:H218" si="61">IF(G210&lt;=$Y$216,G210,IF(G210&gt;$X$216,G210,""))</f>
        <v>#REF!</v>
      </c>
      <c r="I210" s="146" t="e">
        <f t="shared" ref="I210:I218" si="62">IF(AND(G210&gt;$Y$216,G210&lt;$X$214),G210,IF(AND(G210&gt;$X$214,G210&lt;$X$216),G210,""))</f>
        <v>#REF!</v>
      </c>
      <c r="J210" s="144" t="e">
        <f t="shared" ref="J210:J218" si="63">IF(G210=$X$214,G210,"")</f>
        <v>#REF!</v>
      </c>
      <c r="T210" s="23"/>
      <c r="U210" s="23"/>
      <c r="V210" s="123"/>
    </row>
    <row r="211" spans="1:26" ht="18" hidden="1" customHeight="1" x14ac:dyDescent="0.25">
      <c r="A211" s="151" t="str">
        <f>Config!$B$16</f>
        <v>HOSP</v>
      </c>
      <c r="B211" s="152"/>
      <c r="C211" s="152">
        <f>ACUMULADO!$AT$102</f>
        <v>0</v>
      </c>
      <c r="D211" s="152" t="e">
        <f>ACUMULADO!#REF!</f>
        <v>#REF!</v>
      </c>
      <c r="E211" s="152">
        <f>E210</f>
        <v>100</v>
      </c>
      <c r="F211" s="153"/>
      <c r="G211" s="154" t="e">
        <f t="shared" si="60"/>
        <v>#REF!</v>
      </c>
      <c r="H211" s="155" t="e">
        <f t="shared" si="61"/>
        <v>#REF!</v>
      </c>
      <c r="I211" s="155" t="e">
        <f t="shared" si="62"/>
        <v>#REF!</v>
      </c>
      <c r="J211" s="156" t="e">
        <f t="shared" si="63"/>
        <v>#REF!</v>
      </c>
      <c r="T211" s="23"/>
      <c r="U211" s="23"/>
      <c r="V211" s="123" t="str">
        <f>"El gráfico muestra el avance en % donde se  observa deserción positiva y negativa : un nivel optimo es cuando hay 0 desercion, en proceso de -5 hasta +5 pasado esos parametos se considera un nivel feficiente"</f>
        <v>El gráfico muestra el avance en % donde se  observa deserción positiva y negativa : un nivel optimo es cuando hay 0 desercion, en proceso de -5 hasta +5 pasado esos parametos se considera un nivel feficiente</v>
      </c>
    </row>
    <row r="212" spans="1:26" ht="18" hidden="1" customHeight="1" x14ac:dyDescent="0.25">
      <c r="A212" s="157" t="str">
        <f>Config!$B$17</f>
        <v>LLUI</v>
      </c>
      <c r="B212" s="125"/>
      <c r="C212" s="125">
        <f>ACUMULADO!$AV$102</f>
        <v>0</v>
      </c>
      <c r="D212" s="125" t="e">
        <f>ACUMULADO!#REF!</f>
        <v>#REF!</v>
      </c>
      <c r="E212" s="125">
        <f>E217</f>
        <v>100</v>
      </c>
      <c r="F212" s="162"/>
      <c r="G212" s="158" t="e">
        <f t="shared" si="60"/>
        <v>#REF!</v>
      </c>
      <c r="H212" s="159" t="e">
        <f>IF(G212&lt;=$Y$216,G212,IF(G212&gt;$X$216,G212,""))</f>
        <v>#REF!</v>
      </c>
      <c r="I212" s="159" t="e">
        <f t="shared" si="62"/>
        <v>#REF!</v>
      </c>
      <c r="J212" s="160" t="e">
        <f t="shared" si="63"/>
        <v>#REF!</v>
      </c>
      <c r="T212" s="23"/>
      <c r="U212" s="23"/>
      <c r="V212" s="123"/>
    </row>
    <row r="213" spans="1:26" ht="18" hidden="1" customHeight="1" x14ac:dyDescent="0.25">
      <c r="A213" s="157" t="str">
        <f>Config!$B$18</f>
        <v>JERI</v>
      </c>
      <c r="B213" s="125"/>
      <c r="C213" s="125">
        <f>ACUMULADO!$AW$102</f>
        <v>0</v>
      </c>
      <c r="D213" s="125" t="e">
        <f>ACUMULADO!#REF!</f>
        <v>#REF!</v>
      </c>
      <c r="E213" s="125">
        <f>E216</f>
        <v>100</v>
      </c>
      <c r="F213" s="162"/>
      <c r="G213" s="158" t="e">
        <f t="shared" si="60"/>
        <v>#REF!</v>
      </c>
      <c r="H213" s="159" t="e">
        <f t="shared" si="61"/>
        <v>#REF!</v>
      </c>
      <c r="I213" s="159" t="e">
        <f t="shared" si="62"/>
        <v>#REF!</v>
      </c>
      <c r="J213" s="160" t="e">
        <f t="shared" si="63"/>
        <v>#REF!</v>
      </c>
      <c r="T213" s="23"/>
      <c r="U213" s="23"/>
      <c r="V213" s="123"/>
      <c r="W213" s="41" t="s">
        <v>109</v>
      </c>
      <c r="X213" s="172">
        <v>4.99</v>
      </c>
      <c r="Y213" s="172">
        <v>-4.99</v>
      </c>
      <c r="Z213" s="173"/>
    </row>
    <row r="214" spans="1:26" ht="18" hidden="1" customHeight="1" x14ac:dyDescent="0.25">
      <c r="A214" s="157" t="str">
        <f>Config!$B$19</f>
        <v>YANT</v>
      </c>
      <c r="B214" s="125"/>
      <c r="C214" s="125">
        <f>ACUMULADO!$AX$102</f>
        <v>0</v>
      </c>
      <c r="D214" s="125" t="e">
        <f>ACUMULADO!#REF!</f>
        <v>#REF!</v>
      </c>
      <c r="E214" s="125">
        <f t="shared" ref="E214:E215" si="64">E213</f>
        <v>100</v>
      </c>
      <c r="F214" s="162"/>
      <c r="G214" s="158" t="e">
        <f t="shared" si="60"/>
        <v>#REF!</v>
      </c>
      <c r="H214" s="159" t="e">
        <f t="shared" si="61"/>
        <v>#REF!</v>
      </c>
      <c r="I214" s="159" t="e">
        <f t="shared" si="62"/>
        <v>#REF!</v>
      </c>
      <c r="J214" s="160" t="e">
        <f t="shared" si="63"/>
        <v>#REF!</v>
      </c>
      <c r="T214" s="23"/>
      <c r="U214" s="23"/>
      <c r="V214" s="123"/>
      <c r="W214" s="41" t="s">
        <v>110</v>
      </c>
      <c r="X214" s="172">
        <v>0</v>
      </c>
      <c r="Y214" s="172"/>
      <c r="Z214" s="173"/>
    </row>
    <row r="215" spans="1:26" ht="18" hidden="1" customHeight="1" x14ac:dyDescent="0.25">
      <c r="A215" s="157" t="str">
        <f>Config!$B$20</f>
        <v>SORI</v>
      </c>
      <c r="B215" s="125"/>
      <c r="C215" s="125">
        <f>ACUMULADO!$AY$102</f>
        <v>0</v>
      </c>
      <c r="D215" s="125" t="e">
        <f>ACUMULADO!#REF!</f>
        <v>#REF!</v>
      </c>
      <c r="E215" s="125">
        <f t="shared" si="64"/>
        <v>100</v>
      </c>
      <c r="F215" s="162"/>
      <c r="G215" s="158" t="e">
        <f t="shared" si="60"/>
        <v>#REF!</v>
      </c>
      <c r="H215" s="159" t="e">
        <f t="shared" si="61"/>
        <v>#REF!</v>
      </c>
      <c r="I215" s="159" t="e">
        <f t="shared" si="62"/>
        <v>#REF!</v>
      </c>
      <c r="J215" s="160" t="e">
        <f t="shared" si="63"/>
        <v>#REF!</v>
      </c>
      <c r="T215" s="23"/>
      <c r="U215" s="23"/>
      <c r="V215" s="123"/>
      <c r="X215" s="173"/>
      <c r="Y215" s="173"/>
      <c r="Z215" s="173"/>
    </row>
    <row r="216" spans="1:26" ht="18" hidden="1" customHeight="1" x14ac:dyDescent="0.25">
      <c r="A216" s="157" t="str">
        <f>Config!$B$21</f>
        <v>JEPE</v>
      </c>
      <c r="B216" s="125"/>
      <c r="C216" s="125">
        <f>ACUMULADO!$AZ$102</f>
        <v>0</v>
      </c>
      <c r="D216" s="125" t="e">
        <f>ACUMULADO!#REF!</f>
        <v>#REF!</v>
      </c>
      <c r="E216" s="125">
        <f>E212</f>
        <v>100</v>
      </c>
      <c r="F216" s="162"/>
      <c r="G216" s="158" t="e">
        <f>(C216-D216)*100/C216</f>
        <v>#REF!</v>
      </c>
      <c r="H216" s="159" t="e">
        <f t="shared" si="61"/>
        <v>#REF!</v>
      </c>
      <c r="I216" s="159" t="e">
        <f t="shared" si="62"/>
        <v>#REF!</v>
      </c>
      <c r="J216" s="160" t="e">
        <f t="shared" si="63"/>
        <v>#REF!</v>
      </c>
      <c r="T216" s="23"/>
      <c r="U216" s="23"/>
      <c r="V216" s="123"/>
      <c r="W216" s="41" t="s">
        <v>111</v>
      </c>
      <c r="X216" s="172">
        <v>5</v>
      </c>
      <c r="Y216" s="172">
        <v>-5</v>
      </c>
      <c r="Z216" s="173"/>
    </row>
    <row r="217" spans="1:26" ht="18" hidden="1" customHeight="1" x14ac:dyDescent="0.25">
      <c r="A217" s="157" t="str">
        <f>Config!$B$22</f>
        <v>ROQU</v>
      </c>
      <c r="B217" s="125"/>
      <c r="C217" s="125">
        <f>ACUMULADO!$BA$102</f>
        <v>0</v>
      </c>
      <c r="D217" s="125" t="e">
        <f>ACUMULADO!#REF!</f>
        <v>#REF!</v>
      </c>
      <c r="E217" s="125">
        <f>E211</f>
        <v>100</v>
      </c>
      <c r="F217" s="162"/>
      <c r="G217" s="158" t="e">
        <f>(C217-D217)*100/C217</f>
        <v>#REF!</v>
      </c>
      <c r="H217" s="159" t="e">
        <f t="shared" si="61"/>
        <v>#REF!</v>
      </c>
      <c r="I217" s="159" t="e">
        <f t="shared" si="62"/>
        <v>#REF!</v>
      </c>
      <c r="J217" s="160" t="e">
        <f t="shared" si="63"/>
        <v>#REF!</v>
      </c>
      <c r="T217" s="23"/>
      <c r="U217" s="23"/>
    </row>
    <row r="218" spans="1:26" ht="18" hidden="1" customHeight="1" x14ac:dyDescent="0.25">
      <c r="A218" s="157" t="str">
        <f>Config!$B$23</f>
        <v>CALZ</v>
      </c>
      <c r="B218" s="125"/>
      <c r="C218" s="125">
        <f>ACUMULADO!$BB$102</f>
        <v>0</v>
      </c>
      <c r="D218" s="125" t="e">
        <f>ACUMULADO!#REF!</f>
        <v>#REF!</v>
      </c>
      <c r="E218" s="125">
        <f>E215</f>
        <v>100</v>
      </c>
      <c r="F218" s="162"/>
      <c r="G218" s="158" t="e">
        <f t="shared" si="60"/>
        <v>#REF!</v>
      </c>
      <c r="H218" s="159" t="e">
        <f t="shared" si="61"/>
        <v>#REF!</v>
      </c>
      <c r="I218" s="159" t="e">
        <f t="shared" si="62"/>
        <v>#REF!</v>
      </c>
      <c r="J218" s="160" t="e">
        <f t="shared" si="63"/>
        <v>#REF!</v>
      </c>
      <c r="T218" s="23"/>
      <c r="U218" s="23"/>
    </row>
    <row r="219" spans="1:26" ht="18" hidden="1" customHeight="1" x14ac:dyDescent="0.25">
      <c r="A219" s="157"/>
      <c r="B219" s="125"/>
      <c r="C219" s="125"/>
      <c r="D219" s="125"/>
      <c r="E219" s="125"/>
      <c r="F219" s="162"/>
      <c r="G219" s="158"/>
      <c r="H219" s="159"/>
      <c r="I219" s="159"/>
      <c r="J219" s="160"/>
      <c r="T219" s="23"/>
      <c r="U219" s="23"/>
      <c r="V219" s="24"/>
    </row>
    <row r="220" spans="1:26" ht="18" hidden="1" customHeight="1" x14ac:dyDescent="0.25">
      <c r="A220" s="163"/>
      <c r="B220" s="129"/>
      <c r="D220" s="127"/>
      <c r="E220" s="129"/>
      <c r="I220" s="129"/>
      <c r="J220" s="129"/>
      <c r="T220" s="23"/>
      <c r="U220" s="23"/>
    </row>
    <row r="221" spans="1:26" ht="18" hidden="1" customHeight="1" x14ac:dyDescent="0.25">
      <c r="A221" s="163"/>
      <c r="B221" s="129"/>
      <c r="D221" s="129"/>
      <c r="E221" s="129"/>
      <c r="I221" s="129"/>
      <c r="J221" s="129"/>
      <c r="T221" s="23"/>
      <c r="U221" s="23"/>
    </row>
    <row r="222" spans="1:26" ht="18" hidden="1" customHeight="1" x14ac:dyDescent="0.25">
      <c r="A222" s="163"/>
      <c r="B222" s="129"/>
      <c r="D222" s="129"/>
      <c r="E222" s="129"/>
      <c r="I222" s="129"/>
      <c r="J222" s="129"/>
      <c r="T222" s="23"/>
      <c r="U222" s="23"/>
    </row>
    <row r="223" spans="1:26" ht="18" hidden="1" customHeight="1" x14ac:dyDescent="0.25">
      <c r="A223" s="163"/>
      <c r="B223" s="129"/>
      <c r="D223" s="129"/>
      <c r="E223" s="129"/>
      <c r="I223" s="129"/>
      <c r="J223" s="129"/>
      <c r="T223" s="23"/>
      <c r="U223" s="23"/>
    </row>
    <row r="224" spans="1:26" ht="18" hidden="1" customHeight="1" x14ac:dyDescent="0.25">
      <c r="A224" s="163"/>
      <c r="B224" s="129"/>
      <c r="D224" s="129"/>
      <c r="E224" s="129"/>
      <c r="I224" s="129"/>
      <c r="J224" s="129"/>
      <c r="T224" s="23"/>
      <c r="U224" s="23"/>
    </row>
    <row r="225" spans="1:22" ht="18" hidden="1" customHeight="1" x14ac:dyDescent="0.25">
      <c r="A225" s="163"/>
      <c r="B225" s="129"/>
      <c r="D225" s="129"/>
      <c r="E225" s="129"/>
      <c r="I225" s="129"/>
      <c r="J225" s="129"/>
      <c r="T225" s="23"/>
      <c r="U225" s="23"/>
    </row>
    <row r="226" spans="1:22" ht="18" hidden="1" customHeight="1" x14ac:dyDescent="0.25">
      <c r="A226" s="163"/>
      <c r="B226" s="129"/>
      <c r="D226" s="129"/>
      <c r="E226" s="129"/>
      <c r="I226" s="129"/>
      <c r="J226" s="129"/>
      <c r="T226" s="23"/>
      <c r="U226" s="23"/>
    </row>
    <row r="227" spans="1:22" ht="18" hidden="1" customHeight="1" x14ac:dyDescent="0.25">
      <c r="A227" s="163"/>
      <c r="B227" s="129"/>
      <c r="D227" s="129"/>
      <c r="E227" s="129"/>
      <c r="I227" s="129"/>
      <c r="J227" s="129"/>
      <c r="T227" s="23"/>
      <c r="U227" s="23"/>
      <c r="V227" s="24"/>
    </row>
    <row r="228" spans="1:22" ht="18" hidden="1" customHeight="1" x14ac:dyDescent="0.25">
      <c r="A228" s="130" t="s">
        <v>112</v>
      </c>
      <c r="I228" s="129"/>
      <c r="J228" s="129"/>
      <c r="T228" s="23"/>
      <c r="U228" s="23"/>
      <c r="V228" s="24"/>
    </row>
    <row r="229" spans="1:22" ht="48" hidden="1" customHeight="1" thickBot="1" x14ac:dyDescent="0.3">
      <c r="A229" s="132" t="s">
        <v>3</v>
      </c>
      <c r="B229" s="133"/>
      <c r="C229" s="134" t="s">
        <v>113</v>
      </c>
      <c r="D229" s="133" t="s">
        <v>114</v>
      </c>
      <c r="E229" s="133" t="s">
        <v>2</v>
      </c>
      <c r="F229" s="135"/>
      <c r="G229" s="136" t="s">
        <v>11</v>
      </c>
      <c r="H229" s="137" t="s">
        <v>106</v>
      </c>
      <c r="I229" s="137" t="s">
        <v>107</v>
      </c>
      <c r="J229" s="137" t="s">
        <v>108</v>
      </c>
      <c r="T229" s="23"/>
      <c r="U229" s="23"/>
      <c r="V229" s="123" t="s">
        <v>115</v>
      </c>
    </row>
    <row r="230" spans="1:22" ht="18" hidden="1" customHeight="1" thickBot="1" x14ac:dyDescent="0.3">
      <c r="A230" s="143" t="str">
        <f>Config!$B$15</f>
        <v>RED</v>
      </c>
      <c r="B230" s="144">
        <f>SUM(B231:B239)</f>
        <v>0</v>
      </c>
      <c r="C230" s="144">
        <f>SUM(C231:C239)</f>
        <v>0</v>
      </c>
      <c r="D230" s="144" t="e">
        <f>SUM(D231:D239)</f>
        <v>#REF!</v>
      </c>
      <c r="E230" s="144">
        <f>Config!$D$9</f>
        <v>100</v>
      </c>
      <c r="F230" s="145"/>
      <c r="G230" s="144" t="e">
        <f t="shared" ref="G230:G238" si="65">(C230-D230)*100/C230</f>
        <v>#REF!</v>
      </c>
      <c r="H230" s="146" t="e">
        <f t="shared" ref="H230:H238" si="66">IF(G230&lt;=$Y$216,G230,IF(G230&gt;$X$216,G230,""))</f>
        <v>#REF!</v>
      </c>
      <c r="I230" s="146" t="e">
        <f t="shared" ref="I230:I238" si="67">IF(AND(G230&gt;$Y$216,G230&lt;$X$214),G230,IF(AND(G230&gt;$X$214,G230&lt;$X$216),G230,""))</f>
        <v>#REF!</v>
      </c>
      <c r="J230" s="144" t="e">
        <f t="shared" ref="J230:J238" si="68">IF(G230=$X$214,G230,"")</f>
        <v>#REF!</v>
      </c>
      <c r="T230" s="23"/>
      <c r="U230" s="23"/>
      <c r="V230" s="161" t="str">
        <f>$V$1&amp;"  "&amp;V229&amp;"  "&amp;$V$3&amp;"  "&amp;$V$2</f>
        <v>RED. MOYOBAMBA:  PORCENTAJE DE DESERCION VACUNA NEUMOCOCO EN MENORES DE 1 AÑO  - POR MICROREDES :   ENERO - DICIEMBRE 2023</v>
      </c>
    </row>
    <row r="231" spans="1:22" ht="18" hidden="1" customHeight="1" x14ac:dyDescent="0.25">
      <c r="A231" s="151" t="str">
        <f>Config!$B$16</f>
        <v>HOSP</v>
      </c>
      <c r="B231" s="152"/>
      <c r="C231" s="152">
        <f>ACUMULADO!$AT$98</f>
        <v>0</v>
      </c>
      <c r="D231" s="152" t="e">
        <f>ACUMULADO!#REF!</f>
        <v>#REF!</v>
      </c>
      <c r="E231" s="152">
        <f>E230</f>
        <v>100</v>
      </c>
      <c r="F231" s="153"/>
      <c r="G231" s="154" t="e">
        <f t="shared" si="65"/>
        <v>#REF!</v>
      </c>
      <c r="H231" s="155" t="e">
        <f t="shared" si="66"/>
        <v>#REF!</v>
      </c>
      <c r="I231" s="155" t="e">
        <f t="shared" si="67"/>
        <v>#REF!</v>
      </c>
      <c r="J231" s="156" t="e">
        <f t="shared" si="68"/>
        <v>#REF!</v>
      </c>
      <c r="T231" s="23"/>
      <c r="U231" s="23"/>
      <c r="V231" s="123" t="str">
        <f>"El gráfico muestra el avance en % donde se  observa deserción positiva y negativa : un nivel optimo es cuando hay 0 desercion, en proceso de -5 hasta +5 pasado esos parametos se considera un nivel feficiente"</f>
        <v>El gráfico muestra el avance en % donde se  observa deserción positiva y negativa : un nivel optimo es cuando hay 0 desercion, en proceso de -5 hasta +5 pasado esos parametos se considera un nivel feficiente</v>
      </c>
    </row>
    <row r="232" spans="1:22" ht="18" hidden="1" customHeight="1" x14ac:dyDescent="0.25">
      <c r="A232" s="157" t="str">
        <f>Config!$B$17</f>
        <v>LLUI</v>
      </c>
      <c r="B232" s="125"/>
      <c r="C232" s="125">
        <f>ACUMULADO!$AV$98</f>
        <v>0</v>
      </c>
      <c r="D232" s="125" t="e">
        <f>ACUMULADO!#REF!</f>
        <v>#REF!</v>
      </c>
      <c r="E232" s="125">
        <f>E237</f>
        <v>100</v>
      </c>
      <c r="F232" s="162"/>
      <c r="G232" s="158" t="e">
        <f>(C232-D232)*100/C232</f>
        <v>#REF!</v>
      </c>
      <c r="H232" s="159" t="e">
        <f t="shared" si="66"/>
        <v>#REF!</v>
      </c>
      <c r="I232" s="159" t="e">
        <f t="shared" si="67"/>
        <v>#REF!</v>
      </c>
      <c r="J232" s="160" t="e">
        <f t="shared" si="68"/>
        <v>#REF!</v>
      </c>
      <c r="T232" s="23"/>
      <c r="U232" s="23"/>
      <c r="V232" s="24"/>
    </row>
    <row r="233" spans="1:22" ht="18" hidden="1" customHeight="1" x14ac:dyDescent="0.25">
      <c r="A233" s="157" t="str">
        <f>Config!$B$18</f>
        <v>JERI</v>
      </c>
      <c r="B233" s="125"/>
      <c r="C233" s="125">
        <f>ACUMULADO!$AW$98</f>
        <v>0</v>
      </c>
      <c r="D233" s="125" t="e">
        <f>ACUMULADO!#REF!</f>
        <v>#REF!</v>
      </c>
      <c r="E233" s="125">
        <f>E236</f>
        <v>100</v>
      </c>
      <c r="F233" s="162"/>
      <c r="G233" s="158" t="e">
        <f t="shared" si="65"/>
        <v>#REF!</v>
      </c>
      <c r="H233" s="159" t="e">
        <f t="shared" si="66"/>
        <v>#REF!</v>
      </c>
      <c r="I233" s="159" t="e">
        <f t="shared" si="67"/>
        <v>#REF!</v>
      </c>
      <c r="J233" s="160" t="e">
        <f t="shared" si="68"/>
        <v>#REF!</v>
      </c>
      <c r="T233" s="23"/>
      <c r="U233" s="23"/>
      <c r="V233" s="24"/>
    </row>
    <row r="234" spans="1:22" ht="18" hidden="1" customHeight="1" x14ac:dyDescent="0.25">
      <c r="A234" s="157" t="str">
        <f>Config!$B$19</f>
        <v>YANT</v>
      </c>
      <c r="B234" s="125"/>
      <c r="C234" s="125">
        <f>ACUMULADO!$AX$98</f>
        <v>0</v>
      </c>
      <c r="D234" s="125" t="e">
        <f>ACUMULADO!#REF!</f>
        <v>#REF!</v>
      </c>
      <c r="E234" s="125">
        <f t="shared" ref="E234:E235" si="69">E233</f>
        <v>100</v>
      </c>
      <c r="F234" s="162"/>
      <c r="G234" s="158" t="e">
        <f t="shared" si="65"/>
        <v>#REF!</v>
      </c>
      <c r="H234" s="159" t="e">
        <f t="shared" si="66"/>
        <v>#REF!</v>
      </c>
      <c r="I234" s="159" t="e">
        <f t="shared" si="67"/>
        <v>#REF!</v>
      </c>
      <c r="J234" s="160" t="e">
        <f t="shared" si="68"/>
        <v>#REF!</v>
      </c>
      <c r="T234" s="23"/>
      <c r="U234" s="23"/>
      <c r="V234" s="24"/>
    </row>
    <row r="235" spans="1:22" ht="18" hidden="1" customHeight="1" x14ac:dyDescent="0.25">
      <c r="A235" s="157" t="str">
        <f>Config!$B$20</f>
        <v>SORI</v>
      </c>
      <c r="B235" s="125"/>
      <c r="C235" s="125">
        <f>ACUMULADO!$AY$98</f>
        <v>0</v>
      </c>
      <c r="D235" s="125" t="e">
        <f>ACUMULADO!#REF!</f>
        <v>#REF!</v>
      </c>
      <c r="E235" s="125">
        <f t="shared" si="69"/>
        <v>100</v>
      </c>
      <c r="F235" s="162"/>
      <c r="G235" s="158" t="e">
        <f t="shared" si="65"/>
        <v>#REF!</v>
      </c>
      <c r="H235" s="159" t="e">
        <f t="shared" si="66"/>
        <v>#REF!</v>
      </c>
      <c r="I235" s="159" t="e">
        <f t="shared" si="67"/>
        <v>#REF!</v>
      </c>
      <c r="J235" s="160" t="e">
        <f t="shared" si="68"/>
        <v>#REF!</v>
      </c>
      <c r="T235" s="23"/>
      <c r="U235" s="23"/>
      <c r="V235" s="24"/>
    </row>
    <row r="236" spans="1:22" ht="18" hidden="1" customHeight="1" x14ac:dyDescent="0.25">
      <c r="A236" s="157" t="str">
        <f>Config!$B$21</f>
        <v>JEPE</v>
      </c>
      <c r="B236" s="125"/>
      <c r="C236" s="125">
        <f>ACUMULADO!$AZ$98</f>
        <v>0</v>
      </c>
      <c r="D236" s="125" t="e">
        <f>ACUMULADO!#REF!</f>
        <v>#REF!</v>
      </c>
      <c r="E236" s="125">
        <f>E232</f>
        <v>100</v>
      </c>
      <c r="F236" s="162"/>
      <c r="G236" s="158" t="e">
        <f>(C236-D236)*100/C236</f>
        <v>#REF!</v>
      </c>
      <c r="H236" s="159" t="e">
        <f t="shared" si="66"/>
        <v>#REF!</v>
      </c>
      <c r="I236" s="159" t="e">
        <f t="shared" si="67"/>
        <v>#REF!</v>
      </c>
      <c r="J236" s="160" t="e">
        <f>IF(G236=$X$214,G236,"")</f>
        <v>#REF!</v>
      </c>
      <c r="T236" s="23"/>
      <c r="U236" s="23"/>
      <c r="V236" s="24"/>
    </row>
    <row r="237" spans="1:22" ht="18" hidden="1" customHeight="1" x14ac:dyDescent="0.25">
      <c r="A237" s="157" t="str">
        <f>Config!$B$22</f>
        <v>ROQU</v>
      </c>
      <c r="B237" s="125"/>
      <c r="C237" s="125">
        <f>ACUMULADO!$BA$98</f>
        <v>0</v>
      </c>
      <c r="D237" s="125" t="e">
        <f>ACUMULADO!#REF!</f>
        <v>#REF!</v>
      </c>
      <c r="E237" s="125">
        <f>E231</f>
        <v>100</v>
      </c>
      <c r="F237" s="162"/>
      <c r="G237" s="158" t="e">
        <f>(C237-D237)*100/C237</f>
        <v>#REF!</v>
      </c>
      <c r="H237" s="159" t="e">
        <f t="shared" si="66"/>
        <v>#REF!</v>
      </c>
      <c r="I237" s="159" t="e">
        <f t="shared" si="67"/>
        <v>#REF!</v>
      </c>
      <c r="J237" s="160" t="e">
        <f>IF(G237=$X$214,G237,"")</f>
        <v>#REF!</v>
      </c>
      <c r="T237" s="23"/>
      <c r="U237" s="23"/>
      <c r="V237" s="24"/>
    </row>
    <row r="238" spans="1:22" ht="18" hidden="1" customHeight="1" x14ac:dyDescent="0.25">
      <c r="A238" s="157" t="str">
        <f>Config!$B$23</f>
        <v>CALZ</v>
      </c>
      <c r="B238" s="125"/>
      <c r="C238" s="125">
        <f>ACUMULADO!$BB$98</f>
        <v>0</v>
      </c>
      <c r="D238" s="125" t="e">
        <f>ACUMULADO!#REF!</f>
        <v>#REF!</v>
      </c>
      <c r="E238" s="125">
        <f>E235</f>
        <v>100</v>
      </c>
      <c r="F238" s="162"/>
      <c r="G238" s="158" t="e">
        <f t="shared" si="65"/>
        <v>#REF!</v>
      </c>
      <c r="H238" s="159" t="e">
        <f t="shared" si="66"/>
        <v>#REF!</v>
      </c>
      <c r="I238" s="159" t="e">
        <f t="shared" si="67"/>
        <v>#REF!</v>
      </c>
      <c r="J238" s="160" t="e">
        <f t="shared" si="68"/>
        <v>#REF!</v>
      </c>
      <c r="T238" s="23"/>
      <c r="U238" s="23"/>
      <c r="V238" s="24"/>
    </row>
    <row r="239" spans="1:22" ht="18" hidden="1" customHeight="1" x14ac:dyDescent="0.25">
      <c r="A239" s="157"/>
      <c r="B239" s="125"/>
      <c r="C239" s="125"/>
      <c r="D239" s="125"/>
      <c r="E239" s="125"/>
      <c r="F239" s="162"/>
      <c r="G239" s="158"/>
      <c r="H239" s="159"/>
      <c r="I239" s="159"/>
      <c r="J239" s="160"/>
      <c r="T239" s="23"/>
      <c r="U239" s="23"/>
      <c r="V239" s="24"/>
    </row>
    <row r="240" spans="1:22" ht="18" hidden="1" customHeight="1" x14ac:dyDescent="0.25">
      <c r="D240" s="127"/>
      <c r="I240"/>
      <c r="J240"/>
      <c r="T240" s="23"/>
      <c r="U240" s="23"/>
      <c r="V240" s="24"/>
    </row>
    <row r="241" spans="1:22" ht="18" hidden="1" customHeight="1" x14ac:dyDescent="0.25">
      <c r="I241"/>
      <c r="J241"/>
      <c r="T241" s="23"/>
      <c r="U241" s="23"/>
    </row>
    <row r="242" spans="1:22" ht="18" hidden="1" customHeight="1" x14ac:dyDescent="0.25">
      <c r="A242" s="163"/>
      <c r="B242" s="129"/>
      <c r="D242" s="129"/>
      <c r="E242" s="129"/>
      <c r="I242" s="129"/>
      <c r="J242" s="129"/>
      <c r="T242" s="23"/>
      <c r="U242" s="23"/>
    </row>
    <row r="243" spans="1:22" ht="18" hidden="1" customHeight="1" x14ac:dyDescent="0.25">
      <c r="A243" s="163"/>
      <c r="B243" s="129"/>
      <c r="D243" s="129"/>
      <c r="E243" s="129"/>
      <c r="I243" s="129"/>
      <c r="J243" s="129"/>
      <c r="T243" s="23"/>
      <c r="U243" s="23"/>
    </row>
    <row r="244" spans="1:22" ht="18" hidden="1" customHeight="1" x14ac:dyDescent="0.25">
      <c r="A244" s="163"/>
      <c r="B244" s="129"/>
      <c r="D244" s="129"/>
      <c r="E244" s="129"/>
      <c r="I244" s="129"/>
      <c r="J244" s="129"/>
      <c r="T244" s="23"/>
      <c r="U244" s="23"/>
    </row>
    <row r="245" spans="1:22" ht="18" hidden="1" customHeight="1" x14ac:dyDescent="0.25">
      <c r="A245" s="163"/>
      <c r="B245" s="129"/>
      <c r="D245" s="129"/>
      <c r="E245" s="129"/>
      <c r="I245" s="129"/>
      <c r="J245" s="129"/>
      <c r="T245" s="23"/>
      <c r="U245" s="23"/>
    </row>
    <row r="246" spans="1:22" ht="18" hidden="1" customHeight="1" x14ac:dyDescent="0.25">
      <c r="A246" s="163"/>
      <c r="B246" s="129"/>
      <c r="D246" s="129"/>
      <c r="E246" s="129"/>
      <c r="I246" s="129"/>
      <c r="J246" s="129"/>
      <c r="T246" s="23"/>
      <c r="U246" s="23"/>
    </row>
    <row r="247" spans="1:22" ht="18" hidden="1" customHeight="1" x14ac:dyDescent="0.25">
      <c r="I247" s="129"/>
      <c r="J247" s="129"/>
      <c r="T247" s="23"/>
      <c r="U247" s="23"/>
    </row>
    <row r="248" spans="1:22" ht="18" hidden="1" customHeight="1" x14ac:dyDescent="0.25">
      <c r="A248" s="130" t="s">
        <v>116</v>
      </c>
      <c r="I248" s="129"/>
      <c r="J248" s="129"/>
      <c r="T248" s="23"/>
      <c r="U248" s="23"/>
      <c r="V248" s="123" t="s">
        <v>117</v>
      </c>
    </row>
    <row r="249" spans="1:22" ht="48" hidden="1" customHeight="1" thickBot="1" x14ac:dyDescent="0.3">
      <c r="A249" s="132" t="s">
        <v>3</v>
      </c>
      <c r="B249" s="133"/>
      <c r="C249" s="134" t="s">
        <v>118</v>
      </c>
      <c r="D249" s="133" t="s">
        <v>119</v>
      </c>
      <c r="E249" s="133" t="s">
        <v>2</v>
      </c>
      <c r="F249" s="135"/>
      <c r="G249" s="136" t="s">
        <v>11</v>
      </c>
      <c r="H249" s="137" t="s">
        <v>106</v>
      </c>
      <c r="I249" s="137" t="s">
        <v>107</v>
      </c>
      <c r="J249" s="137" t="s">
        <v>108</v>
      </c>
      <c r="T249" s="23"/>
      <c r="U249" s="23"/>
      <c r="V249" s="161" t="str">
        <f>$V$1&amp;"  "&amp;V248&amp;"  "&amp;$V$3&amp;"  "&amp;$V$2</f>
        <v>RED. MOYOBAMBA:  PORCENTAJE DE DESERCION VACUNA 1 Ref. DPT DE 1 AÑO   - POR MICROREDES :   ENERO - DICIEMBRE 2023</v>
      </c>
    </row>
    <row r="250" spans="1:22" ht="18" hidden="1" customHeight="1" thickBot="1" x14ac:dyDescent="0.3">
      <c r="A250" s="143" t="str">
        <f>Config!$B$15</f>
        <v>RED</v>
      </c>
      <c r="B250" s="144">
        <f>SUM(B251:B259)</f>
        <v>0</v>
      </c>
      <c r="C250" s="144">
        <f>SUM(C251:C259)</f>
        <v>0</v>
      </c>
      <c r="D250" s="144" t="e">
        <f>SUM(D251:D259)</f>
        <v>#REF!</v>
      </c>
      <c r="E250" s="144">
        <f>Config!$D$9</f>
        <v>100</v>
      </c>
      <c r="F250" s="145"/>
      <c r="G250" s="144" t="e">
        <f t="shared" ref="G250:G258" si="70">(C250-D250)*100/C250</f>
        <v>#REF!</v>
      </c>
      <c r="H250" s="146" t="e">
        <f t="shared" ref="H250:H258" si="71">IF(G250&lt;=$Y$216,G250,IF(G250&gt;$X$216,G250,""))</f>
        <v>#REF!</v>
      </c>
      <c r="I250" s="146" t="e">
        <f t="shared" ref="I250:I258" si="72">IF(AND(G250&gt;$Y$216,G250&lt;$X$214),G250,IF(AND(G250&gt;$X$214,G250&lt;$X$216),G250,""))</f>
        <v>#REF!</v>
      </c>
      <c r="J250" s="144" t="e">
        <f t="shared" ref="J250:J258" si="73">IF(G250=$X$214,G250,"")</f>
        <v>#REF!</v>
      </c>
      <c r="T250" s="23"/>
      <c r="U250" s="23"/>
    </row>
    <row r="251" spans="1:22" ht="18" hidden="1" customHeight="1" x14ac:dyDescent="0.25">
      <c r="A251" s="151" t="str">
        <f>Config!$B$16</f>
        <v>HOSP</v>
      </c>
      <c r="B251" s="152"/>
      <c r="C251" s="152">
        <f>ACUMULADO!$AT$99</f>
        <v>0</v>
      </c>
      <c r="D251" s="152" t="e">
        <f>ACUMULADO!#REF!</f>
        <v>#REF!</v>
      </c>
      <c r="E251" s="152">
        <f>E250</f>
        <v>100</v>
      </c>
      <c r="F251" s="153"/>
      <c r="G251" s="154" t="e">
        <f t="shared" si="70"/>
        <v>#REF!</v>
      </c>
      <c r="H251" s="155" t="e">
        <f t="shared" si="71"/>
        <v>#REF!</v>
      </c>
      <c r="I251" s="155" t="e">
        <f t="shared" si="72"/>
        <v>#REF!</v>
      </c>
      <c r="J251" s="156" t="e">
        <f t="shared" si="73"/>
        <v>#REF!</v>
      </c>
      <c r="T251" s="23"/>
      <c r="U251" s="23"/>
      <c r="V251" s="123" t="str">
        <f>"El gráfico muestra el avance en % donde se  observa deserción positiva y negativa : un nivel optimo es cuando hay 0 desercion, en proceso de -5 hasta +5 pasado esos parametos se considera un nivel feficiente"</f>
        <v>El gráfico muestra el avance en % donde se  observa deserción positiva y negativa : un nivel optimo es cuando hay 0 desercion, en proceso de -5 hasta +5 pasado esos parametos se considera un nivel feficiente</v>
      </c>
    </row>
    <row r="252" spans="1:22" ht="18" hidden="1" customHeight="1" x14ac:dyDescent="0.25">
      <c r="A252" s="157" t="str">
        <f>Config!$B$17</f>
        <v>LLUI</v>
      </c>
      <c r="B252" s="125"/>
      <c r="C252" s="125">
        <f>ACUMULADO!$AV$99</f>
        <v>0</v>
      </c>
      <c r="D252" s="125" t="e">
        <f>ACUMULADO!#REF!</f>
        <v>#REF!</v>
      </c>
      <c r="E252" s="125">
        <f>E257</f>
        <v>100</v>
      </c>
      <c r="F252" s="162"/>
      <c r="G252" s="158" t="e">
        <f t="shared" si="70"/>
        <v>#REF!</v>
      </c>
      <c r="H252" s="159" t="e">
        <f t="shared" si="71"/>
        <v>#REF!</v>
      </c>
      <c r="I252" s="159" t="e">
        <f t="shared" si="72"/>
        <v>#REF!</v>
      </c>
      <c r="J252" s="160" t="e">
        <f t="shared" si="73"/>
        <v>#REF!</v>
      </c>
      <c r="T252" s="23"/>
      <c r="U252" s="23"/>
      <c r="V252" s="24"/>
    </row>
    <row r="253" spans="1:22" ht="18" hidden="1" customHeight="1" x14ac:dyDescent="0.25">
      <c r="A253" s="157" t="str">
        <f>Config!$B$18</f>
        <v>JERI</v>
      </c>
      <c r="B253" s="125"/>
      <c r="C253" s="125">
        <f>ACUMULADO!$AW$99</f>
        <v>0</v>
      </c>
      <c r="D253" s="125" t="e">
        <f>ACUMULADO!#REF!</f>
        <v>#REF!</v>
      </c>
      <c r="E253" s="125">
        <f>E256</f>
        <v>100</v>
      </c>
      <c r="F253" s="162"/>
      <c r="G253" s="158" t="e">
        <f t="shared" si="70"/>
        <v>#REF!</v>
      </c>
      <c r="H253" s="159" t="e">
        <f t="shared" si="71"/>
        <v>#REF!</v>
      </c>
      <c r="I253" s="159" t="e">
        <f t="shared" si="72"/>
        <v>#REF!</v>
      </c>
      <c r="J253" s="160" t="e">
        <f t="shared" si="73"/>
        <v>#REF!</v>
      </c>
      <c r="T253" s="23"/>
      <c r="U253" s="23"/>
      <c r="V253" s="24"/>
    </row>
    <row r="254" spans="1:22" ht="18" hidden="1" customHeight="1" x14ac:dyDescent="0.25">
      <c r="A254" s="157" t="str">
        <f>Config!$B$19</f>
        <v>YANT</v>
      </c>
      <c r="B254" s="125"/>
      <c r="C254" s="125">
        <f>ACUMULADO!$AX$99</f>
        <v>0</v>
      </c>
      <c r="D254" s="125" t="e">
        <f>ACUMULADO!#REF!</f>
        <v>#REF!</v>
      </c>
      <c r="E254" s="125">
        <f t="shared" ref="E254:E255" si="74">E253</f>
        <v>100</v>
      </c>
      <c r="F254" s="162"/>
      <c r="G254" s="158" t="e">
        <f t="shared" si="70"/>
        <v>#REF!</v>
      </c>
      <c r="H254" s="159" t="e">
        <f t="shared" si="71"/>
        <v>#REF!</v>
      </c>
      <c r="I254" s="159" t="e">
        <f t="shared" si="72"/>
        <v>#REF!</v>
      </c>
      <c r="J254" s="160" t="e">
        <f t="shared" si="73"/>
        <v>#REF!</v>
      </c>
      <c r="T254" s="23"/>
      <c r="U254" s="23"/>
      <c r="V254" s="24"/>
    </row>
    <row r="255" spans="1:22" ht="18" hidden="1" customHeight="1" x14ac:dyDescent="0.25">
      <c r="A255" s="157" t="str">
        <f>Config!$B$20</f>
        <v>SORI</v>
      </c>
      <c r="B255" s="125"/>
      <c r="C255" s="125">
        <f>ACUMULADO!$AY$99</f>
        <v>0</v>
      </c>
      <c r="D255" s="125" t="e">
        <f>ACUMULADO!#REF!</f>
        <v>#REF!</v>
      </c>
      <c r="E255" s="125">
        <f t="shared" si="74"/>
        <v>100</v>
      </c>
      <c r="F255" s="162"/>
      <c r="G255" s="158" t="e">
        <f t="shared" si="70"/>
        <v>#REF!</v>
      </c>
      <c r="H255" s="159" t="e">
        <f t="shared" si="71"/>
        <v>#REF!</v>
      </c>
      <c r="I255" s="159" t="e">
        <f t="shared" si="72"/>
        <v>#REF!</v>
      </c>
      <c r="J255" s="160" t="e">
        <f t="shared" si="73"/>
        <v>#REF!</v>
      </c>
      <c r="T255" s="23"/>
      <c r="U255" s="23"/>
      <c r="V255" s="24"/>
    </row>
    <row r="256" spans="1:22" ht="18" hidden="1" customHeight="1" x14ac:dyDescent="0.25">
      <c r="A256" s="157" t="str">
        <f>Config!$B$21</f>
        <v>JEPE</v>
      </c>
      <c r="B256" s="125"/>
      <c r="C256" s="125">
        <f>ACUMULADO!$AZ$99</f>
        <v>0</v>
      </c>
      <c r="D256" s="125" t="e">
        <f>ACUMULADO!#REF!</f>
        <v>#REF!</v>
      </c>
      <c r="E256" s="125">
        <f>E252</f>
        <v>100</v>
      </c>
      <c r="F256" s="162"/>
      <c r="G256" s="158" t="e">
        <f>(C256-D256)*100/C256</f>
        <v>#REF!</v>
      </c>
      <c r="H256" s="159" t="e">
        <f t="shared" si="71"/>
        <v>#REF!</v>
      </c>
      <c r="I256" s="159" t="e">
        <f t="shared" si="72"/>
        <v>#REF!</v>
      </c>
      <c r="J256" s="160" t="e">
        <f>IF(G256=$X$214,G256,"")</f>
        <v>#REF!</v>
      </c>
      <c r="T256" s="23"/>
      <c r="U256" s="23"/>
      <c r="V256" s="24"/>
    </row>
    <row r="257" spans="1:23" ht="18" hidden="1" customHeight="1" x14ac:dyDescent="0.25">
      <c r="A257" s="157" t="str">
        <f>Config!$B$22</f>
        <v>ROQU</v>
      </c>
      <c r="B257" s="125"/>
      <c r="C257" s="125">
        <f>ACUMULADO!$BA$99</f>
        <v>0</v>
      </c>
      <c r="D257" s="125" t="e">
        <f>ACUMULADO!#REF!</f>
        <v>#REF!</v>
      </c>
      <c r="E257" s="125">
        <f>E251</f>
        <v>100</v>
      </c>
      <c r="F257" s="162"/>
      <c r="G257" s="158" t="e">
        <f>(C257-D257)*100/C257</f>
        <v>#REF!</v>
      </c>
      <c r="H257" s="159" t="e">
        <f t="shared" si="71"/>
        <v>#REF!</v>
      </c>
      <c r="I257" s="159" t="e">
        <f t="shared" si="72"/>
        <v>#REF!</v>
      </c>
      <c r="J257" s="160" t="e">
        <f>IF(G257=$X$214,G257,"")</f>
        <v>#REF!</v>
      </c>
      <c r="T257" s="23"/>
      <c r="U257" s="23"/>
      <c r="V257" s="24"/>
    </row>
    <row r="258" spans="1:23" ht="18" hidden="1" customHeight="1" x14ac:dyDescent="0.25">
      <c r="A258" s="157" t="str">
        <f>Config!$B$23</f>
        <v>CALZ</v>
      </c>
      <c r="B258" s="125"/>
      <c r="C258" s="125">
        <f>ACUMULADO!$BB$99</f>
        <v>0</v>
      </c>
      <c r="D258" s="125" t="e">
        <f>ACUMULADO!#REF!</f>
        <v>#REF!</v>
      </c>
      <c r="E258" s="125">
        <f>E255</f>
        <v>100</v>
      </c>
      <c r="F258" s="162"/>
      <c r="G258" s="158" t="e">
        <f t="shared" si="70"/>
        <v>#REF!</v>
      </c>
      <c r="H258" s="159" t="e">
        <f t="shared" si="71"/>
        <v>#REF!</v>
      </c>
      <c r="I258" s="159" t="e">
        <f t="shared" si="72"/>
        <v>#REF!</v>
      </c>
      <c r="J258" s="160" t="e">
        <f t="shared" si="73"/>
        <v>#REF!</v>
      </c>
      <c r="T258" s="23"/>
      <c r="U258" s="23"/>
    </row>
    <row r="259" spans="1:23" ht="18" hidden="1" customHeight="1" x14ac:dyDescent="0.25">
      <c r="A259" s="157"/>
      <c r="B259" s="125"/>
      <c r="C259" s="125"/>
      <c r="D259" s="125"/>
      <c r="E259" s="125"/>
      <c r="F259" s="162"/>
      <c r="G259" s="158"/>
      <c r="H259" s="159"/>
      <c r="I259" s="159"/>
      <c r="J259" s="160"/>
      <c r="T259" s="23"/>
      <c r="U259" s="23"/>
      <c r="V259" s="24"/>
    </row>
    <row r="260" spans="1:23" ht="18" hidden="1" customHeight="1" x14ac:dyDescent="0.25">
      <c r="D260" s="127"/>
      <c r="I260"/>
      <c r="J260"/>
      <c r="T260" s="23"/>
      <c r="U260" s="23"/>
    </row>
    <row r="261" spans="1:23" ht="18" hidden="1" customHeight="1" x14ac:dyDescent="0.25">
      <c r="A261" s="163"/>
      <c r="B261" s="129"/>
      <c r="D261" s="129"/>
      <c r="E261" s="129"/>
      <c r="I261" s="129"/>
      <c r="J261" s="129"/>
      <c r="T261" s="23"/>
      <c r="U261" s="23"/>
    </row>
    <row r="262" spans="1:23" ht="18" hidden="1" customHeight="1" x14ac:dyDescent="0.25">
      <c r="A262" s="163"/>
      <c r="B262" s="129"/>
      <c r="D262" s="129"/>
      <c r="E262" s="129"/>
      <c r="I262" s="129"/>
      <c r="J262" s="129"/>
      <c r="T262" s="23"/>
      <c r="U262" s="23"/>
    </row>
    <row r="263" spans="1:23" ht="18" hidden="1" customHeight="1" x14ac:dyDescent="0.25">
      <c r="A263" s="163"/>
      <c r="B263" s="129"/>
      <c r="D263" s="129"/>
      <c r="E263" s="129"/>
      <c r="I263" s="129"/>
      <c r="J263" s="129"/>
      <c r="T263" s="23"/>
      <c r="U263" s="23"/>
    </row>
    <row r="264" spans="1:23" ht="18" hidden="1" customHeight="1" x14ac:dyDescent="0.25">
      <c r="A264" s="174"/>
      <c r="B264" s="175"/>
      <c r="C264" s="176"/>
      <c r="D264" s="175"/>
      <c r="E264" s="175"/>
      <c r="F264" s="175"/>
      <c r="G264" s="175"/>
      <c r="H264" s="175"/>
      <c r="I264" s="175"/>
      <c r="J264" s="175"/>
      <c r="T264" s="23"/>
      <c r="U264" s="23"/>
    </row>
    <row r="265" spans="1:23" ht="18" hidden="1" customHeight="1" x14ac:dyDescent="0.25">
      <c r="A265" s="163"/>
      <c r="B265" s="129"/>
      <c r="D265" s="129"/>
      <c r="E265" s="129"/>
      <c r="I265" s="129"/>
      <c r="J265" s="129"/>
      <c r="T265" s="23"/>
      <c r="W265" s="124"/>
    </row>
    <row r="266" spans="1:23" ht="18" hidden="1" customHeight="1" x14ac:dyDescent="0.25">
      <c r="I266" s="129"/>
      <c r="J266" s="129"/>
      <c r="T266" s="23"/>
      <c r="W266" s="124"/>
    </row>
    <row r="267" spans="1:23" ht="18" customHeight="1" x14ac:dyDescent="0.25">
      <c r="I267" s="129"/>
      <c r="J267" s="129"/>
      <c r="T267" s="23"/>
      <c r="W267" s="124"/>
    </row>
    <row r="268" spans="1:23" ht="18" customHeight="1" x14ac:dyDescent="0.25">
      <c r="B268" s="169"/>
      <c r="C268" s="168"/>
      <c r="D268" s="169"/>
      <c r="E268" s="169"/>
      <c r="F268" s="170"/>
      <c r="I268" s="129"/>
      <c r="J268" s="129"/>
      <c r="T268" s="23"/>
      <c r="W268" s="124"/>
    </row>
    <row r="269" spans="1:23" ht="18" customHeight="1" x14ac:dyDescent="0.25">
      <c r="A269" s="130" t="e">
        <f>METAS!#REF!</f>
        <v>#REF!</v>
      </c>
      <c r="B269" s="169"/>
      <c r="C269" s="168"/>
      <c r="D269" s="169"/>
      <c r="E269" s="169"/>
      <c r="F269" s="170"/>
      <c r="I269" s="129"/>
      <c r="J269" s="129"/>
      <c r="T269" s="23"/>
      <c r="V269" s="123" t="e">
        <f>A269</f>
        <v>#REF!</v>
      </c>
      <c r="W269" s="124"/>
    </row>
    <row r="270" spans="1:23" ht="48" customHeight="1" x14ac:dyDescent="0.25">
      <c r="A270" s="132" t="s">
        <v>3</v>
      </c>
      <c r="B270" s="133" t="s">
        <v>100</v>
      </c>
      <c r="C270" s="134" t="s">
        <v>72</v>
      </c>
      <c r="D270" s="133" t="s">
        <v>178</v>
      </c>
      <c r="E270" s="133" t="s">
        <v>2</v>
      </c>
      <c r="F270" s="135"/>
      <c r="G270" s="136" t="s">
        <v>11</v>
      </c>
      <c r="H270" s="137" t="str">
        <f>"DEFICIENTE &lt;= "&amp;$E$3</f>
        <v>DEFICIENTE &lt;= 90</v>
      </c>
      <c r="I270" s="137" t="str">
        <f>"PROCESO &gt; "&amp;$E$3&amp;"  -  &lt; "&amp;$F$3</f>
        <v>PROCESO &gt; 90  -  &lt; 100</v>
      </c>
      <c r="J270" s="137" t="str">
        <f>"OPTIMO &gt;= "&amp;$F$3</f>
        <v>OPTIMO &gt;= 100</v>
      </c>
      <c r="T270" s="23"/>
      <c r="V270" s="161" t="e">
        <f>$V$1&amp;"  "&amp;V269&amp;"  "&amp;$V$3&amp;"  "&amp;$V$2</f>
        <v>#REF!</v>
      </c>
      <c r="W270" s="124"/>
    </row>
    <row r="271" spans="1:23" ht="18" customHeight="1" thickBot="1" x14ac:dyDescent="0.3">
      <c r="A271" s="143" t="str">
        <f>Config!$B$15</f>
        <v>RED</v>
      </c>
      <c r="B271" s="144" t="e">
        <f>SUM(B272:B280)</f>
        <v>#REF!</v>
      </c>
      <c r="C271" s="144" t="e">
        <f>SUM(C272:C280)</f>
        <v>#REF!</v>
      </c>
      <c r="D271" s="144" t="e">
        <f>SUM(D272:D280)</f>
        <v>#REF!</v>
      </c>
      <c r="E271" s="144">
        <f>Config!$C$9</f>
        <v>100</v>
      </c>
      <c r="F271" s="145"/>
      <c r="G271" s="144">
        <f t="shared" ref="G271:G276" si="75">IFERROR(ROUND(D271*100/B271,2),0)</f>
        <v>0</v>
      </c>
      <c r="H271" s="146">
        <f t="shared" ref="H271:H280" si="76">IF(G271&lt;=$E$3,G271,"")</f>
        <v>0</v>
      </c>
      <c r="I271" s="146" t="str">
        <f t="shared" ref="I271:I280" si="77">IF(G271&gt;$E$3,IF(G271&lt;$F$3,G271,""),"")</f>
        <v/>
      </c>
      <c r="J271" s="144" t="str">
        <f t="shared" ref="J271:J280" si="78">IF(G271&gt;=$F$3,G271,"")</f>
        <v/>
      </c>
      <c r="T271" s="23"/>
      <c r="V271" s="123"/>
      <c r="W271" s="124"/>
    </row>
    <row r="272" spans="1:23" ht="18" customHeight="1" x14ac:dyDescent="0.25">
      <c r="A272" s="151" t="str">
        <f>Config!$B$16</f>
        <v>HOSP</v>
      </c>
      <c r="B272" s="152" t="e">
        <f>METAS!#REF!</f>
        <v>#REF!</v>
      </c>
      <c r="C272" s="152" t="e">
        <f>ROUNDUP((B272/12)*Config!$C$6,0)</f>
        <v>#REF!</v>
      </c>
      <c r="D272" s="152" t="e">
        <f>ACUMULADO!#REF!</f>
        <v>#REF!</v>
      </c>
      <c r="E272" s="153">
        <f>E271</f>
        <v>100</v>
      </c>
      <c r="F272" s="153"/>
      <c r="G272" s="154">
        <f t="shared" si="75"/>
        <v>0</v>
      </c>
      <c r="H272" s="155">
        <f t="shared" si="76"/>
        <v>0</v>
      </c>
      <c r="I272" s="155" t="str">
        <f t="shared" si="77"/>
        <v/>
      </c>
      <c r="J272" s="156" t="str">
        <f t="shared" si="78"/>
        <v/>
      </c>
      <c r="T272" s="23"/>
      <c r="V272" s="123"/>
      <c r="W272" s="124"/>
    </row>
    <row r="273" spans="1:23" ht="18" customHeight="1" x14ac:dyDescent="0.25">
      <c r="A273" s="157" t="str">
        <f>Config!$B$17</f>
        <v>LLUI</v>
      </c>
      <c r="B273" s="152" t="e">
        <f>METAS!#REF!</f>
        <v>#REF!</v>
      </c>
      <c r="C273" s="125" t="e">
        <f>ROUNDUP((B273/12)*Config!$C$6,0)</f>
        <v>#REF!</v>
      </c>
      <c r="D273" s="152" t="e">
        <f>ACUMULADO!#REF!</f>
        <v>#REF!</v>
      </c>
      <c r="E273" s="153">
        <f t="shared" ref="E273:E280" si="79">E272</f>
        <v>100</v>
      </c>
      <c r="F273" s="162"/>
      <c r="G273" s="158">
        <f t="shared" si="75"/>
        <v>0</v>
      </c>
      <c r="H273" s="159">
        <f t="shared" si="76"/>
        <v>0</v>
      </c>
      <c r="I273" s="159" t="str">
        <f t="shared" si="77"/>
        <v/>
      </c>
      <c r="J273" s="160" t="str">
        <f t="shared" si="78"/>
        <v/>
      </c>
      <c r="T273" s="23"/>
      <c r="V273" s="123"/>
      <c r="W273" s="124"/>
    </row>
    <row r="274" spans="1:23" ht="18" customHeight="1" x14ac:dyDescent="0.25">
      <c r="A274" s="157" t="str">
        <f>Config!$B$18</f>
        <v>JERI</v>
      </c>
      <c r="B274" s="152" t="e">
        <f>METAS!#REF!</f>
        <v>#REF!</v>
      </c>
      <c r="C274" s="125" t="e">
        <f>ROUNDUP((B274/12)*Config!$C$6,0)</f>
        <v>#REF!</v>
      </c>
      <c r="D274" s="152" t="e">
        <f>ACUMULADO!#REF!</f>
        <v>#REF!</v>
      </c>
      <c r="E274" s="153">
        <f t="shared" si="79"/>
        <v>100</v>
      </c>
      <c r="F274" s="162"/>
      <c r="G274" s="158">
        <f t="shared" si="75"/>
        <v>0</v>
      </c>
      <c r="H274" s="159">
        <f t="shared" si="76"/>
        <v>0</v>
      </c>
      <c r="I274" s="159" t="str">
        <f t="shared" si="77"/>
        <v/>
      </c>
      <c r="J274" s="160" t="str">
        <f t="shared" si="78"/>
        <v/>
      </c>
      <c r="T274" s="23"/>
      <c r="V274" s="123"/>
      <c r="W274" s="124"/>
    </row>
    <row r="275" spans="1:23" ht="18" customHeight="1" x14ac:dyDescent="0.25">
      <c r="A275" s="157" t="str">
        <f>Config!$B$19</f>
        <v>YANT</v>
      </c>
      <c r="B275" s="152" t="e">
        <f>METAS!#REF!</f>
        <v>#REF!</v>
      </c>
      <c r="C275" s="125" t="e">
        <f>ROUNDUP((B275/12)*Config!$C$6,0)</f>
        <v>#REF!</v>
      </c>
      <c r="D275" s="152" t="e">
        <f>ACUMULADO!#REF!</f>
        <v>#REF!</v>
      </c>
      <c r="E275" s="153">
        <f t="shared" si="79"/>
        <v>100</v>
      </c>
      <c r="F275" s="162"/>
      <c r="G275" s="158">
        <f t="shared" si="75"/>
        <v>0</v>
      </c>
      <c r="H275" s="159">
        <f t="shared" si="76"/>
        <v>0</v>
      </c>
      <c r="I275" s="159" t="str">
        <f t="shared" si="77"/>
        <v/>
      </c>
      <c r="J275" s="160" t="str">
        <f t="shared" si="78"/>
        <v/>
      </c>
      <c r="T275" s="23"/>
      <c r="V275" s="123"/>
      <c r="W275" s="124"/>
    </row>
    <row r="276" spans="1:23" ht="18" customHeight="1" x14ac:dyDescent="0.25">
      <c r="A276" s="157" t="str">
        <f>Config!$B$20</f>
        <v>SORI</v>
      </c>
      <c r="B276" s="152" t="e">
        <f>METAS!#REF!</f>
        <v>#REF!</v>
      </c>
      <c r="C276" s="125" t="e">
        <f>ROUNDUP((B276/12)*Config!$C$6,0)</f>
        <v>#REF!</v>
      </c>
      <c r="D276" s="152" t="e">
        <f>ACUMULADO!#REF!</f>
        <v>#REF!</v>
      </c>
      <c r="E276" s="153">
        <f t="shared" si="79"/>
        <v>100</v>
      </c>
      <c r="F276" s="162"/>
      <c r="G276" s="158">
        <f t="shared" si="75"/>
        <v>0</v>
      </c>
      <c r="H276" s="159">
        <f t="shared" si="76"/>
        <v>0</v>
      </c>
      <c r="I276" s="159" t="str">
        <f t="shared" si="77"/>
        <v/>
      </c>
      <c r="J276" s="160" t="str">
        <f t="shared" si="78"/>
        <v/>
      </c>
      <c r="T276" s="23"/>
      <c r="V276" s="123"/>
      <c r="W276" s="124"/>
    </row>
    <row r="277" spans="1:23" ht="18" customHeight="1" x14ac:dyDescent="0.25">
      <c r="A277" s="157" t="str">
        <f>Config!$B$21</f>
        <v>JEPE</v>
      </c>
      <c r="B277" s="152" t="e">
        <f>METAS!#REF!</f>
        <v>#REF!</v>
      </c>
      <c r="C277" s="125" t="e">
        <f>ROUNDUP((B277/12)*Config!$C$6,0)</f>
        <v>#REF!</v>
      </c>
      <c r="D277" s="152" t="e">
        <f>ACUMULADO!#REF!</f>
        <v>#REF!</v>
      </c>
      <c r="E277" s="153">
        <f t="shared" si="79"/>
        <v>100</v>
      </c>
      <c r="F277" s="162"/>
      <c r="G277" s="158">
        <f>IFERROR(ROUND(D277*100/B277,2),0)</f>
        <v>0</v>
      </c>
      <c r="H277" s="159">
        <f t="shared" si="76"/>
        <v>0</v>
      </c>
      <c r="I277" s="159" t="str">
        <f t="shared" si="77"/>
        <v/>
      </c>
      <c r="J277" s="160" t="str">
        <f t="shared" si="78"/>
        <v/>
      </c>
      <c r="T277" s="23"/>
      <c r="V277" s="123"/>
      <c r="W277" s="124"/>
    </row>
    <row r="278" spans="1:23" ht="18" customHeight="1" x14ac:dyDescent="0.25">
      <c r="A278" s="157" t="str">
        <f>Config!$B$22</f>
        <v>ROQU</v>
      </c>
      <c r="B278" s="152" t="e">
        <f>METAS!#REF!</f>
        <v>#REF!</v>
      </c>
      <c r="C278" s="125" t="e">
        <f>ROUNDUP((B278/12)*Config!$C$6,0)</f>
        <v>#REF!</v>
      </c>
      <c r="D278" s="152" t="e">
        <f>ACUMULADO!#REF!</f>
        <v>#REF!</v>
      </c>
      <c r="E278" s="153">
        <f t="shared" si="79"/>
        <v>100</v>
      </c>
      <c r="F278" s="162"/>
      <c r="G278" s="158">
        <f>IFERROR(ROUND(D278*100/B278,2),0)</f>
        <v>0</v>
      </c>
      <c r="H278" s="159">
        <f t="shared" si="76"/>
        <v>0</v>
      </c>
      <c r="I278" s="159" t="str">
        <f t="shared" si="77"/>
        <v/>
      </c>
      <c r="J278" s="160" t="str">
        <f t="shared" si="78"/>
        <v/>
      </c>
      <c r="T278" s="23"/>
      <c r="V278" s="24"/>
      <c r="W278" s="124"/>
    </row>
    <row r="279" spans="1:23" ht="18" customHeight="1" x14ac:dyDescent="0.25">
      <c r="A279" s="157" t="str">
        <f>Config!$B$23</f>
        <v>CALZ</v>
      </c>
      <c r="B279" s="152" t="e">
        <f>METAS!#REF!</f>
        <v>#REF!</v>
      </c>
      <c r="C279" s="125" t="e">
        <f>ROUNDUP((B279/12)*Config!$C$6,0)</f>
        <v>#REF!</v>
      </c>
      <c r="D279" s="152" t="e">
        <f>ACUMULADO!#REF!</f>
        <v>#REF!</v>
      </c>
      <c r="E279" s="153">
        <f t="shared" si="79"/>
        <v>100</v>
      </c>
      <c r="F279" s="162"/>
      <c r="G279" s="158">
        <f t="shared" ref="G279:G280" si="80">IFERROR(ROUND(D279*100/B279,2),0)</f>
        <v>0</v>
      </c>
      <c r="H279" s="159">
        <f t="shared" si="76"/>
        <v>0</v>
      </c>
      <c r="I279" s="159" t="str">
        <f t="shared" si="77"/>
        <v/>
      </c>
      <c r="J279" s="160" t="str">
        <f t="shared" si="78"/>
        <v/>
      </c>
      <c r="T279" s="23"/>
      <c r="V279" s="24"/>
      <c r="W279" s="124"/>
    </row>
    <row r="280" spans="1:23" ht="18" customHeight="1" x14ac:dyDescent="0.25">
      <c r="A280" s="157" t="str">
        <f>Config!$B$24</f>
        <v>PUEB</v>
      </c>
      <c r="B280" s="152" t="e">
        <f>METAS!#REF!</f>
        <v>#REF!</v>
      </c>
      <c r="C280" s="125" t="e">
        <f>ROUNDUP((B280/12)*Config!$C$6,0)</f>
        <v>#REF!</v>
      </c>
      <c r="D280" s="152" t="e">
        <f>ACUMULADO!#REF!</f>
        <v>#REF!</v>
      </c>
      <c r="E280" s="153">
        <f t="shared" si="79"/>
        <v>100</v>
      </c>
      <c r="F280" s="162"/>
      <c r="G280" s="158">
        <f t="shared" si="80"/>
        <v>0</v>
      </c>
      <c r="H280" s="159">
        <f t="shared" si="76"/>
        <v>0</v>
      </c>
      <c r="I280" s="159" t="str">
        <f t="shared" si="77"/>
        <v/>
      </c>
      <c r="J280" s="160" t="str">
        <f t="shared" si="78"/>
        <v/>
      </c>
      <c r="T280" s="23"/>
      <c r="W280" s="124"/>
    </row>
    <row r="281" spans="1:23" ht="18" customHeight="1" x14ac:dyDescent="0.25">
      <c r="A281" s="163"/>
      <c r="B281" s="129"/>
      <c r="D281" s="127"/>
      <c r="E281" s="129"/>
      <c r="I281" s="129"/>
      <c r="J281" s="129"/>
      <c r="T281" s="23"/>
      <c r="W281" s="124"/>
    </row>
    <row r="282" spans="1:23" ht="18" customHeight="1" x14ac:dyDescent="0.25">
      <c r="A282" s="163"/>
      <c r="B282" s="129"/>
      <c r="D282" s="129"/>
      <c r="E282" s="129"/>
      <c r="I282" s="129"/>
      <c r="J282" s="129"/>
      <c r="T282" s="23"/>
      <c r="W282" s="124"/>
    </row>
    <row r="283" spans="1:23" ht="18" customHeight="1" x14ac:dyDescent="0.25">
      <c r="A283" s="163"/>
      <c r="B283" s="129"/>
      <c r="D283" s="129"/>
      <c r="E283" s="129"/>
      <c r="I283" s="129"/>
      <c r="J283" s="129"/>
      <c r="T283" s="23"/>
      <c r="W283" s="124"/>
    </row>
    <row r="284" spans="1:23" ht="18" customHeight="1" x14ac:dyDescent="0.25">
      <c r="A284" s="163"/>
      <c r="B284" s="129"/>
      <c r="D284" s="129"/>
      <c r="E284" s="129"/>
      <c r="I284" s="129"/>
      <c r="J284" s="129"/>
      <c r="T284" s="23"/>
      <c r="W284" s="124"/>
    </row>
    <row r="285" spans="1:23" ht="18" customHeight="1" x14ac:dyDescent="0.25">
      <c r="A285" s="163"/>
      <c r="B285" s="129"/>
      <c r="D285" s="129"/>
      <c r="E285" s="129"/>
      <c r="I285" s="129"/>
      <c r="J285" s="129"/>
      <c r="T285" s="23"/>
      <c r="W285" s="124"/>
    </row>
    <row r="286" spans="1:23" ht="18" customHeight="1" x14ac:dyDescent="0.25">
      <c r="A286" s="163"/>
      <c r="B286" s="129"/>
      <c r="D286" s="129"/>
      <c r="E286" s="129"/>
      <c r="I286" s="129"/>
      <c r="J286" s="129"/>
      <c r="T286" s="23"/>
      <c r="W286" s="124"/>
    </row>
    <row r="287" spans="1:23" ht="18" customHeight="1" x14ac:dyDescent="0.25">
      <c r="A287" s="163"/>
      <c r="B287" s="129"/>
      <c r="D287" s="129"/>
      <c r="E287" s="129"/>
      <c r="I287" s="129"/>
      <c r="J287" s="129"/>
      <c r="T287" s="23"/>
      <c r="W287" s="124"/>
    </row>
    <row r="288" spans="1:23" ht="18" hidden="1" customHeight="1" x14ac:dyDescent="0.25">
      <c r="A288" s="163"/>
      <c r="B288" s="129"/>
      <c r="D288" s="129"/>
      <c r="E288" s="129"/>
      <c r="I288" s="129"/>
      <c r="J288" s="129"/>
      <c r="T288" s="23"/>
      <c r="W288" s="124"/>
    </row>
    <row r="289" spans="1:23" ht="18" hidden="1" customHeight="1" x14ac:dyDescent="0.25">
      <c r="A289" s="130" t="s">
        <v>120</v>
      </c>
      <c r="I289" s="129"/>
      <c r="J289" s="129"/>
      <c r="T289" s="23"/>
      <c r="V289" s="123" t="str">
        <f>A289</f>
        <v>15. NIÑOS DE &lt; 1 AÑOS CONTROLADOS CRED</v>
      </c>
      <c r="W289" s="124"/>
    </row>
    <row r="290" spans="1:23" ht="48" hidden="1" customHeight="1" x14ac:dyDescent="0.25">
      <c r="A290" s="132" t="s">
        <v>3</v>
      </c>
      <c r="B290" s="133" t="s">
        <v>100</v>
      </c>
      <c r="C290" s="134" t="s">
        <v>72</v>
      </c>
      <c r="D290" s="133" t="s">
        <v>121</v>
      </c>
      <c r="E290" s="133" t="s">
        <v>2</v>
      </c>
      <c r="F290" s="135"/>
      <c r="G290" s="136" t="s">
        <v>11</v>
      </c>
      <c r="H290" s="137" t="str">
        <f>"DEFICIENTE &lt;= "&amp;$E$3</f>
        <v>DEFICIENTE &lt;= 90</v>
      </c>
      <c r="I290" s="137" t="str">
        <f>"PROCESO &gt; "&amp;$E$3&amp;"  -  &lt; "&amp;$F$3</f>
        <v>PROCESO &gt; 90  -  &lt; 100</v>
      </c>
      <c r="J290" s="137" t="str">
        <f>"OPTIMO &gt;= "&amp;$F$3</f>
        <v>OPTIMO &gt;= 100</v>
      </c>
      <c r="T290" s="23"/>
      <c r="V290" s="161" t="str">
        <f>$V$1&amp;"  "&amp;V289&amp;"  "&amp;$V$3&amp;"  "&amp;$V$2</f>
        <v>RED. MOYOBAMBA:  15. NIÑOS DE &lt; 1 AÑOS CONTROLADOS CRED  - POR MICROREDES :   ENERO - DICIEMBRE 2023</v>
      </c>
      <c r="W290" s="124"/>
    </row>
    <row r="291" spans="1:23" ht="18" hidden="1" customHeight="1" thickBot="1" x14ac:dyDescent="0.3">
      <c r="A291" s="143" t="str">
        <f>Config!$B$15</f>
        <v>RED</v>
      </c>
      <c r="B291" s="144" t="e">
        <f>SUM(B292:B300)</f>
        <v>#REF!</v>
      </c>
      <c r="C291" s="144" t="e">
        <f>SUM(C292:C300)</f>
        <v>#REF!</v>
      </c>
      <c r="D291" s="144" t="e">
        <f>SUM(D292:D300)</f>
        <v>#REF!</v>
      </c>
      <c r="E291" s="144">
        <f>Config!$C$9</f>
        <v>100</v>
      </c>
      <c r="F291" s="145"/>
      <c r="G291" s="144">
        <f t="shared" ref="G291:G299" si="81">IFERROR(ROUND(D291*100/B291,1),0)</f>
        <v>0</v>
      </c>
      <c r="H291" s="146">
        <f t="shared" ref="H291:H299" si="82">IF(G291&lt;=$E$3,G291,"")</f>
        <v>0</v>
      </c>
      <c r="I291" s="146" t="str">
        <f t="shared" ref="I291:I299" si="83">IF(G291&gt;$E$3,IF(G291&lt;$F$3,G291,""),"")</f>
        <v/>
      </c>
      <c r="J291" s="144" t="str">
        <f t="shared" ref="J291:J299" si="84">IF(G291&gt;=$F$3,G291,"")</f>
        <v/>
      </c>
      <c r="T291" s="23"/>
      <c r="V291" s="123"/>
      <c r="W291" s="124"/>
    </row>
    <row r="292" spans="1:23" ht="18" hidden="1" customHeight="1" x14ac:dyDescent="0.25">
      <c r="A292" s="151" t="str">
        <f>Config!$B$16</f>
        <v>HOSP</v>
      </c>
      <c r="B292" s="152" t="e">
        <f>METAS!#REF!</f>
        <v>#REF!</v>
      </c>
      <c r="C292" s="152" t="e">
        <f>ROUNDUP((B292/12)*Config!$C$6,0)</f>
        <v>#REF!</v>
      </c>
      <c r="D292" s="152" t="e">
        <f>ACUMULADO!#REF!</f>
        <v>#REF!</v>
      </c>
      <c r="E292" s="177">
        <f>E291</f>
        <v>100</v>
      </c>
      <c r="F292" s="153"/>
      <c r="G292" s="154">
        <f t="shared" si="81"/>
        <v>0</v>
      </c>
      <c r="H292" s="155">
        <f t="shared" si="82"/>
        <v>0</v>
      </c>
      <c r="I292" s="155" t="str">
        <f t="shared" si="83"/>
        <v/>
      </c>
      <c r="J292" s="156" t="str">
        <f t="shared" si="84"/>
        <v/>
      </c>
      <c r="T292" s="23"/>
      <c r="V292" s="123"/>
      <c r="W292" s="124"/>
    </row>
    <row r="293" spans="1:23" ht="18" hidden="1" customHeight="1" x14ac:dyDescent="0.25">
      <c r="A293" s="157" t="str">
        <f>Config!$B$17</f>
        <v>LLUI</v>
      </c>
      <c r="B293" s="125" t="e">
        <f>METAS!#REF!</f>
        <v>#REF!</v>
      </c>
      <c r="C293" s="125" t="e">
        <f>ROUNDUP((B293/12)*Config!$C$6,0)</f>
        <v>#REF!</v>
      </c>
      <c r="D293" s="125" t="e">
        <f>ACUMULADO!#REF!</f>
        <v>#REF!</v>
      </c>
      <c r="E293" s="177">
        <f t="shared" ref="E293:E299" si="85">E292</f>
        <v>100</v>
      </c>
      <c r="F293" s="162"/>
      <c r="G293" s="158">
        <f t="shared" si="81"/>
        <v>0</v>
      </c>
      <c r="H293" s="159">
        <f t="shared" si="82"/>
        <v>0</v>
      </c>
      <c r="I293" s="159" t="str">
        <f t="shared" si="83"/>
        <v/>
      </c>
      <c r="J293" s="160" t="str">
        <f t="shared" si="84"/>
        <v/>
      </c>
      <c r="T293" s="23"/>
      <c r="V293" s="123"/>
      <c r="W293" s="124"/>
    </row>
    <row r="294" spans="1:23" ht="18" hidden="1" customHeight="1" x14ac:dyDescent="0.25">
      <c r="A294" s="157" t="str">
        <f>Config!$B$18</f>
        <v>JERI</v>
      </c>
      <c r="B294" s="125" t="e">
        <f>METAS!#REF!</f>
        <v>#REF!</v>
      </c>
      <c r="C294" s="125" t="e">
        <f>ROUNDUP((B294/12)*Config!$C$6,0)</f>
        <v>#REF!</v>
      </c>
      <c r="D294" s="125" t="e">
        <f>ACUMULADO!#REF!</f>
        <v>#REF!</v>
      </c>
      <c r="E294" s="177">
        <f t="shared" si="85"/>
        <v>100</v>
      </c>
      <c r="F294" s="162"/>
      <c r="G294" s="158">
        <f t="shared" si="81"/>
        <v>0</v>
      </c>
      <c r="H294" s="159">
        <f t="shared" si="82"/>
        <v>0</v>
      </c>
      <c r="I294" s="159" t="str">
        <f t="shared" si="83"/>
        <v/>
      </c>
      <c r="J294" s="160" t="str">
        <f t="shared" si="84"/>
        <v/>
      </c>
      <c r="T294" s="23"/>
      <c r="V294" s="123"/>
      <c r="W294" s="124"/>
    </row>
    <row r="295" spans="1:23" ht="18" hidden="1" customHeight="1" x14ac:dyDescent="0.25">
      <c r="A295" s="157" t="str">
        <f>Config!$B$19</f>
        <v>YANT</v>
      </c>
      <c r="B295" s="125" t="e">
        <f>METAS!#REF!</f>
        <v>#REF!</v>
      </c>
      <c r="C295" s="125" t="e">
        <f>ROUNDUP((B295/12)*Config!$C$6,0)</f>
        <v>#REF!</v>
      </c>
      <c r="D295" s="125" t="e">
        <f>ACUMULADO!#REF!</f>
        <v>#REF!</v>
      </c>
      <c r="E295" s="177">
        <f t="shared" si="85"/>
        <v>100</v>
      </c>
      <c r="F295" s="162"/>
      <c r="G295" s="158">
        <f t="shared" si="81"/>
        <v>0</v>
      </c>
      <c r="H295" s="159">
        <f t="shared" si="82"/>
        <v>0</v>
      </c>
      <c r="I295" s="159" t="str">
        <f t="shared" si="83"/>
        <v/>
      </c>
      <c r="J295" s="160" t="str">
        <f t="shared" si="84"/>
        <v/>
      </c>
      <c r="T295" s="23"/>
      <c r="V295" s="123"/>
      <c r="W295" s="124"/>
    </row>
    <row r="296" spans="1:23" ht="18" hidden="1" customHeight="1" x14ac:dyDescent="0.25">
      <c r="A296" s="157" t="str">
        <f>Config!$B$20</f>
        <v>SORI</v>
      </c>
      <c r="B296" s="125" t="e">
        <f>METAS!#REF!</f>
        <v>#REF!</v>
      </c>
      <c r="C296" s="125" t="e">
        <f>ROUNDUP((B296/12)*Config!$C$6,0)</f>
        <v>#REF!</v>
      </c>
      <c r="D296" s="125" t="e">
        <f>ACUMULADO!#REF!</f>
        <v>#REF!</v>
      </c>
      <c r="E296" s="177">
        <f t="shared" si="85"/>
        <v>100</v>
      </c>
      <c r="F296" s="162"/>
      <c r="G296" s="158">
        <f t="shared" si="81"/>
        <v>0</v>
      </c>
      <c r="H296" s="159">
        <f t="shared" si="82"/>
        <v>0</v>
      </c>
      <c r="I296" s="159" t="str">
        <f t="shared" si="83"/>
        <v/>
      </c>
      <c r="J296" s="160" t="str">
        <f t="shared" si="84"/>
        <v/>
      </c>
      <c r="T296" s="23"/>
      <c r="V296" s="24"/>
      <c r="W296" s="124"/>
    </row>
    <row r="297" spans="1:23" ht="18" hidden="1" customHeight="1" x14ac:dyDescent="0.25">
      <c r="A297" s="157" t="str">
        <f>Config!$B$21</f>
        <v>JEPE</v>
      </c>
      <c r="B297" s="125" t="e">
        <f>METAS!#REF!</f>
        <v>#REF!</v>
      </c>
      <c r="C297" s="125" t="e">
        <f>ROUNDUP((B297/12)*Config!$C$6,0)</f>
        <v>#REF!</v>
      </c>
      <c r="D297" s="125" t="e">
        <f>ACUMULADO!#REF!</f>
        <v>#REF!</v>
      </c>
      <c r="E297" s="177">
        <f t="shared" si="85"/>
        <v>100</v>
      </c>
      <c r="F297" s="162"/>
      <c r="G297" s="158">
        <f>IFERROR(ROUND(D297*100/B297,1),0)</f>
        <v>0</v>
      </c>
      <c r="H297" s="159">
        <f t="shared" si="82"/>
        <v>0</v>
      </c>
      <c r="I297" s="159" t="str">
        <f t="shared" si="83"/>
        <v/>
      </c>
      <c r="J297" s="160" t="str">
        <f t="shared" si="84"/>
        <v/>
      </c>
      <c r="T297" s="23"/>
      <c r="V297" s="24"/>
      <c r="W297" s="124"/>
    </row>
    <row r="298" spans="1:23" ht="18" hidden="1" customHeight="1" x14ac:dyDescent="0.25">
      <c r="A298" s="157" t="str">
        <f>Config!$B$22</f>
        <v>ROQU</v>
      </c>
      <c r="B298" s="125" t="e">
        <f>METAS!#REF!</f>
        <v>#REF!</v>
      </c>
      <c r="C298" s="125" t="e">
        <f>ROUNDUP((B298/12)*Config!$C$6,0)</f>
        <v>#REF!</v>
      </c>
      <c r="D298" s="125" t="e">
        <f>ACUMULADO!#REF!</f>
        <v>#REF!</v>
      </c>
      <c r="E298" s="177">
        <f t="shared" si="85"/>
        <v>100</v>
      </c>
      <c r="F298" s="162"/>
      <c r="G298" s="158">
        <f>IFERROR(ROUND(D298*100/B298,1),0)</f>
        <v>0</v>
      </c>
      <c r="H298" s="159">
        <f t="shared" si="82"/>
        <v>0</v>
      </c>
      <c r="I298" s="159" t="str">
        <f t="shared" si="83"/>
        <v/>
      </c>
      <c r="J298" s="160" t="str">
        <f t="shared" si="84"/>
        <v/>
      </c>
      <c r="T298" s="23"/>
      <c r="V298" s="24"/>
      <c r="W298" s="124"/>
    </row>
    <row r="299" spans="1:23" ht="18" hidden="1" customHeight="1" x14ac:dyDescent="0.25">
      <c r="A299" s="157" t="str">
        <f>Config!$B$23</f>
        <v>CALZ</v>
      </c>
      <c r="B299" s="125" t="e">
        <f>METAS!#REF!</f>
        <v>#REF!</v>
      </c>
      <c r="C299" s="125" t="e">
        <f>ROUNDUP((B299/12)*Config!$C$6,0)</f>
        <v>#REF!</v>
      </c>
      <c r="D299" s="125" t="e">
        <f>ACUMULADO!#REF!</f>
        <v>#REF!</v>
      </c>
      <c r="E299" s="177">
        <f t="shared" si="85"/>
        <v>100</v>
      </c>
      <c r="F299" s="162"/>
      <c r="G299" s="158">
        <f t="shared" si="81"/>
        <v>0</v>
      </c>
      <c r="H299" s="159">
        <f t="shared" si="82"/>
        <v>0</v>
      </c>
      <c r="I299" s="159" t="str">
        <f t="shared" si="83"/>
        <v/>
      </c>
      <c r="J299" s="160" t="str">
        <f t="shared" si="84"/>
        <v/>
      </c>
      <c r="T299" s="23"/>
      <c r="V299" s="24"/>
      <c r="W299" s="124"/>
    </row>
    <row r="300" spans="1:23" ht="18" hidden="1" customHeight="1" x14ac:dyDescent="0.25">
      <c r="A300" s="157" t="str">
        <f>Config!$B$24</f>
        <v>PUEB</v>
      </c>
      <c r="B300" s="125"/>
      <c r="C300" s="125"/>
      <c r="D300" s="125"/>
      <c r="E300" s="177"/>
      <c r="F300" s="162"/>
      <c r="G300" s="158"/>
      <c r="H300" s="159"/>
      <c r="I300" s="159"/>
      <c r="J300" s="160"/>
      <c r="T300" s="23"/>
      <c r="V300" s="24"/>
      <c r="W300" s="124"/>
    </row>
    <row r="301" spans="1:23" ht="18" hidden="1" customHeight="1" x14ac:dyDescent="0.25">
      <c r="D301" s="127"/>
      <c r="I301"/>
      <c r="J301"/>
      <c r="T301" s="23"/>
      <c r="W301" s="124"/>
    </row>
    <row r="302" spans="1:23" ht="18" hidden="1" customHeight="1" x14ac:dyDescent="0.25">
      <c r="I302"/>
      <c r="J302"/>
      <c r="T302" s="23"/>
      <c r="W302" s="124"/>
    </row>
    <row r="303" spans="1:23" ht="18" hidden="1" customHeight="1" x14ac:dyDescent="0.25">
      <c r="A303" s="163"/>
      <c r="B303" s="129"/>
      <c r="D303" s="129"/>
      <c r="E303" s="129"/>
      <c r="I303" s="129"/>
      <c r="J303" s="129"/>
      <c r="T303" s="23"/>
      <c r="W303" s="124"/>
    </row>
    <row r="304" spans="1:23" ht="18" hidden="1" customHeight="1" x14ac:dyDescent="0.25">
      <c r="A304" s="163"/>
      <c r="B304" s="129"/>
      <c r="D304" s="129"/>
      <c r="E304" s="129"/>
      <c r="I304" s="129"/>
      <c r="J304" s="129"/>
      <c r="T304" s="23"/>
      <c r="W304" s="124"/>
    </row>
    <row r="305" spans="1:23" ht="18" hidden="1" customHeight="1" x14ac:dyDescent="0.25">
      <c r="A305" s="163"/>
      <c r="B305" s="129"/>
      <c r="D305" s="129"/>
      <c r="E305" s="129"/>
      <c r="I305" s="129"/>
      <c r="J305" s="129"/>
      <c r="T305" s="23"/>
      <c r="W305" s="124"/>
    </row>
    <row r="306" spans="1:23" ht="18" hidden="1" customHeight="1" x14ac:dyDescent="0.25">
      <c r="A306" s="163"/>
      <c r="B306" s="129"/>
      <c r="D306" s="129"/>
      <c r="E306" s="129"/>
      <c r="I306" s="129"/>
      <c r="J306" s="129"/>
      <c r="T306" s="23"/>
      <c r="W306" s="124"/>
    </row>
    <row r="307" spans="1:23" ht="18" hidden="1" customHeight="1" x14ac:dyDescent="0.25">
      <c r="A307" s="163"/>
      <c r="B307" s="129"/>
      <c r="D307" s="129"/>
      <c r="E307" s="129"/>
      <c r="I307" s="129"/>
      <c r="J307" s="129"/>
      <c r="T307" s="23"/>
      <c r="W307" s="124"/>
    </row>
    <row r="308" spans="1:23" ht="18" hidden="1" customHeight="1" x14ac:dyDescent="0.25">
      <c r="A308" s="163"/>
      <c r="B308" s="129"/>
      <c r="D308" s="129"/>
      <c r="E308" s="129"/>
      <c r="I308" s="129"/>
      <c r="J308" s="129"/>
      <c r="T308" s="23"/>
      <c r="W308" s="124"/>
    </row>
    <row r="309" spans="1:23" ht="18" hidden="1" customHeight="1" x14ac:dyDescent="0.25">
      <c r="I309" s="129"/>
      <c r="J309" s="129"/>
      <c r="T309" s="23"/>
      <c r="W309" s="124"/>
    </row>
    <row r="310" spans="1:23" ht="18" hidden="1" customHeight="1" x14ac:dyDescent="0.25">
      <c r="A310" s="130" t="s">
        <v>122</v>
      </c>
      <c r="I310" s="129"/>
      <c r="J310" s="129"/>
      <c r="T310" s="23"/>
      <c r="V310" s="123" t="str">
        <f>A310</f>
        <v>16. NIÑOS DE  1 AÑO CONTROLADOS CRED</v>
      </c>
      <c r="W310" s="124"/>
    </row>
    <row r="311" spans="1:23" ht="48" hidden="1" customHeight="1" x14ac:dyDescent="0.25">
      <c r="A311" s="132" t="s">
        <v>3</v>
      </c>
      <c r="B311" s="133" t="s">
        <v>100</v>
      </c>
      <c r="C311" s="134" t="s">
        <v>72</v>
      </c>
      <c r="D311" s="133" t="s">
        <v>121</v>
      </c>
      <c r="E311" s="133" t="s">
        <v>2</v>
      </c>
      <c r="F311" s="135"/>
      <c r="G311" s="136" t="s">
        <v>11</v>
      </c>
      <c r="H311" s="137" t="str">
        <f>"DEFICIENTE &lt;= "&amp;$E$3</f>
        <v>DEFICIENTE &lt;= 90</v>
      </c>
      <c r="I311" s="137" t="str">
        <f>"PROCESO &gt; "&amp;$E$3&amp;"  -  &lt; "&amp;$F$3</f>
        <v>PROCESO &gt; 90  -  &lt; 100</v>
      </c>
      <c r="J311" s="137" t="str">
        <f>"OPTIMO &gt;= "&amp;$F$3</f>
        <v>OPTIMO &gt;= 100</v>
      </c>
      <c r="T311" s="23"/>
      <c r="V311" s="161" t="str">
        <f>$V$1&amp;"  "&amp;V310&amp;"  "&amp;$V$3&amp;"  "&amp;$V$2</f>
        <v>RED. MOYOBAMBA:  16. NIÑOS DE  1 AÑO CONTROLADOS CRED  - POR MICROREDES :   ENERO - DICIEMBRE 2023</v>
      </c>
      <c r="W311" s="124"/>
    </row>
    <row r="312" spans="1:23" ht="18" hidden="1" customHeight="1" thickBot="1" x14ac:dyDescent="0.3">
      <c r="A312" s="143" t="str">
        <f>Config!$B$15</f>
        <v>RED</v>
      </c>
      <c r="B312" s="144" t="e">
        <f>SUM(B313:B321)</f>
        <v>#REF!</v>
      </c>
      <c r="C312" s="144" t="e">
        <f>SUM(C313:C321)</f>
        <v>#REF!</v>
      </c>
      <c r="D312" s="144" t="e">
        <f>SUM(D313:D321)</f>
        <v>#REF!</v>
      </c>
      <c r="E312" s="144">
        <f>Config!$C$9</f>
        <v>100</v>
      </c>
      <c r="F312" s="145"/>
      <c r="G312" s="144">
        <f t="shared" ref="G312:G320" si="86">IFERROR(ROUND(D312*100/B312,1),0)</f>
        <v>0</v>
      </c>
      <c r="H312" s="146">
        <f t="shared" ref="H312:H320" si="87">IF(G312&lt;=$E$3,G312,"")</f>
        <v>0</v>
      </c>
      <c r="I312" s="146" t="str">
        <f t="shared" ref="I312:I320" si="88">IF(G312&gt;$E$3,IF(G312&lt;$F$3,G312,""),"")</f>
        <v/>
      </c>
      <c r="J312" s="144" t="str">
        <f t="shared" ref="J312:J320" si="89">IF(G312&gt;=$F$3,G312,"")</f>
        <v/>
      </c>
      <c r="T312" s="23"/>
      <c r="V312" s="123"/>
      <c r="W312" s="124"/>
    </row>
    <row r="313" spans="1:23" ht="18" hidden="1" customHeight="1" x14ac:dyDescent="0.25">
      <c r="A313" s="151" t="str">
        <f>Config!$B$16</f>
        <v>HOSP</v>
      </c>
      <c r="B313" s="152" t="e">
        <f>METAS!#REF!</f>
        <v>#REF!</v>
      </c>
      <c r="C313" s="152" t="e">
        <f>ROUNDUP((B313/12)*Config!$C$6,0)</f>
        <v>#REF!</v>
      </c>
      <c r="D313" s="152" t="e">
        <f>ACUMULADO!#REF!</f>
        <v>#REF!</v>
      </c>
      <c r="E313" s="177">
        <f>E312</f>
        <v>100</v>
      </c>
      <c r="F313" s="153"/>
      <c r="G313" s="154">
        <f t="shared" si="86"/>
        <v>0</v>
      </c>
      <c r="H313" s="155">
        <f t="shared" si="87"/>
        <v>0</v>
      </c>
      <c r="I313" s="155" t="str">
        <f t="shared" si="88"/>
        <v/>
      </c>
      <c r="J313" s="156" t="str">
        <f t="shared" si="89"/>
        <v/>
      </c>
      <c r="T313" s="23"/>
      <c r="V313" s="123"/>
      <c r="W313" s="124"/>
    </row>
    <row r="314" spans="1:23" ht="18" hidden="1" customHeight="1" x14ac:dyDescent="0.25">
      <c r="A314" s="157" t="str">
        <f>Config!$B$17</f>
        <v>LLUI</v>
      </c>
      <c r="B314" s="125" t="e">
        <f>METAS!#REF!</f>
        <v>#REF!</v>
      </c>
      <c r="C314" s="125" t="e">
        <f>ROUNDUP((B314/12)*Config!$C$6,0)</f>
        <v>#REF!</v>
      </c>
      <c r="D314" s="125" t="e">
        <f>ACUMULADO!#REF!</f>
        <v>#REF!</v>
      </c>
      <c r="E314" s="177">
        <f t="shared" ref="E314:E320" si="90">E313</f>
        <v>100</v>
      </c>
      <c r="F314" s="162"/>
      <c r="G314" s="158">
        <f t="shared" si="86"/>
        <v>0</v>
      </c>
      <c r="H314" s="159">
        <f t="shared" si="87"/>
        <v>0</v>
      </c>
      <c r="I314" s="159" t="str">
        <f t="shared" si="88"/>
        <v/>
      </c>
      <c r="J314" s="160" t="str">
        <f t="shared" si="89"/>
        <v/>
      </c>
      <c r="T314" s="23"/>
      <c r="V314" s="123"/>
      <c r="W314" s="124"/>
    </row>
    <row r="315" spans="1:23" ht="18" hidden="1" customHeight="1" x14ac:dyDescent="0.25">
      <c r="A315" s="157" t="str">
        <f>Config!$B$18</f>
        <v>JERI</v>
      </c>
      <c r="B315" s="125" t="e">
        <f>METAS!#REF!</f>
        <v>#REF!</v>
      </c>
      <c r="C315" s="125" t="e">
        <f>ROUNDUP((B315/12)*Config!$C$6,0)</f>
        <v>#REF!</v>
      </c>
      <c r="D315" s="125" t="e">
        <f>ACUMULADO!#REF!</f>
        <v>#REF!</v>
      </c>
      <c r="E315" s="177">
        <f t="shared" si="90"/>
        <v>100</v>
      </c>
      <c r="F315" s="162"/>
      <c r="G315" s="158">
        <f t="shared" si="86"/>
        <v>0</v>
      </c>
      <c r="H315" s="159">
        <f t="shared" si="87"/>
        <v>0</v>
      </c>
      <c r="I315" s="159" t="str">
        <f t="shared" si="88"/>
        <v/>
      </c>
      <c r="J315" s="160" t="str">
        <f t="shared" si="89"/>
        <v/>
      </c>
      <c r="T315" s="23"/>
      <c r="V315" s="123"/>
      <c r="W315" s="124"/>
    </row>
    <row r="316" spans="1:23" ht="18" hidden="1" customHeight="1" x14ac:dyDescent="0.25">
      <c r="A316" s="157" t="str">
        <f>Config!$B$19</f>
        <v>YANT</v>
      </c>
      <c r="B316" s="125" t="e">
        <f>METAS!#REF!</f>
        <v>#REF!</v>
      </c>
      <c r="C316" s="125" t="e">
        <f>ROUNDUP((B316/12)*Config!$C$6,0)</f>
        <v>#REF!</v>
      </c>
      <c r="D316" s="125" t="e">
        <f>ACUMULADO!#REF!</f>
        <v>#REF!</v>
      </c>
      <c r="E316" s="177">
        <f t="shared" si="90"/>
        <v>100</v>
      </c>
      <c r="F316" s="162"/>
      <c r="G316" s="158">
        <f t="shared" si="86"/>
        <v>0</v>
      </c>
      <c r="H316" s="159">
        <f t="shared" si="87"/>
        <v>0</v>
      </c>
      <c r="I316" s="159" t="str">
        <f t="shared" si="88"/>
        <v/>
      </c>
      <c r="J316" s="160" t="str">
        <f t="shared" si="89"/>
        <v/>
      </c>
      <c r="T316" s="23"/>
      <c r="V316" s="123"/>
      <c r="W316" s="124"/>
    </row>
    <row r="317" spans="1:23" ht="18" hidden="1" customHeight="1" x14ac:dyDescent="0.25">
      <c r="A317" s="157" t="str">
        <f>Config!$B$20</f>
        <v>SORI</v>
      </c>
      <c r="B317" s="125" t="e">
        <f>METAS!#REF!</f>
        <v>#REF!</v>
      </c>
      <c r="C317" s="125" t="e">
        <f>ROUNDUP((B317/12)*Config!$C$6,0)</f>
        <v>#REF!</v>
      </c>
      <c r="D317" s="125" t="e">
        <f>ACUMULADO!#REF!</f>
        <v>#REF!</v>
      </c>
      <c r="E317" s="177">
        <f t="shared" si="90"/>
        <v>100</v>
      </c>
      <c r="F317" s="162"/>
      <c r="G317" s="158">
        <f t="shared" si="86"/>
        <v>0</v>
      </c>
      <c r="H317" s="159">
        <f t="shared" si="87"/>
        <v>0</v>
      </c>
      <c r="I317" s="159" t="str">
        <f t="shared" si="88"/>
        <v/>
      </c>
      <c r="J317" s="160" t="str">
        <f t="shared" si="89"/>
        <v/>
      </c>
      <c r="T317" s="23"/>
      <c r="V317" s="24"/>
      <c r="W317" s="124"/>
    </row>
    <row r="318" spans="1:23" ht="18" hidden="1" customHeight="1" x14ac:dyDescent="0.25">
      <c r="A318" s="157" t="str">
        <f>Config!$B$21</f>
        <v>JEPE</v>
      </c>
      <c r="B318" s="125" t="e">
        <f>METAS!#REF!</f>
        <v>#REF!</v>
      </c>
      <c r="C318" s="125" t="e">
        <f>ROUNDUP((B318/12)*Config!$C$6,0)</f>
        <v>#REF!</v>
      </c>
      <c r="D318" s="125" t="e">
        <f>ACUMULADO!#REF!</f>
        <v>#REF!</v>
      </c>
      <c r="E318" s="177">
        <f t="shared" si="90"/>
        <v>100</v>
      </c>
      <c r="F318" s="162"/>
      <c r="G318" s="158">
        <f>IFERROR(ROUND(D318*100/B318,1),0)</f>
        <v>0</v>
      </c>
      <c r="H318" s="159">
        <f t="shared" si="87"/>
        <v>0</v>
      </c>
      <c r="I318" s="159" t="str">
        <f t="shared" si="88"/>
        <v/>
      </c>
      <c r="J318" s="160" t="str">
        <f t="shared" si="89"/>
        <v/>
      </c>
      <c r="T318" s="23"/>
      <c r="V318" s="24"/>
      <c r="W318" s="124"/>
    </row>
    <row r="319" spans="1:23" ht="18" hidden="1" customHeight="1" x14ac:dyDescent="0.25">
      <c r="A319" s="157" t="str">
        <f>Config!$B$22</f>
        <v>ROQU</v>
      </c>
      <c r="B319" s="125" t="e">
        <f>METAS!#REF!</f>
        <v>#REF!</v>
      </c>
      <c r="C319" s="125" t="e">
        <f>ROUNDUP((B319/12)*Config!$C$6,0)</f>
        <v>#REF!</v>
      </c>
      <c r="D319" s="125" t="e">
        <f>ACUMULADO!#REF!</f>
        <v>#REF!</v>
      </c>
      <c r="E319" s="177">
        <f t="shared" si="90"/>
        <v>100</v>
      </c>
      <c r="F319" s="162"/>
      <c r="G319" s="158">
        <f>IFERROR(ROUND(D319*100/B319,1),0)</f>
        <v>0</v>
      </c>
      <c r="H319" s="159">
        <f t="shared" si="87"/>
        <v>0</v>
      </c>
      <c r="I319" s="159" t="str">
        <f t="shared" si="88"/>
        <v/>
      </c>
      <c r="J319" s="160" t="str">
        <f t="shared" si="89"/>
        <v/>
      </c>
      <c r="T319" s="23"/>
      <c r="V319" s="24"/>
      <c r="W319" s="124"/>
    </row>
    <row r="320" spans="1:23" ht="18" hidden="1" customHeight="1" x14ac:dyDescent="0.25">
      <c r="A320" s="157" t="str">
        <f>Config!$B$23</f>
        <v>CALZ</v>
      </c>
      <c r="B320" s="125" t="e">
        <f>METAS!#REF!</f>
        <v>#REF!</v>
      </c>
      <c r="C320" s="125" t="e">
        <f>ROUNDUP((B320/12)*Config!$C$6,0)</f>
        <v>#REF!</v>
      </c>
      <c r="D320" s="125" t="e">
        <f>ACUMULADO!#REF!</f>
        <v>#REF!</v>
      </c>
      <c r="E320" s="177">
        <f t="shared" si="90"/>
        <v>100</v>
      </c>
      <c r="F320" s="162"/>
      <c r="G320" s="158">
        <f t="shared" si="86"/>
        <v>0</v>
      </c>
      <c r="H320" s="159">
        <f t="shared" si="87"/>
        <v>0</v>
      </c>
      <c r="I320" s="159" t="str">
        <f t="shared" si="88"/>
        <v/>
      </c>
      <c r="J320" s="160" t="str">
        <f t="shared" si="89"/>
        <v/>
      </c>
      <c r="T320" s="23"/>
      <c r="V320" s="24"/>
      <c r="W320" s="124"/>
    </row>
    <row r="321" spans="1:23" ht="18" hidden="1" customHeight="1" x14ac:dyDescent="0.25">
      <c r="A321" s="157" t="str">
        <f>Config!$B$24</f>
        <v>PUEB</v>
      </c>
      <c r="B321" s="125"/>
      <c r="C321" s="125"/>
      <c r="D321" s="125"/>
      <c r="E321" s="177"/>
      <c r="F321" s="162"/>
      <c r="G321" s="158"/>
      <c r="H321" s="159"/>
      <c r="I321" s="159"/>
      <c r="J321" s="160"/>
      <c r="T321" s="23"/>
      <c r="W321" s="124"/>
    </row>
    <row r="322" spans="1:23" ht="18" hidden="1" customHeight="1" x14ac:dyDescent="0.25">
      <c r="D322" s="127"/>
      <c r="I322"/>
      <c r="J322"/>
      <c r="T322" s="23"/>
      <c r="W322" s="124"/>
    </row>
    <row r="323" spans="1:23" ht="18" hidden="1" customHeight="1" x14ac:dyDescent="0.25">
      <c r="A323" s="163"/>
      <c r="B323" s="129"/>
      <c r="D323" s="129"/>
      <c r="E323" s="129"/>
      <c r="I323" s="129"/>
      <c r="J323" s="129"/>
      <c r="T323" s="23"/>
      <c r="W323" s="124"/>
    </row>
    <row r="324" spans="1:23" ht="18" hidden="1" customHeight="1" x14ac:dyDescent="0.25">
      <c r="A324" s="163"/>
      <c r="B324" s="129"/>
      <c r="D324" s="129"/>
      <c r="E324" s="129"/>
      <c r="I324" s="129"/>
      <c r="J324" s="129"/>
      <c r="T324" s="23"/>
      <c r="W324" s="124"/>
    </row>
    <row r="325" spans="1:23" ht="18" hidden="1" customHeight="1" x14ac:dyDescent="0.25">
      <c r="A325" s="163"/>
      <c r="B325" s="129"/>
      <c r="D325" s="129"/>
      <c r="E325" s="129"/>
      <c r="I325" s="129"/>
      <c r="J325" s="129"/>
      <c r="T325" s="23"/>
      <c r="W325" s="124"/>
    </row>
    <row r="326" spans="1:23" ht="18" hidden="1" customHeight="1" x14ac:dyDescent="0.25">
      <c r="C326" s="176"/>
      <c r="I326" s="129"/>
      <c r="J326" s="129"/>
      <c r="T326" s="23"/>
      <c r="W326" s="124"/>
    </row>
    <row r="327" spans="1:23" ht="18" hidden="1" customHeight="1" x14ac:dyDescent="0.25">
      <c r="C327" s="176"/>
      <c r="I327" s="129"/>
      <c r="J327" s="129"/>
      <c r="T327" s="23"/>
      <c r="W327" s="124"/>
    </row>
    <row r="328" spans="1:23" ht="18" hidden="1" customHeight="1" x14ac:dyDescent="0.25">
      <c r="C328" s="176"/>
      <c r="I328" s="129"/>
      <c r="J328" s="129"/>
      <c r="T328" s="23"/>
      <c r="W328" s="124"/>
    </row>
    <row r="329" spans="1:23" ht="18" hidden="1" customHeight="1" x14ac:dyDescent="0.25">
      <c r="C329" s="176"/>
      <c r="I329" s="129"/>
      <c r="J329" s="129"/>
      <c r="T329" s="23"/>
      <c r="W329" s="124"/>
    </row>
    <row r="330" spans="1:23" ht="18" hidden="1" customHeight="1" x14ac:dyDescent="0.25">
      <c r="A330" s="130" t="s">
        <v>123</v>
      </c>
      <c r="B330" s="178"/>
      <c r="I330" s="129"/>
      <c r="J330" s="129"/>
      <c r="T330" s="23"/>
      <c r="V330" s="123" t="str">
        <f>A330</f>
        <v>17. NIÑOS DE  2 AÑO CONTROLADOS CRED</v>
      </c>
      <c r="W330" s="124"/>
    </row>
    <row r="331" spans="1:23" ht="48" hidden="1" customHeight="1" x14ac:dyDescent="0.25">
      <c r="A331" s="132" t="s">
        <v>3</v>
      </c>
      <c r="B331" s="133" t="s">
        <v>100</v>
      </c>
      <c r="C331" s="134" t="s">
        <v>72</v>
      </c>
      <c r="D331" s="133" t="s">
        <v>121</v>
      </c>
      <c r="E331" s="133" t="s">
        <v>2</v>
      </c>
      <c r="F331" s="135"/>
      <c r="G331" s="136" t="s">
        <v>11</v>
      </c>
      <c r="H331" s="137" t="str">
        <f>"DEFICIENTE &lt;= "&amp;$E$3</f>
        <v>DEFICIENTE &lt;= 90</v>
      </c>
      <c r="I331" s="137" t="str">
        <f>"PROCESO &gt; "&amp;$E$3&amp;"  -  &lt; "&amp;$F$3</f>
        <v>PROCESO &gt; 90  -  &lt; 100</v>
      </c>
      <c r="J331" s="137" t="str">
        <f>"OPTIMO &gt;= "&amp;$F$3</f>
        <v>OPTIMO &gt;= 100</v>
      </c>
      <c r="T331" s="23"/>
      <c r="V331" s="161" t="str">
        <f>$V$1&amp;"  "&amp;V330&amp;"  "&amp;$V$3&amp;"  "&amp;$V$2</f>
        <v>RED. MOYOBAMBA:  17. NIÑOS DE  2 AÑO CONTROLADOS CRED  - POR MICROREDES :   ENERO - DICIEMBRE 2023</v>
      </c>
      <c r="W331" s="124"/>
    </row>
    <row r="332" spans="1:23" ht="18" hidden="1" customHeight="1" thickBot="1" x14ac:dyDescent="0.3">
      <c r="A332" s="143" t="str">
        <f>Config!$B$15</f>
        <v>RED</v>
      </c>
      <c r="B332" s="144" t="e">
        <f>SUM(B333:B341)</f>
        <v>#REF!</v>
      </c>
      <c r="C332" s="144" t="e">
        <f>SUM(C333:C341)</f>
        <v>#REF!</v>
      </c>
      <c r="D332" s="144" t="e">
        <f>SUM(D333:D341)</f>
        <v>#REF!</v>
      </c>
      <c r="E332" s="144">
        <f>Config!$C$9</f>
        <v>100</v>
      </c>
      <c r="F332" s="145"/>
      <c r="G332" s="144">
        <f t="shared" ref="G332:G340" si="91">IFERROR(ROUND(D332*100/B332,1),0)</f>
        <v>0</v>
      </c>
      <c r="H332" s="146">
        <f t="shared" ref="H332:H340" si="92">IF(G332&lt;=$E$3,G332,"")</f>
        <v>0</v>
      </c>
      <c r="I332" s="146" t="str">
        <f t="shared" ref="I332:I340" si="93">IF(G332&gt;$E$3,IF(G332&lt;$F$3,G332,""),"")</f>
        <v/>
      </c>
      <c r="J332" s="144" t="str">
        <f t="shared" ref="J332:J340" si="94">IF(G332&gt;=$F$3,G332,"")</f>
        <v/>
      </c>
      <c r="T332" s="23"/>
      <c r="V332" s="123"/>
      <c r="W332" s="124"/>
    </row>
    <row r="333" spans="1:23" ht="18" hidden="1" customHeight="1" x14ac:dyDescent="0.25">
      <c r="A333" s="151" t="str">
        <f>Config!$B$16</f>
        <v>HOSP</v>
      </c>
      <c r="B333" s="152" t="e">
        <f>METAS!#REF!</f>
        <v>#REF!</v>
      </c>
      <c r="C333" s="152" t="e">
        <f>ROUNDUP((B333/12)*Config!$C$6,0)</f>
        <v>#REF!</v>
      </c>
      <c r="D333" s="152" t="e">
        <f>ACUMULADO!#REF!</f>
        <v>#REF!</v>
      </c>
      <c r="E333" s="177">
        <f>E332</f>
        <v>100</v>
      </c>
      <c r="F333" s="153"/>
      <c r="G333" s="154">
        <f t="shared" si="91"/>
        <v>0</v>
      </c>
      <c r="H333" s="155">
        <f t="shared" si="92"/>
        <v>0</v>
      </c>
      <c r="I333" s="155" t="str">
        <f t="shared" si="93"/>
        <v/>
      </c>
      <c r="J333" s="156" t="str">
        <f t="shared" si="94"/>
        <v/>
      </c>
      <c r="T333" s="23"/>
      <c r="V333" s="123"/>
      <c r="W333" s="124"/>
    </row>
    <row r="334" spans="1:23" ht="18" hidden="1" customHeight="1" x14ac:dyDescent="0.25">
      <c r="A334" s="157" t="str">
        <f>Config!$B$17</f>
        <v>LLUI</v>
      </c>
      <c r="B334" s="125" t="e">
        <f>METAS!#REF!</f>
        <v>#REF!</v>
      </c>
      <c r="C334" s="125" t="e">
        <f>ROUNDUP((B334/12)*Config!$C$6,0)</f>
        <v>#REF!</v>
      </c>
      <c r="D334" s="125" t="e">
        <f>ACUMULADO!#REF!</f>
        <v>#REF!</v>
      </c>
      <c r="E334" s="177">
        <f t="shared" ref="E334:E340" si="95">E333</f>
        <v>100</v>
      </c>
      <c r="F334" s="162"/>
      <c r="G334" s="158">
        <f t="shared" si="91"/>
        <v>0</v>
      </c>
      <c r="H334" s="159">
        <f t="shared" si="92"/>
        <v>0</v>
      </c>
      <c r="I334" s="159" t="str">
        <f t="shared" si="93"/>
        <v/>
      </c>
      <c r="J334" s="160" t="str">
        <f t="shared" si="94"/>
        <v/>
      </c>
      <c r="T334" s="23"/>
      <c r="V334" s="123"/>
      <c r="W334" s="124"/>
    </row>
    <row r="335" spans="1:23" ht="18" hidden="1" customHeight="1" x14ac:dyDescent="0.25">
      <c r="A335" s="157" t="str">
        <f>Config!$B$18</f>
        <v>JERI</v>
      </c>
      <c r="B335" s="125" t="e">
        <f>METAS!#REF!</f>
        <v>#REF!</v>
      </c>
      <c r="C335" s="125" t="e">
        <f>ROUNDUP((B335/12)*Config!$C$6,0)</f>
        <v>#REF!</v>
      </c>
      <c r="D335" s="125" t="e">
        <f>ACUMULADO!#REF!</f>
        <v>#REF!</v>
      </c>
      <c r="E335" s="177">
        <f t="shared" si="95"/>
        <v>100</v>
      </c>
      <c r="F335" s="162"/>
      <c r="G335" s="158">
        <f t="shared" si="91"/>
        <v>0</v>
      </c>
      <c r="H335" s="159">
        <f t="shared" si="92"/>
        <v>0</v>
      </c>
      <c r="I335" s="159" t="str">
        <f t="shared" si="93"/>
        <v/>
      </c>
      <c r="J335" s="160" t="str">
        <f t="shared" si="94"/>
        <v/>
      </c>
      <c r="T335" s="23"/>
      <c r="V335" s="123"/>
      <c r="W335" s="124"/>
    </row>
    <row r="336" spans="1:23" ht="18" hidden="1" customHeight="1" x14ac:dyDescent="0.25">
      <c r="A336" s="157" t="str">
        <f>Config!$B$19</f>
        <v>YANT</v>
      </c>
      <c r="B336" s="125" t="e">
        <f>METAS!#REF!</f>
        <v>#REF!</v>
      </c>
      <c r="C336" s="125" t="e">
        <f>ROUNDUP((B336/12)*Config!$C$6,0)</f>
        <v>#REF!</v>
      </c>
      <c r="D336" s="125" t="e">
        <f>ACUMULADO!#REF!</f>
        <v>#REF!</v>
      </c>
      <c r="E336" s="177">
        <f t="shared" si="95"/>
        <v>100</v>
      </c>
      <c r="F336" s="162"/>
      <c r="G336" s="158">
        <f t="shared" si="91"/>
        <v>0</v>
      </c>
      <c r="H336" s="159">
        <f t="shared" si="92"/>
        <v>0</v>
      </c>
      <c r="I336" s="159" t="str">
        <f t="shared" si="93"/>
        <v/>
      </c>
      <c r="J336" s="160" t="str">
        <f t="shared" si="94"/>
        <v/>
      </c>
      <c r="T336" s="23"/>
      <c r="V336" s="123"/>
      <c r="W336" s="124"/>
    </row>
    <row r="337" spans="1:23" ht="18" hidden="1" customHeight="1" x14ac:dyDescent="0.25">
      <c r="A337" s="157" t="str">
        <f>Config!$B$20</f>
        <v>SORI</v>
      </c>
      <c r="B337" s="125" t="e">
        <f>METAS!#REF!</f>
        <v>#REF!</v>
      </c>
      <c r="C337" s="125" t="e">
        <f>ROUNDUP((B337/12)*Config!$C$6,0)</f>
        <v>#REF!</v>
      </c>
      <c r="D337" s="125" t="e">
        <f>ACUMULADO!#REF!</f>
        <v>#REF!</v>
      </c>
      <c r="E337" s="177">
        <f t="shared" si="95"/>
        <v>100</v>
      </c>
      <c r="F337" s="162"/>
      <c r="G337" s="158">
        <f t="shared" si="91"/>
        <v>0</v>
      </c>
      <c r="H337" s="159">
        <f t="shared" si="92"/>
        <v>0</v>
      </c>
      <c r="I337" s="159" t="str">
        <f t="shared" si="93"/>
        <v/>
      </c>
      <c r="J337" s="160" t="str">
        <f t="shared" si="94"/>
        <v/>
      </c>
      <c r="T337" s="23"/>
      <c r="V337" s="24"/>
      <c r="W337" s="124"/>
    </row>
    <row r="338" spans="1:23" ht="18" hidden="1" customHeight="1" x14ac:dyDescent="0.25">
      <c r="A338" s="157" t="str">
        <f>Config!$B$21</f>
        <v>JEPE</v>
      </c>
      <c r="B338" s="125" t="e">
        <f>METAS!#REF!</f>
        <v>#REF!</v>
      </c>
      <c r="C338" s="125" t="e">
        <f>ROUNDUP((B338/12)*Config!$C$6,0)</f>
        <v>#REF!</v>
      </c>
      <c r="D338" s="125" t="e">
        <f>ACUMULADO!#REF!</f>
        <v>#REF!</v>
      </c>
      <c r="E338" s="177">
        <f t="shared" si="95"/>
        <v>100</v>
      </c>
      <c r="F338" s="162"/>
      <c r="G338" s="158">
        <f>IFERROR(ROUND(D338*100/B338,1),0)</f>
        <v>0</v>
      </c>
      <c r="H338" s="159">
        <f t="shared" si="92"/>
        <v>0</v>
      </c>
      <c r="I338" s="159" t="str">
        <f t="shared" si="93"/>
        <v/>
      </c>
      <c r="J338" s="160" t="str">
        <f t="shared" si="94"/>
        <v/>
      </c>
      <c r="T338" s="23"/>
      <c r="V338" s="24"/>
      <c r="W338" s="124"/>
    </row>
    <row r="339" spans="1:23" ht="18" hidden="1" customHeight="1" x14ac:dyDescent="0.25">
      <c r="A339" s="157" t="str">
        <f>Config!$B$22</f>
        <v>ROQU</v>
      </c>
      <c r="B339" s="125" t="e">
        <f>METAS!#REF!</f>
        <v>#REF!</v>
      </c>
      <c r="C339" s="125" t="e">
        <f>ROUNDUP((B339/12)*Config!$C$6,0)</f>
        <v>#REF!</v>
      </c>
      <c r="D339" s="125" t="e">
        <f>ACUMULADO!#REF!</f>
        <v>#REF!</v>
      </c>
      <c r="E339" s="177">
        <f t="shared" si="95"/>
        <v>100</v>
      </c>
      <c r="F339" s="162"/>
      <c r="G339" s="158">
        <f>IFERROR(ROUND(D339*100/B339,1),0)</f>
        <v>0</v>
      </c>
      <c r="H339" s="159">
        <f t="shared" si="92"/>
        <v>0</v>
      </c>
      <c r="I339" s="159" t="str">
        <f t="shared" si="93"/>
        <v/>
      </c>
      <c r="J339" s="160" t="str">
        <f t="shared" si="94"/>
        <v/>
      </c>
      <c r="T339" s="23"/>
      <c r="V339" s="24"/>
      <c r="W339" s="124"/>
    </row>
    <row r="340" spans="1:23" ht="18" hidden="1" customHeight="1" x14ac:dyDescent="0.25">
      <c r="A340" s="157" t="str">
        <f>Config!$B$23</f>
        <v>CALZ</v>
      </c>
      <c r="B340" s="125" t="e">
        <f>METAS!#REF!</f>
        <v>#REF!</v>
      </c>
      <c r="C340" s="125" t="e">
        <f>ROUNDUP((B340/12)*Config!$C$6,0)</f>
        <v>#REF!</v>
      </c>
      <c r="D340" s="125" t="e">
        <f>ACUMULADO!#REF!</f>
        <v>#REF!</v>
      </c>
      <c r="E340" s="177">
        <f t="shared" si="95"/>
        <v>100</v>
      </c>
      <c r="F340" s="162"/>
      <c r="G340" s="158">
        <f t="shared" si="91"/>
        <v>0</v>
      </c>
      <c r="H340" s="159">
        <f t="shared" si="92"/>
        <v>0</v>
      </c>
      <c r="I340" s="159" t="str">
        <f t="shared" si="93"/>
        <v/>
      </c>
      <c r="J340" s="160" t="str">
        <f t="shared" si="94"/>
        <v/>
      </c>
      <c r="T340" s="23"/>
      <c r="V340" s="24"/>
      <c r="W340" s="124"/>
    </row>
    <row r="341" spans="1:23" ht="18" hidden="1" customHeight="1" x14ac:dyDescent="0.25">
      <c r="A341" s="157" t="str">
        <f>Config!$B$24</f>
        <v>PUEB</v>
      </c>
      <c r="B341" s="125"/>
      <c r="C341" s="125"/>
      <c r="D341" s="125"/>
      <c r="E341" s="125"/>
      <c r="F341" s="162"/>
      <c r="G341" s="158"/>
      <c r="H341" s="159"/>
      <c r="I341" s="159"/>
      <c r="J341" s="160"/>
      <c r="T341" s="23"/>
      <c r="W341" s="124"/>
    </row>
    <row r="342" spans="1:23" ht="18" hidden="1" customHeight="1" x14ac:dyDescent="0.25">
      <c r="D342" s="127"/>
      <c r="I342"/>
      <c r="J342"/>
      <c r="T342" s="23"/>
      <c r="W342" s="124"/>
    </row>
    <row r="343" spans="1:23" ht="18" hidden="1" customHeight="1" x14ac:dyDescent="0.25">
      <c r="I343"/>
      <c r="J343"/>
      <c r="T343" s="23"/>
      <c r="W343" s="124"/>
    </row>
    <row r="344" spans="1:23" ht="18" hidden="1" customHeight="1" x14ac:dyDescent="0.25">
      <c r="I344"/>
      <c r="J344"/>
      <c r="T344" s="23"/>
      <c r="W344" s="124"/>
    </row>
    <row r="345" spans="1:23" ht="18" hidden="1" customHeight="1" x14ac:dyDescent="0.25">
      <c r="A345" s="163"/>
      <c r="B345" s="129"/>
      <c r="D345" s="129"/>
      <c r="E345" s="129"/>
      <c r="I345" s="129"/>
      <c r="J345" s="129"/>
      <c r="T345" s="23"/>
      <c r="W345" s="124"/>
    </row>
    <row r="346" spans="1:23" ht="18" hidden="1" customHeight="1" x14ac:dyDescent="0.25">
      <c r="A346" s="163"/>
      <c r="B346" s="129"/>
      <c r="D346" s="129"/>
      <c r="E346" s="129"/>
      <c r="I346" s="129"/>
      <c r="J346" s="129"/>
      <c r="T346" s="23"/>
      <c r="W346" s="124"/>
    </row>
    <row r="347" spans="1:23" ht="18" hidden="1" customHeight="1" x14ac:dyDescent="0.25">
      <c r="A347" s="163"/>
      <c r="B347" s="129"/>
      <c r="D347" s="129"/>
      <c r="E347" s="129"/>
      <c r="I347" s="129"/>
      <c r="J347" s="129"/>
      <c r="T347" s="23"/>
      <c r="W347" s="124"/>
    </row>
    <row r="348" spans="1:23" ht="18" hidden="1" customHeight="1" x14ac:dyDescent="0.25">
      <c r="A348" s="163"/>
      <c r="B348" s="129"/>
      <c r="D348" s="129"/>
      <c r="E348" s="129"/>
      <c r="I348" s="129"/>
      <c r="J348" s="129"/>
      <c r="T348" s="23"/>
      <c r="W348" s="124"/>
    </row>
    <row r="349" spans="1:23" ht="18" hidden="1" customHeight="1" x14ac:dyDescent="0.25">
      <c r="A349" s="163"/>
      <c r="B349" s="129"/>
      <c r="D349" s="129"/>
      <c r="E349" s="129"/>
      <c r="I349" s="129"/>
      <c r="J349" s="129"/>
      <c r="T349" s="23"/>
      <c r="W349" s="124"/>
    </row>
    <row r="350" spans="1:23" ht="18" hidden="1" customHeight="1" x14ac:dyDescent="0.25">
      <c r="A350" s="163"/>
      <c r="B350" s="129"/>
      <c r="D350" s="129"/>
      <c r="E350" s="129"/>
      <c r="I350" s="129"/>
      <c r="J350" s="129"/>
      <c r="T350" s="23"/>
      <c r="W350" s="124"/>
    </row>
    <row r="351" spans="1:23" ht="18" hidden="1" customHeight="1" x14ac:dyDescent="0.25">
      <c r="I351" s="129"/>
      <c r="J351" s="129"/>
      <c r="T351" s="23"/>
      <c r="V351" s="123" t="str">
        <f>A352</f>
        <v>18. NIÑOS DE  3 AÑO CONTROLADOS CRED</v>
      </c>
      <c r="W351" s="124"/>
    </row>
    <row r="352" spans="1:23" ht="18" hidden="1" customHeight="1" x14ac:dyDescent="0.25">
      <c r="A352" s="130" t="s">
        <v>124</v>
      </c>
      <c r="I352" s="129"/>
      <c r="J352" s="129"/>
      <c r="T352" s="23"/>
      <c r="V352" s="161" t="str">
        <f>$V$1&amp;"  "&amp;V351&amp;"  "&amp;$V$3&amp;"  "&amp;$V$2</f>
        <v>RED. MOYOBAMBA:  18. NIÑOS DE  3 AÑO CONTROLADOS CRED  - POR MICROREDES :   ENERO - DICIEMBRE 2023</v>
      </c>
      <c r="W352" s="124"/>
    </row>
    <row r="353" spans="1:23" ht="48" hidden="1" customHeight="1" x14ac:dyDescent="0.25">
      <c r="A353" s="132" t="s">
        <v>3</v>
      </c>
      <c r="B353" s="133" t="s">
        <v>100</v>
      </c>
      <c r="C353" s="134" t="s">
        <v>72</v>
      </c>
      <c r="D353" s="133" t="s">
        <v>121</v>
      </c>
      <c r="E353" s="133" t="s">
        <v>2</v>
      </c>
      <c r="F353" s="135"/>
      <c r="G353" s="136" t="s">
        <v>11</v>
      </c>
      <c r="H353" s="137" t="str">
        <f>"DEFICIENTE &lt;= "&amp;$E$3</f>
        <v>DEFICIENTE &lt;= 90</v>
      </c>
      <c r="I353" s="137" t="str">
        <f>"PROCESO &gt; "&amp;$E$3&amp;"  -  &lt; "&amp;$F$3</f>
        <v>PROCESO &gt; 90  -  &lt; 100</v>
      </c>
      <c r="J353" s="137" t="str">
        <f>"OPTIMO &gt;= "&amp;$F$3</f>
        <v>OPTIMO &gt;= 100</v>
      </c>
      <c r="T353" s="23"/>
      <c r="V353" s="123"/>
      <c r="W353" s="124"/>
    </row>
    <row r="354" spans="1:23" ht="18" hidden="1" customHeight="1" thickBot="1" x14ac:dyDescent="0.3">
      <c r="A354" s="143" t="str">
        <f>Config!$B$15</f>
        <v>RED</v>
      </c>
      <c r="B354" s="144" t="e">
        <f>SUM(B355:B363)</f>
        <v>#REF!</v>
      </c>
      <c r="C354" s="144" t="e">
        <f>SUM(C355:C363)</f>
        <v>#REF!</v>
      </c>
      <c r="D354" s="144" t="e">
        <f>SUM(D355:D363)</f>
        <v>#REF!</v>
      </c>
      <c r="E354" s="144">
        <f>Config!$C$9</f>
        <v>100</v>
      </c>
      <c r="F354" s="145"/>
      <c r="G354" s="144">
        <f t="shared" ref="G354:G362" si="96">IFERROR(ROUND(D354*100/B354,1),0)</f>
        <v>0</v>
      </c>
      <c r="H354" s="146">
        <f t="shared" ref="H354:H362" si="97">IF(G354&lt;=$E$3,G354,"")</f>
        <v>0</v>
      </c>
      <c r="I354" s="146" t="str">
        <f t="shared" ref="I354:I362" si="98">IF(G354&gt;$E$3,IF(G354&lt;$F$3,G354,""),"")</f>
        <v/>
      </c>
      <c r="J354" s="144" t="str">
        <f t="shared" ref="J354:J362" si="99">IF(G354&gt;=$F$3,G354,"")</f>
        <v/>
      </c>
      <c r="T354" s="23"/>
      <c r="V354" s="123"/>
      <c r="W354" s="124"/>
    </row>
    <row r="355" spans="1:23" ht="18" hidden="1" customHeight="1" x14ac:dyDescent="0.25">
      <c r="A355" s="151" t="str">
        <f>Config!$B$16</f>
        <v>HOSP</v>
      </c>
      <c r="B355" s="152" t="e">
        <f>METAS!#REF!</f>
        <v>#REF!</v>
      </c>
      <c r="C355" s="152" t="e">
        <f>(B355/12)*Config!$C$6</f>
        <v>#REF!</v>
      </c>
      <c r="D355" s="152" t="e">
        <f>ACUMULADO!#REF!</f>
        <v>#REF!</v>
      </c>
      <c r="E355" s="177">
        <f>E354</f>
        <v>100</v>
      </c>
      <c r="F355" s="153"/>
      <c r="G355" s="154">
        <f t="shared" si="96"/>
        <v>0</v>
      </c>
      <c r="H355" s="155">
        <f t="shared" si="97"/>
        <v>0</v>
      </c>
      <c r="I355" s="155" t="str">
        <f t="shared" si="98"/>
        <v/>
      </c>
      <c r="J355" s="156" t="str">
        <f t="shared" si="99"/>
        <v/>
      </c>
      <c r="T355" s="23"/>
      <c r="V355" s="123"/>
      <c r="W355" s="124"/>
    </row>
    <row r="356" spans="1:23" ht="18" hidden="1" customHeight="1" x14ac:dyDescent="0.25">
      <c r="A356" s="157" t="str">
        <f>Config!$B$17</f>
        <v>LLUI</v>
      </c>
      <c r="B356" s="125" t="e">
        <f>METAS!#REF!</f>
        <v>#REF!</v>
      </c>
      <c r="C356" s="125" t="e">
        <f>ROUNDUP((B356/12)*Config!$C$6,0)</f>
        <v>#REF!</v>
      </c>
      <c r="D356" s="125" t="e">
        <f>ACUMULADO!#REF!</f>
        <v>#REF!</v>
      </c>
      <c r="E356" s="177">
        <f t="shared" ref="E356:E362" si="100">E355</f>
        <v>100</v>
      </c>
      <c r="F356" s="162"/>
      <c r="G356" s="158">
        <f t="shared" si="96"/>
        <v>0</v>
      </c>
      <c r="H356" s="159">
        <f t="shared" si="97"/>
        <v>0</v>
      </c>
      <c r="I356" s="159" t="str">
        <f t="shared" si="98"/>
        <v/>
      </c>
      <c r="J356" s="160" t="str">
        <f t="shared" si="99"/>
        <v/>
      </c>
      <c r="T356" s="23"/>
      <c r="V356" s="123"/>
      <c r="W356" s="124"/>
    </row>
    <row r="357" spans="1:23" ht="18" hidden="1" customHeight="1" x14ac:dyDescent="0.25">
      <c r="A357" s="157" t="str">
        <f>Config!$B$18</f>
        <v>JERI</v>
      </c>
      <c r="B357" s="125" t="e">
        <f>METAS!#REF!</f>
        <v>#REF!</v>
      </c>
      <c r="C357" s="125" t="e">
        <f>ROUNDUP((B357/12)*Config!$C$6,0)</f>
        <v>#REF!</v>
      </c>
      <c r="D357" s="125" t="e">
        <f>ACUMULADO!#REF!</f>
        <v>#REF!</v>
      </c>
      <c r="E357" s="177">
        <f t="shared" si="100"/>
        <v>100</v>
      </c>
      <c r="F357" s="162"/>
      <c r="G357" s="158">
        <f t="shared" si="96"/>
        <v>0</v>
      </c>
      <c r="H357" s="159">
        <f t="shared" si="97"/>
        <v>0</v>
      </c>
      <c r="I357" s="159" t="str">
        <f t="shared" si="98"/>
        <v/>
      </c>
      <c r="J357" s="160" t="str">
        <f t="shared" si="99"/>
        <v/>
      </c>
      <c r="T357" s="23"/>
      <c r="V357" s="123"/>
      <c r="W357" s="124"/>
    </row>
    <row r="358" spans="1:23" ht="18" hidden="1" customHeight="1" x14ac:dyDescent="0.25">
      <c r="A358" s="157" t="str">
        <f>Config!$B$19</f>
        <v>YANT</v>
      </c>
      <c r="B358" s="125" t="e">
        <f>METAS!#REF!</f>
        <v>#REF!</v>
      </c>
      <c r="C358" s="125" t="e">
        <f>ROUNDUP((B358/12)*Config!$C$6,0)</f>
        <v>#REF!</v>
      </c>
      <c r="D358" s="125" t="e">
        <f>ACUMULADO!#REF!</f>
        <v>#REF!</v>
      </c>
      <c r="E358" s="177">
        <f t="shared" si="100"/>
        <v>100</v>
      </c>
      <c r="F358" s="162"/>
      <c r="G358" s="158">
        <f t="shared" si="96"/>
        <v>0</v>
      </c>
      <c r="H358" s="159">
        <f t="shared" si="97"/>
        <v>0</v>
      </c>
      <c r="I358" s="159" t="str">
        <f t="shared" si="98"/>
        <v/>
      </c>
      <c r="J358" s="160" t="str">
        <f t="shared" si="99"/>
        <v/>
      </c>
      <c r="T358" s="23"/>
      <c r="W358" s="124"/>
    </row>
    <row r="359" spans="1:23" ht="18" hidden="1" customHeight="1" x14ac:dyDescent="0.25">
      <c r="A359" s="157" t="str">
        <f>Config!$B$20</f>
        <v>SORI</v>
      </c>
      <c r="B359" s="125" t="e">
        <f>METAS!#REF!</f>
        <v>#REF!</v>
      </c>
      <c r="C359" s="125" t="e">
        <f>ROUNDUP((B359/12)*Config!$C$6,0)</f>
        <v>#REF!</v>
      </c>
      <c r="D359" s="125" t="e">
        <f>ACUMULADO!#REF!</f>
        <v>#REF!</v>
      </c>
      <c r="E359" s="177">
        <f t="shared" si="100"/>
        <v>100</v>
      </c>
      <c r="F359" s="162"/>
      <c r="G359" s="158">
        <f t="shared" si="96"/>
        <v>0</v>
      </c>
      <c r="H359" s="159">
        <f t="shared" si="97"/>
        <v>0</v>
      </c>
      <c r="I359" s="159" t="str">
        <f t="shared" si="98"/>
        <v/>
      </c>
      <c r="J359" s="160" t="str">
        <f t="shared" si="99"/>
        <v/>
      </c>
      <c r="T359" s="23"/>
      <c r="W359" s="124"/>
    </row>
    <row r="360" spans="1:23" ht="18" hidden="1" customHeight="1" x14ac:dyDescent="0.25">
      <c r="A360" s="157" t="str">
        <f>Config!$B$21</f>
        <v>JEPE</v>
      </c>
      <c r="B360" s="125" t="e">
        <f>METAS!#REF!</f>
        <v>#REF!</v>
      </c>
      <c r="C360" s="125" t="e">
        <f>ROUNDUP((B360/12)*Config!$C$6,0)</f>
        <v>#REF!</v>
      </c>
      <c r="D360" s="125" t="e">
        <f>ACUMULADO!#REF!</f>
        <v>#REF!</v>
      </c>
      <c r="E360" s="177">
        <f t="shared" si="100"/>
        <v>100</v>
      </c>
      <c r="F360" s="162"/>
      <c r="G360" s="158">
        <f>IFERROR(ROUND(D360*100/B360,1),0)</f>
        <v>0</v>
      </c>
      <c r="H360" s="159">
        <f t="shared" si="97"/>
        <v>0</v>
      </c>
      <c r="I360" s="159" t="str">
        <f t="shared" si="98"/>
        <v/>
      </c>
      <c r="J360" s="160" t="str">
        <f t="shared" si="99"/>
        <v/>
      </c>
      <c r="T360" s="23"/>
      <c r="W360" s="124"/>
    </row>
    <row r="361" spans="1:23" ht="18" hidden="1" customHeight="1" x14ac:dyDescent="0.25">
      <c r="A361" s="157" t="str">
        <f>Config!$B$22</f>
        <v>ROQU</v>
      </c>
      <c r="B361" s="125" t="e">
        <f>METAS!#REF!</f>
        <v>#REF!</v>
      </c>
      <c r="C361" s="125" t="e">
        <f>ROUNDUP((B361/12)*Config!$C$6,0)</f>
        <v>#REF!</v>
      </c>
      <c r="D361" s="125" t="e">
        <f>ACUMULADO!#REF!</f>
        <v>#REF!</v>
      </c>
      <c r="E361" s="177">
        <f t="shared" si="100"/>
        <v>100</v>
      </c>
      <c r="F361" s="162"/>
      <c r="G361" s="158">
        <f>IFERROR(ROUND(D361*100/B361,1),0)</f>
        <v>0</v>
      </c>
      <c r="H361" s="159">
        <f t="shared" si="97"/>
        <v>0</v>
      </c>
      <c r="I361" s="159" t="str">
        <f t="shared" si="98"/>
        <v/>
      </c>
      <c r="J361" s="160" t="str">
        <f t="shared" si="99"/>
        <v/>
      </c>
      <c r="T361" s="23"/>
      <c r="W361" s="124"/>
    </row>
    <row r="362" spans="1:23" ht="18" hidden="1" customHeight="1" x14ac:dyDescent="0.25">
      <c r="A362" s="157" t="str">
        <f>Config!$B$23</f>
        <v>CALZ</v>
      </c>
      <c r="B362" s="125" t="e">
        <f>METAS!#REF!</f>
        <v>#REF!</v>
      </c>
      <c r="C362" s="125" t="e">
        <f>ROUNDUP((B362/12)*Config!$C$6,0)</f>
        <v>#REF!</v>
      </c>
      <c r="D362" s="125" t="e">
        <f>ACUMULADO!#REF!</f>
        <v>#REF!</v>
      </c>
      <c r="E362" s="177">
        <f t="shared" si="100"/>
        <v>100</v>
      </c>
      <c r="F362" s="162"/>
      <c r="G362" s="158">
        <f t="shared" si="96"/>
        <v>0</v>
      </c>
      <c r="H362" s="159">
        <f t="shared" si="97"/>
        <v>0</v>
      </c>
      <c r="I362" s="159" t="str">
        <f t="shared" si="98"/>
        <v/>
      </c>
      <c r="J362" s="160" t="str">
        <f t="shared" si="99"/>
        <v/>
      </c>
      <c r="T362" s="23"/>
      <c r="W362" s="124"/>
    </row>
    <row r="363" spans="1:23" ht="18" hidden="1" customHeight="1" x14ac:dyDescent="0.25">
      <c r="A363" s="157" t="str">
        <f>Config!$B$24</f>
        <v>PUEB</v>
      </c>
      <c r="B363" s="125"/>
      <c r="C363" s="125">
        <f>ROUNDUP((B363/12)*Config!$C$6,0)</f>
        <v>0</v>
      </c>
      <c r="D363" s="125"/>
      <c r="E363" s="125"/>
      <c r="F363" s="162"/>
      <c r="G363" s="158"/>
      <c r="H363" s="159"/>
      <c r="I363" s="159"/>
      <c r="J363" s="160"/>
      <c r="T363" s="23"/>
      <c r="V363" s="107"/>
      <c r="W363" s="124"/>
    </row>
    <row r="364" spans="1:23" ht="18" hidden="1" customHeight="1" x14ac:dyDescent="0.25">
      <c r="D364" s="127"/>
      <c r="I364"/>
      <c r="J364"/>
      <c r="T364" s="23"/>
      <c r="W364" s="124"/>
    </row>
    <row r="365" spans="1:23" ht="18" hidden="1" customHeight="1" x14ac:dyDescent="0.25">
      <c r="A365" s="179"/>
      <c r="B365" s="128"/>
      <c r="F365" s="128"/>
      <c r="G365" s="128"/>
      <c r="H365" s="128"/>
      <c r="I365" s="128"/>
      <c r="J365" s="128"/>
      <c r="T365" s="23"/>
      <c r="W365" s="124"/>
    </row>
    <row r="366" spans="1:23" ht="18" hidden="1" customHeight="1" x14ac:dyDescent="0.25">
      <c r="A366" s="179"/>
      <c r="B366" s="128"/>
      <c r="F366" s="128"/>
      <c r="G366" s="128"/>
      <c r="H366" s="128"/>
      <c r="I366" s="128"/>
      <c r="J366" s="128"/>
      <c r="T366" s="23"/>
      <c r="W366" s="124"/>
    </row>
    <row r="367" spans="1:23" ht="18" hidden="1" customHeight="1" x14ac:dyDescent="0.25">
      <c r="A367" s="179"/>
      <c r="B367" s="128"/>
      <c r="F367" s="128"/>
      <c r="G367" s="128"/>
      <c r="H367" s="128"/>
      <c r="I367" s="128"/>
      <c r="J367" s="128"/>
      <c r="T367" s="23"/>
      <c r="W367" s="124"/>
    </row>
    <row r="368" spans="1:23" ht="18" hidden="1" customHeight="1" x14ac:dyDescent="0.25">
      <c r="A368" s="179"/>
      <c r="B368" s="128"/>
      <c r="F368" s="128"/>
      <c r="G368" s="128"/>
      <c r="H368" s="128"/>
      <c r="I368" s="128"/>
      <c r="J368" s="128"/>
      <c r="T368" s="23"/>
      <c r="W368" s="124"/>
    </row>
    <row r="369" spans="1:23" ht="18" hidden="1" customHeight="1" x14ac:dyDescent="0.25">
      <c r="A369" s="179"/>
      <c r="B369" s="128"/>
      <c r="F369" s="128"/>
      <c r="G369" s="128"/>
      <c r="H369" s="128"/>
      <c r="I369" s="128"/>
      <c r="J369" s="128"/>
      <c r="T369" s="23"/>
      <c r="W369" s="124"/>
    </row>
    <row r="370" spans="1:23" ht="18" hidden="1" customHeight="1" x14ac:dyDescent="0.25">
      <c r="A370" s="130" t="s">
        <v>125</v>
      </c>
      <c r="G370" s="180"/>
      <c r="H370" s="128"/>
      <c r="I370" s="128"/>
      <c r="J370" s="128"/>
      <c r="T370" s="23"/>
      <c r="W370" s="124"/>
    </row>
    <row r="371" spans="1:23" ht="48" hidden="1" customHeight="1" x14ac:dyDescent="0.25">
      <c r="A371" s="132" t="s">
        <v>3</v>
      </c>
      <c r="B371" s="133" t="s">
        <v>100</v>
      </c>
      <c r="C371" s="134" t="s">
        <v>72</v>
      </c>
      <c r="D371" s="133" t="s">
        <v>121</v>
      </c>
      <c r="E371" s="133" t="s">
        <v>2</v>
      </c>
      <c r="F371" s="135"/>
      <c r="G371" s="136" t="s">
        <v>11</v>
      </c>
      <c r="H371" s="137" t="str">
        <f>"DEFICIENTE &lt;= "&amp;$E$3</f>
        <v>DEFICIENTE &lt;= 90</v>
      </c>
      <c r="I371" s="137" t="str">
        <f>"PROCESO &gt; "&amp;$E$3&amp;"  -  &lt; "&amp;$F$3</f>
        <v>PROCESO &gt; 90  -  &lt; 100</v>
      </c>
      <c r="J371" s="137" t="str">
        <f>"OPTIMO &gt;= "&amp;$F$3</f>
        <v>OPTIMO &gt;= 100</v>
      </c>
      <c r="T371" s="23"/>
      <c r="V371" s="123" t="str">
        <f>A370</f>
        <v>19. NIÑOS DE  4 AÑO CONTROLADOS CRED</v>
      </c>
      <c r="W371" s="124"/>
    </row>
    <row r="372" spans="1:23" ht="18" hidden="1" customHeight="1" thickBot="1" x14ac:dyDescent="0.3">
      <c r="A372" s="143" t="str">
        <f>Config!$B$15</f>
        <v>RED</v>
      </c>
      <c r="B372" s="144" t="e">
        <f>SUM(B373:B381)</f>
        <v>#REF!</v>
      </c>
      <c r="C372" s="144" t="e">
        <f>SUM(C373:C381)</f>
        <v>#REF!</v>
      </c>
      <c r="D372" s="144" t="e">
        <f>SUM(D373:D381)</f>
        <v>#REF!</v>
      </c>
      <c r="E372" s="144">
        <f>Config!$C$9</f>
        <v>100</v>
      </c>
      <c r="F372" s="145"/>
      <c r="G372" s="144">
        <f t="shared" ref="G372:G380" si="101">IFERROR(ROUND(D372*100/B372,1),0)</f>
        <v>0</v>
      </c>
      <c r="H372" s="146">
        <f t="shared" ref="H372:H380" si="102">IF(G372&lt;=$E$3,G372,"")</f>
        <v>0</v>
      </c>
      <c r="I372" s="146" t="str">
        <f t="shared" ref="I372:I380" si="103">IF(G372&gt;$E$3,IF(G372&lt;$F$3,G372,""),"")</f>
        <v/>
      </c>
      <c r="J372" s="144" t="str">
        <f t="shared" ref="J372:J380" si="104">IF(G372&gt;=$F$3,G372,"")</f>
        <v/>
      </c>
      <c r="T372" s="23"/>
      <c r="V372" s="161" t="str">
        <f>$V$1&amp;"  "&amp;V371&amp;"  "&amp;$V$3&amp;"  "&amp;$V$2</f>
        <v>RED. MOYOBAMBA:  19. NIÑOS DE  4 AÑO CONTROLADOS CRED  - POR MICROREDES :   ENERO - DICIEMBRE 2023</v>
      </c>
      <c r="W372" s="124"/>
    </row>
    <row r="373" spans="1:23" ht="18" hidden="1" customHeight="1" x14ac:dyDescent="0.25">
      <c r="A373" s="151" t="str">
        <f>Config!$B$16</f>
        <v>HOSP</v>
      </c>
      <c r="B373" s="152" t="e">
        <f>METAS!#REF!</f>
        <v>#REF!</v>
      </c>
      <c r="C373" s="152" t="e">
        <f>ROUNDUP((B373/12)*Config!$C$6,0)</f>
        <v>#REF!</v>
      </c>
      <c r="D373" s="152" t="e">
        <f>ACUMULADO!#REF!</f>
        <v>#REF!</v>
      </c>
      <c r="E373" s="177">
        <f>E372</f>
        <v>100</v>
      </c>
      <c r="F373" s="153"/>
      <c r="G373" s="154">
        <f t="shared" si="101"/>
        <v>0</v>
      </c>
      <c r="H373" s="155">
        <f t="shared" si="102"/>
        <v>0</v>
      </c>
      <c r="I373" s="155" t="str">
        <f t="shared" si="103"/>
        <v/>
      </c>
      <c r="J373" s="156" t="str">
        <f t="shared" si="104"/>
        <v/>
      </c>
      <c r="T373" s="23"/>
      <c r="V373" s="123"/>
      <c r="W373" s="124"/>
    </row>
    <row r="374" spans="1:23" ht="18" hidden="1" customHeight="1" x14ac:dyDescent="0.25">
      <c r="A374" s="157" t="str">
        <f>Config!$B$17</f>
        <v>LLUI</v>
      </c>
      <c r="B374" s="125" t="e">
        <f>METAS!#REF!</f>
        <v>#REF!</v>
      </c>
      <c r="C374" s="125" t="e">
        <f>ROUNDUP((B374/12)*Config!$C$6,0)</f>
        <v>#REF!</v>
      </c>
      <c r="D374" s="125" t="e">
        <f>ACUMULADO!#REF!</f>
        <v>#REF!</v>
      </c>
      <c r="E374" s="177">
        <f t="shared" ref="E374:E380" si="105">E373</f>
        <v>100</v>
      </c>
      <c r="F374" s="162"/>
      <c r="G374" s="158">
        <f t="shared" si="101"/>
        <v>0</v>
      </c>
      <c r="H374" s="159">
        <f t="shared" si="102"/>
        <v>0</v>
      </c>
      <c r="I374" s="159" t="str">
        <f t="shared" si="103"/>
        <v/>
      </c>
      <c r="J374" s="160" t="str">
        <f t="shared" si="104"/>
        <v/>
      </c>
      <c r="T374" s="23"/>
      <c r="V374" s="123"/>
      <c r="W374" s="124"/>
    </row>
    <row r="375" spans="1:23" ht="18" hidden="1" customHeight="1" x14ac:dyDescent="0.25">
      <c r="A375" s="157" t="str">
        <f>Config!$B$18</f>
        <v>JERI</v>
      </c>
      <c r="B375" s="125" t="e">
        <f>METAS!#REF!</f>
        <v>#REF!</v>
      </c>
      <c r="C375" s="125" t="e">
        <f>ROUNDUP((B375/12)*Config!$C$6,0)</f>
        <v>#REF!</v>
      </c>
      <c r="D375" s="125" t="e">
        <f>ACUMULADO!#REF!</f>
        <v>#REF!</v>
      </c>
      <c r="E375" s="177">
        <f t="shared" si="105"/>
        <v>100</v>
      </c>
      <c r="F375" s="162"/>
      <c r="G375" s="158">
        <f t="shared" si="101"/>
        <v>0</v>
      </c>
      <c r="H375" s="159">
        <f t="shared" si="102"/>
        <v>0</v>
      </c>
      <c r="I375" s="159" t="str">
        <f t="shared" si="103"/>
        <v/>
      </c>
      <c r="J375" s="160" t="str">
        <f t="shared" si="104"/>
        <v/>
      </c>
      <c r="T375" s="23"/>
      <c r="V375" s="123"/>
      <c r="W375" s="124"/>
    </row>
    <row r="376" spans="1:23" ht="18" hidden="1" customHeight="1" x14ac:dyDescent="0.25">
      <c r="A376" s="157" t="str">
        <f>Config!$B$19</f>
        <v>YANT</v>
      </c>
      <c r="B376" s="125" t="e">
        <f>METAS!#REF!</f>
        <v>#REF!</v>
      </c>
      <c r="C376" s="125" t="e">
        <f>ROUNDUP((B376/12)*Config!$C$6,0)</f>
        <v>#REF!</v>
      </c>
      <c r="D376" s="125" t="e">
        <f>ACUMULADO!#REF!</f>
        <v>#REF!</v>
      </c>
      <c r="E376" s="177">
        <f t="shared" si="105"/>
        <v>100</v>
      </c>
      <c r="F376" s="162"/>
      <c r="G376" s="158">
        <f t="shared" si="101"/>
        <v>0</v>
      </c>
      <c r="H376" s="159">
        <f t="shared" si="102"/>
        <v>0</v>
      </c>
      <c r="I376" s="159" t="str">
        <f t="shared" si="103"/>
        <v/>
      </c>
      <c r="J376" s="160" t="str">
        <f t="shared" si="104"/>
        <v/>
      </c>
      <c r="T376" s="23"/>
      <c r="V376" s="123"/>
      <c r="W376" s="124"/>
    </row>
    <row r="377" spans="1:23" ht="18" hidden="1" customHeight="1" x14ac:dyDescent="0.25">
      <c r="A377" s="157" t="str">
        <f>Config!$B$20</f>
        <v>SORI</v>
      </c>
      <c r="B377" s="125" t="e">
        <f>METAS!#REF!</f>
        <v>#REF!</v>
      </c>
      <c r="C377" s="125" t="e">
        <f>ROUNDUP((B377/12)*Config!$C$6,0)</f>
        <v>#REF!</v>
      </c>
      <c r="D377" s="125" t="e">
        <f>ACUMULADO!#REF!</f>
        <v>#REF!</v>
      </c>
      <c r="E377" s="177">
        <f t="shared" si="105"/>
        <v>100</v>
      </c>
      <c r="F377" s="162"/>
      <c r="G377" s="158">
        <f t="shared" si="101"/>
        <v>0</v>
      </c>
      <c r="H377" s="159">
        <f t="shared" si="102"/>
        <v>0</v>
      </c>
      <c r="I377" s="159" t="str">
        <f t="shared" si="103"/>
        <v/>
      </c>
      <c r="J377" s="160" t="str">
        <f t="shared" si="104"/>
        <v/>
      </c>
      <c r="T377" s="23"/>
      <c r="V377" s="123"/>
      <c r="W377" s="124"/>
    </row>
    <row r="378" spans="1:23" ht="18" hidden="1" customHeight="1" x14ac:dyDescent="0.25">
      <c r="A378" s="157" t="str">
        <f>Config!$B$21</f>
        <v>JEPE</v>
      </c>
      <c r="B378" s="125" t="e">
        <f>METAS!#REF!</f>
        <v>#REF!</v>
      </c>
      <c r="C378" s="125" t="e">
        <f>ROUNDUP((B378/12)*Config!$C$6,0)</f>
        <v>#REF!</v>
      </c>
      <c r="D378" s="125" t="e">
        <f>ACUMULADO!#REF!</f>
        <v>#REF!</v>
      </c>
      <c r="E378" s="177">
        <f t="shared" si="105"/>
        <v>100</v>
      </c>
      <c r="F378" s="162"/>
      <c r="G378" s="158">
        <f>IFERROR(ROUND(D378*100/B378,1),0)</f>
        <v>0</v>
      </c>
      <c r="H378" s="159">
        <f t="shared" si="102"/>
        <v>0</v>
      </c>
      <c r="I378" s="159" t="str">
        <f t="shared" si="103"/>
        <v/>
      </c>
      <c r="J378" s="160" t="str">
        <f t="shared" si="104"/>
        <v/>
      </c>
      <c r="T378" s="23"/>
      <c r="V378" s="123"/>
      <c r="W378" s="124"/>
    </row>
    <row r="379" spans="1:23" ht="18" hidden="1" customHeight="1" x14ac:dyDescent="0.25">
      <c r="A379" s="157" t="str">
        <f>Config!$B$22</f>
        <v>ROQU</v>
      </c>
      <c r="B379" s="125" t="e">
        <f>METAS!#REF!</f>
        <v>#REF!</v>
      </c>
      <c r="C379" s="125" t="e">
        <f>ROUNDUP((B379/12)*Config!$C$6,0)</f>
        <v>#REF!</v>
      </c>
      <c r="D379" s="125" t="e">
        <f>ACUMULADO!#REF!</f>
        <v>#REF!</v>
      </c>
      <c r="E379" s="177">
        <f t="shared" si="105"/>
        <v>100</v>
      </c>
      <c r="F379" s="162"/>
      <c r="G379" s="158">
        <f>IFERROR(ROUND(D379*100/B379,1),0)</f>
        <v>0</v>
      </c>
      <c r="H379" s="159">
        <f t="shared" si="102"/>
        <v>0</v>
      </c>
      <c r="I379" s="159" t="str">
        <f t="shared" si="103"/>
        <v/>
      </c>
      <c r="J379" s="160" t="str">
        <f t="shared" si="104"/>
        <v/>
      </c>
      <c r="T379" s="23"/>
      <c r="V379" s="123"/>
      <c r="W379" s="124"/>
    </row>
    <row r="380" spans="1:23" ht="18" hidden="1" customHeight="1" x14ac:dyDescent="0.25">
      <c r="A380" s="157" t="str">
        <f>Config!$B$23</f>
        <v>CALZ</v>
      </c>
      <c r="B380" s="125" t="e">
        <f>METAS!#REF!</f>
        <v>#REF!</v>
      </c>
      <c r="C380" s="125" t="e">
        <f>ROUNDUP((B380/12)*Config!$C$6,0)</f>
        <v>#REF!</v>
      </c>
      <c r="D380" s="125" t="e">
        <f>ACUMULADO!#REF!</f>
        <v>#REF!</v>
      </c>
      <c r="E380" s="177">
        <f t="shared" si="105"/>
        <v>100</v>
      </c>
      <c r="F380" s="162"/>
      <c r="G380" s="158">
        <f t="shared" si="101"/>
        <v>0</v>
      </c>
      <c r="H380" s="159">
        <f t="shared" si="102"/>
        <v>0</v>
      </c>
      <c r="I380" s="159" t="str">
        <f t="shared" si="103"/>
        <v/>
      </c>
      <c r="J380" s="160" t="str">
        <f t="shared" si="104"/>
        <v/>
      </c>
      <c r="T380" s="23"/>
      <c r="W380" s="124"/>
    </row>
    <row r="381" spans="1:23" ht="18" hidden="1" customHeight="1" x14ac:dyDescent="0.25">
      <c r="A381" s="157" t="str">
        <f>Config!$B$24</f>
        <v>PUEB</v>
      </c>
      <c r="B381" s="125"/>
      <c r="C381" s="125"/>
      <c r="D381" s="125"/>
      <c r="E381" s="125"/>
      <c r="F381" s="162"/>
      <c r="G381" s="158"/>
      <c r="H381" s="159"/>
      <c r="I381" s="159"/>
      <c r="J381" s="160"/>
      <c r="T381" s="23"/>
      <c r="V381" s="107"/>
      <c r="W381" s="124"/>
    </row>
    <row r="382" spans="1:23" ht="18" hidden="1" customHeight="1" x14ac:dyDescent="0.25">
      <c r="D382" s="127"/>
      <c r="I382"/>
      <c r="J382"/>
      <c r="T382" s="23"/>
      <c r="W382" s="124"/>
    </row>
    <row r="383" spans="1:23" ht="18" hidden="1" customHeight="1" x14ac:dyDescent="0.25">
      <c r="I383"/>
      <c r="J383"/>
      <c r="T383" s="23"/>
      <c r="W383" s="124"/>
    </row>
    <row r="384" spans="1:23" ht="18" hidden="1" customHeight="1" x14ac:dyDescent="0.25">
      <c r="I384"/>
      <c r="J384"/>
      <c r="T384" s="23"/>
      <c r="W384" s="124"/>
    </row>
    <row r="385" spans="1:23" ht="18" hidden="1" customHeight="1" x14ac:dyDescent="0.25">
      <c r="I385"/>
      <c r="J385"/>
      <c r="T385" s="23"/>
      <c r="W385" s="124"/>
    </row>
    <row r="386" spans="1:23" ht="18" hidden="1" customHeight="1" x14ac:dyDescent="0.25">
      <c r="A386" s="179"/>
      <c r="B386" s="128"/>
      <c r="F386" s="128"/>
      <c r="G386" s="128"/>
      <c r="H386" s="128"/>
      <c r="I386" s="128"/>
      <c r="J386" s="128"/>
      <c r="T386" s="23"/>
      <c r="W386" s="124"/>
    </row>
    <row r="387" spans="1:23" ht="18" hidden="1" customHeight="1" x14ac:dyDescent="0.25">
      <c r="A387" s="179"/>
      <c r="B387" s="128"/>
      <c r="F387" s="128"/>
      <c r="G387" s="128"/>
      <c r="H387" s="128"/>
      <c r="I387" s="128"/>
      <c r="J387" s="128"/>
      <c r="T387" s="23"/>
      <c r="W387" s="124"/>
    </row>
    <row r="388" spans="1:23" ht="18" hidden="1" customHeight="1" x14ac:dyDescent="0.25">
      <c r="A388" s="179"/>
      <c r="B388" s="128"/>
      <c r="F388" s="128"/>
      <c r="G388" s="128"/>
      <c r="H388" s="128"/>
      <c r="I388" s="128"/>
      <c r="J388" s="128"/>
      <c r="T388" s="23"/>
      <c r="W388" s="124"/>
    </row>
    <row r="389" spans="1:23" ht="18" hidden="1" customHeight="1" x14ac:dyDescent="0.25">
      <c r="A389" s="179"/>
      <c r="B389" s="128"/>
      <c r="F389" s="128"/>
      <c r="G389" s="181"/>
      <c r="H389" s="181"/>
      <c r="I389" s="181"/>
      <c r="J389" s="181"/>
      <c r="T389" s="23"/>
      <c r="W389" s="124"/>
    </row>
    <row r="390" spans="1:23" ht="18" hidden="1" customHeight="1" x14ac:dyDescent="0.25">
      <c r="A390" s="179"/>
      <c r="B390" s="128"/>
      <c r="F390" s="128"/>
      <c r="G390" s="181"/>
      <c r="H390" s="181"/>
      <c r="I390" s="181"/>
      <c r="J390" s="181"/>
      <c r="T390" s="23"/>
      <c r="W390" s="124"/>
    </row>
    <row r="391" spans="1:23" ht="18" hidden="1" customHeight="1" x14ac:dyDescent="0.25">
      <c r="C391" s="176"/>
      <c r="G391" s="181"/>
      <c r="H391" s="181"/>
      <c r="I391" s="181"/>
      <c r="J391" s="181"/>
      <c r="T391" s="23"/>
      <c r="W391" s="124"/>
    </row>
    <row r="392" spans="1:23" ht="18" hidden="1" customHeight="1" x14ac:dyDescent="0.25">
      <c r="A392" s="130" t="s">
        <v>126</v>
      </c>
      <c r="G392" s="181"/>
      <c r="H392" s="181"/>
      <c r="I392" s="181"/>
      <c r="J392" s="181"/>
      <c r="T392" s="23"/>
      <c r="V392" s="123" t="str">
        <f>A392</f>
        <v>20. NIÑOS DE  5-11 AÑO CONTROLADOS CRED</v>
      </c>
      <c r="W392" s="124"/>
    </row>
    <row r="393" spans="1:23" ht="48" hidden="1" customHeight="1" x14ac:dyDescent="0.25">
      <c r="A393" s="132" t="s">
        <v>3</v>
      </c>
      <c r="B393" s="133" t="s">
        <v>100</v>
      </c>
      <c r="C393" s="134" t="s">
        <v>72</v>
      </c>
      <c r="D393" s="133" t="s">
        <v>121</v>
      </c>
      <c r="E393" s="133" t="s">
        <v>2</v>
      </c>
      <c r="F393" s="135"/>
      <c r="G393" s="136" t="s">
        <v>11</v>
      </c>
      <c r="H393" s="137" t="str">
        <f>"DEFICIENTE &lt;= "&amp;$E$3</f>
        <v>DEFICIENTE &lt;= 90</v>
      </c>
      <c r="I393" s="137" t="str">
        <f>"PROCESO &gt; "&amp;$E$3&amp;"  -  &lt; "&amp;$F$3</f>
        <v>PROCESO &gt; 90  -  &lt; 100</v>
      </c>
      <c r="J393" s="137" t="str">
        <f>"OPTIMO &gt;= "&amp;$F$3</f>
        <v>OPTIMO &gt;= 100</v>
      </c>
      <c r="T393" s="23"/>
      <c r="V393" s="161" t="str">
        <f>$V$1&amp;"  "&amp;V392&amp;"  "&amp;$V$3&amp;"  "&amp;$V$2</f>
        <v>RED. MOYOBAMBA:  20. NIÑOS DE  5-11 AÑO CONTROLADOS CRED  - POR MICROREDES :   ENERO - DICIEMBRE 2023</v>
      </c>
      <c r="W393" s="124"/>
    </row>
    <row r="394" spans="1:23" ht="18" hidden="1" customHeight="1" thickBot="1" x14ac:dyDescent="0.3">
      <c r="A394" s="143" t="str">
        <f>Config!$B$15</f>
        <v>RED</v>
      </c>
      <c r="B394" s="144" t="e">
        <f>SUM(B395:B403)</f>
        <v>#REF!</v>
      </c>
      <c r="C394" s="144" t="e">
        <f>SUM(C395:C403)</f>
        <v>#REF!</v>
      </c>
      <c r="D394" s="144" t="e">
        <f>SUM(D395:D403)</f>
        <v>#REF!</v>
      </c>
      <c r="E394" s="144">
        <f>Config!$C$9</f>
        <v>100</v>
      </c>
      <c r="F394" s="145"/>
      <c r="G394" s="144">
        <f t="shared" ref="G394:G402" si="106">IFERROR(ROUND(D394*100/B394,1),0)</f>
        <v>0</v>
      </c>
      <c r="H394" s="146">
        <f t="shared" ref="H394:H402" si="107">IF(G394&lt;=$E$3,G394,"")</f>
        <v>0</v>
      </c>
      <c r="I394" s="146" t="str">
        <f t="shared" ref="I394:I402" si="108">IF(G394&gt;$E$3,IF(G394&lt;$F$3,G394,""),"")</f>
        <v/>
      </c>
      <c r="J394" s="144" t="str">
        <f t="shared" ref="J394:J402" si="109">IF(G394&gt;=$F$3,G394,"")</f>
        <v/>
      </c>
      <c r="T394" s="23"/>
      <c r="V394" s="123"/>
      <c r="W394" s="124"/>
    </row>
    <row r="395" spans="1:23" ht="18" hidden="1" customHeight="1" x14ac:dyDescent="0.25">
      <c r="A395" s="151" t="str">
        <f>Config!$B$16</f>
        <v>HOSP</v>
      </c>
      <c r="B395" s="152" t="e">
        <f>METAS!#REF!</f>
        <v>#REF!</v>
      </c>
      <c r="C395" s="152" t="e">
        <f>ROUNDUP((B395/12)*Config!$C$6,0)</f>
        <v>#REF!</v>
      </c>
      <c r="D395" s="152" t="e">
        <f>ACUMULADO!#REF!</f>
        <v>#REF!</v>
      </c>
      <c r="E395" s="177">
        <f>E394</f>
        <v>100</v>
      </c>
      <c r="F395" s="153"/>
      <c r="G395" s="154">
        <f t="shared" si="106"/>
        <v>0</v>
      </c>
      <c r="H395" s="155">
        <f t="shared" si="107"/>
        <v>0</v>
      </c>
      <c r="I395" s="155" t="str">
        <f t="shared" si="108"/>
        <v/>
      </c>
      <c r="J395" s="156" t="str">
        <f t="shared" si="109"/>
        <v/>
      </c>
      <c r="T395" s="23"/>
      <c r="V395" s="123"/>
      <c r="W395" s="124"/>
    </row>
    <row r="396" spans="1:23" ht="18" hidden="1" customHeight="1" x14ac:dyDescent="0.25">
      <c r="A396" s="157" t="str">
        <f>Config!$B$17</f>
        <v>LLUI</v>
      </c>
      <c r="B396" s="125" t="e">
        <f>METAS!#REF!</f>
        <v>#REF!</v>
      </c>
      <c r="C396" s="125" t="e">
        <f>ROUNDUP((B396/12)*Config!$C$6,0)</f>
        <v>#REF!</v>
      </c>
      <c r="D396" s="125" t="e">
        <f>ACUMULADO!#REF!</f>
        <v>#REF!</v>
      </c>
      <c r="E396" s="177">
        <f t="shared" ref="E396:E402" si="110">E395</f>
        <v>100</v>
      </c>
      <c r="F396" s="162"/>
      <c r="G396" s="158">
        <f t="shared" si="106"/>
        <v>0</v>
      </c>
      <c r="H396" s="159">
        <f t="shared" si="107"/>
        <v>0</v>
      </c>
      <c r="I396" s="159" t="str">
        <f t="shared" si="108"/>
        <v/>
      </c>
      <c r="J396" s="160" t="str">
        <f t="shared" si="109"/>
        <v/>
      </c>
      <c r="T396" s="23"/>
      <c r="V396" s="123"/>
      <c r="W396" s="124"/>
    </row>
    <row r="397" spans="1:23" ht="18" hidden="1" customHeight="1" x14ac:dyDescent="0.25">
      <c r="A397" s="157" t="str">
        <f>Config!$B$18</f>
        <v>JERI</v>
      </c>
      <c r="B397" s="125" t="e">
        <f>METAS!#REF!</f>
        <v>#REF!</v>
      </c>
      <c r="C397" s="125" t="e">
        <f>ROUNDUP((B397/12)*Config!$C$6,0)</f>
        <v>#REF!</v>
      </c>
      <c r="D397" s="125" t="e">
        <f>ACUMULADO!#REF!</f>
        <v>#REF!</v>
      </c>
      <c r="E397" s="177">
        <f t="shared" si="110"/>
        <v>100</v>
      </c>
      <c r="F397" s="162"/>
      <c r="G397" s="158">
        <f t="shared" si="106"/>
        <v>0</v>
      </c>
      <c r="H397" s="159">
        <f t="shared" si="107"/>
        <v>0</v>
      </c>
      <c r="I397" s="159" t="str">
        <f t="shared" si="108"/>
        <v/>
      </c>
      <c r="J397" s="160" t="str">
        <f t="shared" si="109"/>
        <v/>
      </c>
      <c r="T397" s="23"/>
      <c r="V397" s="123"/>
      <c r="W397" s="124"/>
    </row>
    <row r="398" spans="1:23" ht="18" hidden="1" customHeight="1" x14ac:dyDescent="0.25">
      <c r="A398" s="157" t="str">
        <f>Config!$B$19</f>
        <v>YANT</v>
      </c>
      <c r="B398" s="125" t="e">
        <f>METAS!#REF!</f>
        <v>#REF!</v>
      </c>
      <c r="C398" s="125" t="e">
        <f>ROUNDUP((B398/12)*Config!$C$6,0)</f>
        <v>#REF!</v>
      </c>
      <c r="D398" s="125" t="e">
        <f>ACUMULADO!#REF!</f>
        <v>#REF!</v>
      </c>
      <c r="E398" s="177">
        <f t="shared" si="110"/>
        <v>100</v>
      </c>
      <c r="F398" s="162"/>
      <c r="G398" s="158">
        <f t="shared" si="106"/>
        <v>0</v>
      </c>
      <c r="H398" s="159">
        <f t="shared" si="107"/>
        <v>0</v>
      </c>
      <c r="I398" s="159" t="str">
        <f t="shared" si="108"/>
        <v/>
      </c>
      <c r="J398" s="160" t="str">
        <f t="shared" si="109"/>
        <v/>
      </c>
      <c r="T398" s="23"/>
      <c r="V398" s="123"/>
      <c r="W398" s="124"/>
    </row>
    <row r="399" spans="1:23" ht="18" hidden="1" customHeight="1" x14ac:dyDescent="0.25">
      <c r="A399" s="157" t="str">
        <f>Config!$B$20</f>
        <v>SORI</v>
      </c>
      <c r="B399" s="125" t="e">
        <f>METAS!#REF!</f>
        <v>#REF!</v>
      </c>
      <c r="C399" s="125" t="e">
        <f>ROUNDUP((B399/12)*Config!$C$6,0)</f>
        <v>#REF!</v>
      </c>
      <c r="D399" s="125" t="e">
        <f>ACUMULADO!#REF!</f>
        <v>#REF!</v>
      </c>
      <c r="E399" s="177">
        <f t="shared" si="110"/>
        <v>100</v>
      </c>
      <c r="F399" s="162"/>
      <c r="G399" s="158">
        <f t="shared" si="106"/>
        <v>0</v>
      </c>
      <c r="H399" s="159">
        <f t="shared" si="107"/>
        <v>0</v>
      </c>
      <c r="I399" s="159" t="str">
        <f t="shared" si="108"/>
        <v/>
      </c>
      <c r="J399" s="160" t="str">
        <f t="shared" si="109"/>
        <v/>
      </c>
      <c r="T399" s="23"/>
      <c r="V399" s="123"/>
      <c r="W399" s="124"/>
    </row>
    <row r="400" spans="1:23" ht="18" hidden="1" customHeight="1" x14ac:dyDescent="0.25">
      <c r="A400" s="157" t="str">
        <f>Config!$B$21</f>
        <v>JEPE</v>
      </c>
      <c r="B400" s="125" t="e">
        <f>METAS!#REF!</f>
        <v>#REF!</v>
      </c>
      <c r="C400" s="125" t="e">
        <f>ROUNDUP((B400/12)*Config!$C$6,0)</f>
        <v>#REF!</v>
      </c>
      <c r="D400" s="125" t="e">
        <f>ACUMULADO!#REF!</f>
        <v>#REF!</v>
      </c>
      <c r="E400" s="177">
        <f t="shared" si="110"/>
        <v>100</v>
      </c>
      <c r="F400" s="162"/>
      <c r="G400" s="158">
        <f>IFERROR(ROUND(D400*100/B400,1),0)</f>
        <v>0</v>
      </c>
      <c r="H400" s="159">
        <f t="shared" si="107"/>
        <v>0</v>
      </c>
      <c r="I400" s="159" t="str">
        <f t="shared" si="108"/>
        <v/>
      </c>
      <c r="J400" s="160" t="str">
        <f t="shared" si="109"/>
        <v/>
      </c>
      <c r="T400" s="23"/>
      <c r="V400" s="123"/>
      <c r="W400" s="124"/>
    </row>
    <row r="401" spans="1:26" ht="18" hidden="1" customHeight="1" x14ac:dyDescent="0.25">
      <c r="A401" s="157" t="str">
        <f>Config!$B$22</f>
        <v>ROQU</v>
      </c>
      <c r="B401" s="125" t="e">
        <f>METAS!#REF!</f>
        <v>#REF!</v>
      </c>
      <c r="C401" s="125" t="e">
        <f>ROUNDUP((B401/12)*Config!$C$6,0)</f>
        <v>#REF!</v>
      </c>
      <c r="D401" s="125" t="e">
        <f>ACUMULADO!#REF!</f>
        <v>#REF!</v>
      </c>
      <c r="E401" s="177">
        <f t="shared" si="110"/>
        <v>100</v>
      </c>
      <c r="F401" s="162"/>
      <c r="G401" s="158">
        <f>IFERROR(ROUND(D401*100/B401,1),0)</f>
        <v>0</v>
      </c>
      <c r="H401" s="159">
        <f t="shared" si="107"/>
        <v>0</v>
      </c>
      <c r="I401" s="159" t="str">
        <f t="shared" si="108"/>
        <v/>
      </c>
      <c r="J401" s="160" t="str">
        <f t="shared" si="109"/>
        <v/>
      </c>
      <c r="T401" s="23"/>
      <c r="V401" s="123"/>
      <c r="W401" s="124"/>
    </row>
    <row r="402" spans="1:26" ht="18" hidden="1" customHeight="1" x14ac:dyDescent="0.25">
      <c r="A402" s="157" t="str">
        <f>Config!$B$23</f>
        <v>CALZ</v>
      </c>
      <c r="B402" s="125" t="e">
        <f>METAS!#REF!</f>
        <v>#REF!</v>
      </c>
      <c r="C402" s="125" t="e">
        <f>ROUNDUP((B402/12)*Config!$C$6,0)</f>
        <v>#REF!</v>
      </c>
      <c r="D402" s="125" t="e">
        <f>ACUMULADO!#REF!</f>
        <v>#REF!</v>
      </c>
      <c r="E402" s="177">
        <f t="shared" si="110"/>
        <v>100</v>
      </c>
      <c r="F402" s="162"/>
      <c r="G402" s="158">
        <f t="shared" si="106"/>
        <v>0</v>
      </c>
      <c r="H402" s="159">
        <f t="shared" si="107"/>
        <v>0</v>
      </c>
      <c r="I402" s="159" t="str">
        <f t="shared" si="108"/>
        <v/>
      </c>
      <c r="J402" s="160" t="str">
        <f t="shared" si="109"/>
        <v/>
      </c>
      <c r="T402" s="23"/>
      <c r="W402" s="124"/>
    </row>
    <row r="403" spans="1:26" ht="18" hidden="1" customHeight="1" x14ac:dyDescent="0.25">
      <c r="A403" s="157" t="str">
        <f>Config!$B$24</f>
        <v>PUEB</v>
      </c>
      <c r="B403" s="125"/>
      <c r="C403" s="125"/>
      <c r="D403" s="125"/>
      <c r="E403" s="125"/>
      <c r="F403" s="162"/>
      <c r="G403" s="158"/>
      <c r="H403" s="159"/>
      <c r="I403" s="159"/>
      <c r="J403" s="160"/>
      <c r="T403" s="23"/>
      <c r="W403" s="124"/>
    </row>
    <row r="404" spans="1:26" ht="18" hidden="1" customHeight="1" x14ac:dyDescent="0.25">
      <c r="D404" s="127"/>
      <c r="I404"/>
      <c r="J404"/>
      <c r="T404" s="23"/>
      <c r="W404" s="124"/>
    </row>
    <row r="405" spans="1:26" ht="18" hidden="1" customHeight="1" x14ac:dyDescent="0.25">
      <c r="I405"/>
      <c r="J405"/>
      <c r="T405" s="23"/>
      <c r="W405" s="124"/>
    </row>
    <row r="406" spans="1:26" ht="18" hidden="1" customHeight="1" x14ac:dyDescent="0.25">
      <c r="I406"/>
      <c r="J406"/>
      <c r="K406" s="181"/>
      <c r="T406" s="23"/>
      <c r="W406" s="124"/>
    </row>
    <row r="407" spans="1:26" ht="18" hidden="1" customHeight="1" x14ac:dyDescent="0.25">
      <c r="I407"/>
      <c r="J407"/>
      <c r="K407" s="181"/>
      <c r="T407" s="23"/>
      <c r="W407" s="124"/>
    </row>
    <row r="408" spans="1:26" ht="18" hidden="1" customHeight="1" x14ac:dyDescent="0.25">
      <c r="A408" s="163"/>
      <c r="B408" s="129"/>
      <c r="D408" s="129"/>
      <c r="E408" s="129"/>
      <c r="H408" s="181"/>
      <c r="I408" s="181"/>
      <c r="J408" s="181"/>
      <c r="K408" s="181"/>
      <c r="T408" s="23"/>
      <c r="W408" s="124"/>
    </row>
    <row r="409" spans="1:26" ht="18" hidden="1" customHeight="1" x14ac:dyDescent="0.25">
      <c r="H409" s="181"/>
      <c r="I409" s="181"/>
      <c r="J409" s="181"/>
      <c r="K409" s="181"/>
      <c r="T409" s="23"/>
      <c r="W409" s="124"/>
    </row>
    <row r="410" spans="1:26" ht="18" hidden="1" customHeight="1" x14ac:dyDescent="0.25">
      <c r="I410"/>
      <c r="J410"/>
      <c r="T410" s="23"/>
      <c r="W410" s="124"/>
    </row>
    <row r="411" spans="1:26" ht="18" hidden="1" customHeight="1" x14ac:dyDescent="0.25">
      <c r="H411" s="181"/>
      <c r="I411" s="181"/>
      <c r="J411" s="181"/>
      <c r="K411" s="181"/>
      <c r="T411" s="23"/>
      <c r="W411" s="124"/>
    </row>
    <row r="412" spans="1:26" ht="18" hidden="1" customHeight="1" x14ac:dyDescent="0.25">
      <c r="A412" s="130" t="s">
        <v>127</v>
      </c>
      <c r="H412" s="181"/>
      <c r="I412" s="181"/>
      <c r="J412" s="181"/>
      <c r="K412" s="181"/>
      <c r="T412" s="23"/>
      <c r="W412" s="124"/>
    </row>
    <row r="413" spans="1:26" ht="48" hidden="1" customHeight="1" x14ac:dyDescent="0.25">
      <c r="A413" s="132" t="s">
        <v>3</v>
      </c>
      <c r="B413" s="133" t="s">
        <v>128</v>
      </c>
      <c r="C413" s="134" t="s">
        <v>129</v>
      </c>
      <c r="D413" s="133" t="s">
        <v>130</v>
      </c>
      <c r="E413" s="133" t="s">
        <v>131</v>
      </c>
      <c r="F413" s="135"/>
      <c r="G413" s="136" t="s">
        <v>12</v>
      </c>
      <c r="H413" s="137" t="str">
        <f>"ALERTA &gt;= "&amp;$Y$418</f>
        <v>ALERTA &gt;= 10.1</v>
      </c>
      <c r="I413" s="137" t="str">
        <f>"PROCESO &gt; "&amp;$W$418&amp;"  -  &lt; "&amp;$X$418</f>
        <v>PROCESO &gt; 5  -  &lt; 10</v>
      </c>
      <c r="J413" s="137" t="str">
        <f>"SIN EDAS &lt;= "&amp;$W$418</f>
        <v>SIN EDAS &lt;= 5</v>
      </c>
      <c r="K413" s="181"/>
      <c r="T413" s="23"/>
      <c r="V413" s="123" t="str">
        <f>A412</f>
        <v>21. CASOS DE EDAS EN MENORES DE 5 AÑOS</v>
      </c>
      <c r="W413" s="124"/>
    </row>
    <row r="414" spans="1:26" ht="18" hidden="1" customHeight="1" thickBot="1" x14ac:dyDescent="0.3">
      <c r="A414" s="143" t="str">
        <f>Config!$B$15</f>
        <v>RED</v>
      </c>
      <c r="B414" s="144" t="e">
        <f>SUM(B415:B423)</f>
        <v>#REF!</v>
      </c>
      <c r="C414" s="144" t="e">
        <f>SUM(C415:C423)</f>
        <v>#REF!</v>
      </c>
      <c r="D414" s="144" t="e">
        <f>SUM(D415:D423)</f>
        <v>#REF!</v>
      </c>
      <c r="E414" s="144">
        <f>$X$418</f>
        <v>10</v>
      </c>
      <c r="F414" s="145"/>
      <c r="G414" s="144">
        <f>IFERROR(ROUND(D414*100/C414,1),0)</f>
        <v>0</v>
      </c>
      <c r="H414" s="146" t="str">
        <f t="shared" ref="H414:H422" si="111">IF(G414&gt;=$Y$418,G414,"")</f>
        <v/>
      </c>
      <c r="I414" s="146" t="str">
        <f t="shared" ref="I414:I422" si="112">IF(AND(G414&gt;$W$418, G414&lt;$Y$418),G414,"")</f>
        <v/>
      </c>
      <c r="J414" s="144">
        <f t="shared" ref="J414:J422" si="113">IF(G414&lt;=$W$418,G414,"")</f>
        <v>0</v>
      </c>
      <c r="K414" s="181"/>
      <c r="T414" s="23"/>
      <c r="V414" s="161" t="str">
        <f>$V$1&amp;"  "&amp;V413&amp;"  "&amp;$V$3&amp;"  "&amp;$V$2</f>
        <v>RED. MOYOBAMBA:  21. CASOS DE EDAS EN MENORES DE 5 AÑOS  - POR MICROREDES :   ENERO - DICIEMBRE 2023</v>
      </c>
      <c r="W414" s="124"/>
    </row>
    <row r="415" spans="1:26" s="183" customFormat="1" ht="18" hidden="1" customHeight="1" x14ac:dyDescent="0.25">
      <c r="A415" s="151" t="str">
        <f>Config!$B$16</f>
        <v>HOSP</v>
      </c>
      <c r="B415" s="152" t="e">
        <f>METAS!#REF!</f>
        <v>#REF!</v>
      </c>
      <c r="C415" s="152" t="e">
        <f>ROUNDUP((B415/12)*Config!$C$6,0)</f>
        <v>#REF!</v>
      </c>
      <c r="D415" s="152" t="e">
        <f>SUM(ACUMULADO!#REF!)</f>
        <v>#REF!</v>
      </c>
      <c r="E415" s="177">
        <f>E414</f>
        <v>10</v>
      </c>
      <c r="F415" s="153"/>
      <c r="G415" s="154">
        <f>IFERROR(ROUND(D415*100/C415,1),0)</f>
        <v>0</v>
      </c>
      <c r="H415" s="155" t="str">
        <f t="shared" si="111"/>
        <v/>
      </c>
      <c r="I415" s="155" t="str">
        <f t="shared" si="112"/>
        <v/>
      </c>
      <c r="J415" s="156">
        <f t="shared" si="113"/>
        <v>0</v>
      </c>
      <c r="K415" s="181"/>
      <c r="L415"/>
      <c r="M415"/>
      <c r="N415"/>
      <c r="O415"/>
      <c r="P415"/>
      <c r="Q415"/>
      <c r="R415"/>
      <c r="S415"/>
      <c r="T415" s="23"/>
      <c r="U415" s="182"/>
      <c r="V415" s="123"/>
      <c r="W415" s="182"/>
      <c r="X415" s="182"/>
      <c r="Y415" s="182"/>
      <c r="Z415" s="182"/>
    </row>
    <row r="416" spans="1:26" s="183" customFormat="1" ht="18" hidden="1" customHeight="1" x14ac:dyDescent="0.25">
      <c r="A416" s="157" t="str">
        <f>Config!$B$17</f>
        <v>LLUI</v>
      </c>
      <c r="B416" s="125" t="e">
        <f>METAS!#REF!</f>
        <v>#REF!</v>
      </c>
      <c r="C416" s="125" t="e">
        <f>ROUNDUP((B416/12)*Config!$C$6,0)</f>
        <v>#REF!</v>
      </c>
      <c r="D416" s="125" t="e">
        <f>SUM(ACUMULADO!#REF!)</f>
        <v>#REF!</v>
      </c>
      <c r="E416" s="177">
        <f t="shared" ref="E416:E422" si="114">E415</f>
        <v>10</v>
      </c>
      <c r="F416" s="162"/>
      <c r="G416" s="158">
        <f t="shared" ref="G416:G422" si="115">IFERROR(ROUND(D416*100/C416,1),0)</f>
        <v>0</v>
      </c>
      <c r="H416" s="159" t="str">
        <f t="shared" si="111"/>
        <v/>
      </c>
      <c r="I416" s="159" t="str">
        <f t="shared" si="112"/>
        <v/>
      </c>
      <c r="J416" s="160">
        <f t="shared" si="113"/>
        <v>0</v>
      </c>
      <c r="K416"/>
      <c r="L416"/>
      <c r="M416"/>
      <c r="N416"/>
      <c r="O416"/>
      <c r="P416"/>
      <c r="Q416"/>
      <c r="R416"/>
      <c r="S416"/>
      <c r="T416" s="23"/>
      <c r="U416" s="182"/>
      <c r="V416" s="123"/>
      <c r="W416" s="182"/>
      <c r="X416" s="23"/>
      <c r="Y416" s="23"/>
      <c r="Z416" s="23"/>
    </row>
    <row r="417" spans="1:26" s="183" customFormat="1" ht="18" hidden="1" customHeight="1" x14ac:dyDescent="0.25">
      <c r="A417" s="157" t="str">
        <f>Config!$B$18</f>
        <v>JERI</v>
      </c>
      <c r="B417" s="125" t="e">
        <f>METAS!#REF!</f>
        <v>#REF!</v>
      </c>
      <c r="C417" s="125" t="e">
        <f>ROUNDUP((B417/12)*Config!$C$6,0)</f>
        <v>#REF!</v>
      </c>
      <c r="D417" s="125" t="e">
        <f>SUM(ACUMULADO!#REF!)</f>
        <v>#REF!</v>
      </c>
      <c r="E417" s="177">
        <f t="shared" si="114"/>
        <v>10</v>
      </c>
      <c r="F417" s="162"/>
      <c r="G417" s="158">
        <f t="shared" si="115"/>
        <v>0</v>
      </c>
      <c r="H417" s="159" t="str">
        <f t="shared" si="111"/>
        <v/>
      </c>
      <c r="I417" s="159" t="str">
        <f t="shared" si="112"/>
        <v/>
      </c>
      <c r="J417" s="160">
        <f t="shared" si="113"/>
        <v>0</v>
      </c>
      <c r="K417"/>
      <c r="L417"/>
      <c r="M417"/>
      <c r="N417"/>
      <c r="O417"/>
      <c r="P417"/>
      <c r="Q417"/>
      <c r="R417"/>
      <c r="S417"/>
      <c r="T417" s="23"/>
      <c r="U417" s="182"/>
      <c r="V417" s="123"/>
      <c r="W417" s="184" t="s">
        <v>132</v>
      </c>
      <c r="X417" s="185" t="s">
        <v>133</v>
      </c>
      <c r="Y417" s="185" t="s">
        <v>134</v>
      </c>
      <c r="Z417" s="23"/>
    </row>
    <row r="418" spans="1:26" s="183" customFormat="1" ht="18" hidden="1" customHeight="1" x14ac:dyDescent="0.25">
      <c r="A418" s="157" t="str">
        <f>Config!$B$19</f>
        <v>YANT</v>
      </c>
      <c r="B418" s="125" t="e">
        <f>METAS!#REF!</f>
        <v>#REF!</v>
      </c>
      <c r="C418" s="125" t="e">
        <f>ROUNDUP((B418/12)*Config!$C$6,0)</f>
        <v>#REF!</v>
      </c>
      <c r="D418" s="125" t="e">
        <f>SUM(ACUMULADO!#REF!)</f>
        <v>#REF!</v>
      </c>
      <c r="E418" s="177">
        <f t="shared" si="114"/>
        <v>10</v>
      </c>
      <c r="F418" s="162"/>
      <c r="G418" s="158">
        <f t="shared" si="115"/>
        <v>0</v>
      </c>
      <c r="H418" s="159" t="str">
        <f t="shared" si="111"/>
        <v/>
      </c>
      <c r="I418" s="159" t="str">
        <f t="shared" si="112"/>
        <v/>
      </c>
      <c r="J418" s="160">
        <f t="shared" si="113"/>
        <v>0</v>
      </c>
      <c r="K418"/>
      <c r="L418"/>
      <c r="M418"/>
      <c r="N418"/>
      <c r="O418"/>
      <c r="P418"/>
      <c r="Q418"/>
      <c r="R418"/>
      <c r="S418"/>
      <c r="T418" s="23"/>
      <c r="U418" s="182"/>
      <c r="V418" s="123"/>
      <c r="W418" s="186">
        <v>5</v>
      </c>
      <c r="X418" s="173">
        <v>10</v>
      </c>
      <c r="Y418" s="173">
        <v>10.1</v>
      </c>
      <c r="Z418" s="23"/>
    </row>
    <row r="419" spans="1:26" s="183" customFormat="1" ht="18" hidden="1" customHeight="1" x14ac:dyDescent="0.25">
      <c r="A419" s="157" t="str">
        <f>Config!$B$20</f>
        <v>SORI</v>
      </c>
      <c r="B419" s="125" t="e">
        <f>METAS!#REF!</f>
        <v>#REF!</v>
      </c>
      <c r="C419" s="125" t="e">
        <f>ROUNDUP((B419/12)*Config!$C$6,0)</f>
        <v>#REF!</v>
      </c>
      <c r="D419" s="125" t="e">
        <f>SUM(ACUMULADO!#REF!)</f>
        <v>#REF!</v>
      </c>
      <c r="E419" s="177">
        <f t="shared" si="114"/>
        <v>10</v>
      </c>
      <c r="F419" s="162"/>
      <c r="G419" s="158">
        <f t="shared" si="115"/>
        <v>0</v>
      </c>
      <c r="H419" s="159" t="str">
        <f t="shared" si="111"/>
        <v/>
      </c>
      <c r="I419" s="159" t="str">
        <f t="shared" si="112"/>
        <v/>
      </c>
      <c r="J419" s="160">
        <f t="shared" si="113"/>
        <v>0</v>
      </c>
      <c r="K419"/>
      <c r="L419"/>
      <c r="M419"/>
      <c r="N419"/>
      <c r="O419"/>
      <c r="P419"/>
      <c r="Q419"/>
      <c r="R419"/>
      <c r="S419"/>
      <c r="T419" s="23"/>
      <c r="U419" s="182"/>
      <c r="V419" s="123"/>
      <c r="W419" s="182"/>
      <c r="X419" s="173"/>
      <c r="Y419" s="23"/>
      <c r="Z419" s="23"/>
    </row>
    <row r="420" spans="1:26" s="183" customFormat="1" ht="18" hidden="1" customHeight="1" x14ac:dyDescent="0.25">
      <c r="A420" s="157" t="str">
        <f>Config!$B$21</f>
        <v>JEPE</v>
      </c>
      <c r="B420" s="125" t="e">
        <f>METAS!#REF!</f>
        <v>#REF!</v>
      </c>
      <c r="C420" s="125" t="e">
        <f>ROUNDUP((B420/12)*Config!$C$6,0)</f>
        <v>#REF!</v>
      </c>
      <c r="D420" s="125" t="e">
        <f>SUM(ACUMULADO!#REF!)</f>
        <v>#REF!</v>
      </c>
      <c r="E420" s="177">
        <f t="shared" si="114"/>
        <v>10</v>
      </c>
      <c r="F420" s="162"/>
      <c r="G420" s="158">
        <f>IFERROR(ROUND(D420*100/C420,1),0)</f>
        <v>0</v>
      </c>
      <c r="H420" s="159" t="str">
        <f t="shared" si="111"/>
        <v/>
      </c>
      <c r="I420" s="159" t="str">
        <f t="shared" si="112"/>
        <v/>
      </c>
      <c r="J420" s="160">
        <f t="shared" si="113"/>
        <v>0</v>
      </c>
      <c r="K420"/>
      <c r="L420"/>
      <c r="M420"/>
      <c r="N420"/>
      <c r="O420"/>
      <c r="P420"/>
      <c r="Q420"/>
      <c r="R420"/>
      <c r="S420"/>
      <c r="T420" s="23"/>
      <c r="U420" s="182"/>
      <c r="V420" s="123"/>
      <c r="W420" s="182"/>
      <c r="X420" s="23"/>
      <c r="Y420" s="23"/>
      <c r="Z420" s="23"/>
    </row>
    <row r="421" spans="1:26" s="183" customFormat="1" ht="18" hidden="1" customHeight="1" x14ac:dyDescent="0.25">
      <c r="A421" s="157" t="str">
        <f>Config!$B$22</f>
        <v>ROQU</v>
      </c>
      <c r="B421" s="125" t="e">
        <f>METAS!#REF!</f>
        <v>#REF!</v>
      </c>
      <c r="C421" s="125" t="e">
        <f>ROUNDUP((B421/12)*Config!$C$6,0)</f>
        <v>#REF!</v>
      </c>
      <c r="D421" s="125" t="e">
        <f>SUM(ACUMULADO!#REF!)</f>
        <v>#REF!</v>
      </c>
      <c r="E421" s="177">
        <f t="shared" si="114"/>
        <v>10</v>
      </c>
      <c r="F421" s="162"/>
      <c r="G421" s="158">
        <f>IFERROR(ROUND(D421*100/C421,1),0)</f>
        <v>0</v>
      </c>
      <c r="H421" s="159" t="str">
        <f t="shared" si="111"/>
        <v/>
      </c>
      <c r="I421" s="159" t="str">
        <f t="shared" si="112"/>
        <v/>
      </c>
      <c r="J421" s="160">
        <f t="shared" si="113"/>
        <v>0</v>
      </c>
      <c r="K421"/>
      <c r="L421"/>
      <c r="M421"/>
      <c r="N421"/>
      <c r="O421"/>
      <c r="P421"/>
      <c r="Q421"/>
      <c r="R421"/>
      <c r="S421"/>
      <c r="T421" s="23"/>
      <c r="U421" s="182"/>
      <c r="V421" s="123"/>
      <c r="W421" s="182"/>
      <c r="X421" s="23"/>
      <c r="Y421" s="23"/>
      <c r="Z421" s="23"/>
    </row>
    <row r="422" spans="1:26" s="183" customFormat="1" ht="18" hidden="1" customHeight="1" x14ac:dyDescent="0.25">
      <c r="A422" s="157" t="str">
        <f>Config!$B$23</f>
        <v>CALZ</v>
      </c>
      <c r="B422" s="125" t="e">
        <f>METAS!#REF!</f>
        <v>#REF!</v>
      </c>
      <c r="C422" s="125" t="e">
        <f>ROUNDUP((B422/12)*Config!$C$6,0)</f>
        <v>#REF!</v>
      </c>
      <c r="D422" s="125" t="e">
        <f>SUM(ACUMULADO!#REF!)</f>
        <v>#REF!</v>
      </c>
      <c r="E422" s="177">
        <f t="shared" si="114"/>
        <v>10</v>
      </c>
      <c r="F422" s="162"/>
      <c r="G422" s="158">
        <f t="shared" si="115"/>
        <v>0</v>
      </c>
      <c r="H422" s="159" t="str">
        <f t="shared" si="111"/>
        <v/>
      </c>
      <c r="I422" s="159" t="str">
        <f t="shared" si="112"/>
        <v/>
      </c>
      <c r="J422" s="160">
        <f t="shared" si="113"/>
        <v>0</v>
      </c>
      <c r="K422"/>
      <c r="L422"/>
      <c r="M422"/>
      <c r="N422"/>
      <c r="O422"/>
      <c r="P422"/>
      <c r="Q422"/>
      <c r="R422"/>
      <c r="S422"/>
      <c r="T422" s="23"/>
      <c r="U422" s="182"/>
      <c r="V422" s="147"/>
      <c r="W422" s="182"/>
      <c r="X422" s="23"/>
      <c r="Y422" s="23"/>
      <c r="Z422" s="23"/>
    </row>
    <row r="423" spans="1:26" s="183" customFormat="1" ht="18" hidden="1" customHeight="1" x14ac:dyDescent="0.25">
      <c r="A423" s="157" t="str">
        <f>Config!$B$24</f>
        <v>PUEB</v>
      </c>
      <c r="B423" s="125"/>
      <c r="C423" s="125"/>
      <c r="D423" s="125"/>
      <c r="E423" s="125"/>
      <c r="F423" s="162"/>
      <c r="G423" s="158"/>
      <c r="H423" s="159"/>
      <c r="I423" s="159"/>
      <c r="J423" s="160"/>
      <c r="K423" s="181"/>
      <c r="L423"/>
      <c r="M423"/>
      <c r="N423"/>
      <c r="O423"/>
      <c r="P423"/>
      <c r="Q423"/>
      <c r="R423"/>
      <c r="S423"/>
      <c r="T423" s="23"/>
      <c r="U423" s="182"/>
      <c r="V423" s="147"/>
      <c r="W423" s="182"/>
      <c r="X423" s="23"/>
      <c r="Y423" s="23"/>
      <c r="Z423" s="23"/>
    </row>
    <row r="424" spans="1:26" s="183" customFormat="1" ht="18" hidden="1" customHeight="1" x14ac:dyDescent="0.25">
      <c r="A424" s="187"/>
      <c r="H424"/>
      <c r="I424"/>
      <c r="J424"/>
      <c r="K424"/>
      <c r="L424"/>
      <c r="M424"/>
      <c r="N424"/>
      <c r="O424"/>
      <c r="P424"/>
      <c r="Q424"/>
      <c r="R424"/>
      <c r="S424"/>
      <c r="T424" s="23"/>
      <c r="U424" s="182"/>
      <c r="V424" s="147"/>
      <c r="W424" s="182"/>
      <c r="X424" s="23"/>
      <c r="Y424" s="23"/>
      <c r="Z424" s="23"/>
    </row>
    <row r="425" spans="1:26" s="183" customFormat="1" ht="18" hidden="1" customHeight="1" x14ac:dyDescent="0.25">
      <c r="A425" s="187"/>
      <c r="H425"/>
      <c r="I425"/>
      <c r="J425"/>
      <c r="K425"/>
      <c r="L425"/>
      <c r="M425"/>
      <c r="N425"/>
      <c r="O425"/>
      <c r="P425"/>
      <c r="Q425"/>
      <c r="R425"/>
      <c r="S425"/>
      <c r="T425" s="23"/>
      <c r="U425" s="182"/>
      <c r="V425" s="147"/>
      <c r="W425" s="182"/>
      <c r="X425" s="23"/>
      <c r="Y425" s="23"/>
      <c r="Z425" s="23"/>
    </row>
    <row r="426" spans="1:26" s="183" customFormat="1" ht="18" hidden="1" customHeight="1" x14ac:dyDescent="0.25">
      <c r="A426" s="187"/>
      <c r="H426"/>
      <c r="I426"/>
      <c r="J426"/>
      <c r="K426"/>
      <c r="L426"/>
      <c r="M426"/>
      <c r="N426"/>
      <c r="O426"/>
      <c r="P426"/>
      <c r="Q426"/>
      <c r="R426"/>
      <c r="S426"/>
      <c r="T426" s="23"/>
      <c r="U426" s="182"/>
      <c r="V426" s="147"/>
      <c r="W426" s="182"/>
      <c r="X426" s="23"/>
      <c r="Y426" s="23"/>
      <c r="Z426" s="23"/>
    </row>
    <row r="427" spans="1:26" s="183" customFormat="1" ht="18" hidden="1" customHeight="1" x14ac:dyDescent="0.25">
      <c r="A427" s="187"/>
      <c r="H427"/>
      <c r="I427"/>
      <c r="J427"/>
      <c r="K427"/>
      <c r="L427"/>
      <c r="M427"/>
      <c r="N427"/>
      <c r="O427"/>
      <c r="P427"/>
      <c r="Q427"/>
      <c r="R427"/>
      <c r="S427"/>
      <c r="T427" s="23"/>
      <c r="U427" s="182"/>
      <c r="V427" s="147"/>
      <c r="W427" s="182"/>
      <c r="X427" s="23"/>
      <c r="Y427" s="23"/>
      <c r="Z427" s="23"/>
    </row>
    <row r="428" spans="1:26" s="183" customFormat="1" ht="18" hidden="1" customHeight="1" x14ac:dyDescent="0.25">
      <c r="A428" s="163"/>
      <c r="B428" s="129"/>
      <c r="C428" s="127"/>
      <c r="D428" s="129"/>
      <c r="E428" s="129"/>
      <c r="F428" s="129"/>
      <c r="G428"/>
      <c r="H428"/>
      <c r="I428"/>
      <c r="J428"/>
      <c r="K428"/>
      <c r="L428"/>
      <c r="M428"/>
      <c r="N428"/>
      <c r="O428"/>
      <c r="P428"/>
      <c r="Q428"/>
      <c r="R428"/>
      <c r="S428"/>
      <c r="T428" s="23"/>
      <c r="U428" s="182"/>
      <c r="V428" s="147"/>
      <c r="W428" s="182"/>
      <c r="X428" s="23"/>
      <c r="Y428" s="23"/>
      <c r="Z428" s="23"/>
    </row>
    <row r="429" spans="1:26" s="183" customFormat="1" ht="18" hidden="1" customHeight="1" x14ac:dyDescent="0.25">
      <c r="A429" s="163"/>
      <c r="B429" s="129"/>
      <c r="C429" s="127"/>
      <c r="D429" s="129"/>
      <c r="E429" s="129"/>
      <c r="F429" s="129"/>
      <c r="G429"/>
      <c r="H429"/>
      <c r="I429"/>
      <c r="J429"/>
      <c r="K429"/>
      <c r="L429"/>
      <c r="M429"/>
      <c r="N429"/>
      <c r="O429"/>
      <c r="P429"/>
      <c r="Q429"/>
      <c r="R429"/>
      <c r="S429"/>
      <c r="T429" s="23"/>
      <c r="U429" s="182"/>
      <c r="V429" s="147"/>
      <c r="W429" s="182"/>
      <c r="X429" s="23"/>
      <c r="Y429" s="23"/>
      <c r="Z429" s="23"/>
    </row>
    <row r="430" spans="1:26" s="183" customFormat="1" ht="18" hidden="1" customHeight="1" x14ac:dyDescent="0.25">
      <c r="A430" s="163"/>
      <c r="B430" s="129"/>
      <c r="C430" s="127"/>
      <c r="D430" s="129"/>
      <c r="E430" s="129"/>
      <c r="F430" s="129"/>
      <c r="G430"/>
      <c r="H430"/>
      <c r="I430"/>
      <c r="J430"/>
      <c r="K430"/>
      <c r="L430"/>
      <c r="M430"/>
      <c r="N430"/>
      <c r="O430"/>
      <c r="P430"/>
      <c r="Q430"/>
      <c r="R430"/>
      <c r="S430"/>
      <c r="T430" s="23"/>
      <c r="U430" s="182"/>
      <c r="V430" s="24"/>
      <c r="W430" s="182"/>
      <c r="X430" s="23"/>
      <c r="Y430" s="23"/>
      <c r="Z430" s="23"/>
    </row>
    <row r="431" spans="1:26" s="183" customFormat="1" ht="18" hidden="1" customHeight="1" x14ac:dyDescent="0.25">
      <c r="A431" s="163"/>
      <c r="B431" s="129"/>
      <c r="C431" s="127"/>
      <c r="D431" s="129"/>
      <c r="E431" s="129"/>
      <c r="F431" s="129"/>
      <c r="G431"/>
      <c r="H431"/>
      <c r="I431"/>
      <c r="J431"/>
      <c r="K431"/>
      <c r="L431"/>
      <c r="M431"/>
      <c r="N431"/>
      <c r="O431"/>
      <c r="P431"/>
      <c r="Q431"/>
      <c r="R431"/>
      <c r="S431"/>
      <c r="T431" s="23"/>
      <c r="U431" s="182"/>
      <c r="V431" s="24"/>
      <c r="W431" s="182"/>
      <c r="X431" s="23"/>
      <c r="Y431" s="23"/>
      <c r="Z431" s="23"/>
    </row>
    <row r="432" spans="1:26" ht="18" hidden="1" customHeight="1" x14ac:dyDescent="0.25">
      <c r="H432" s="181"/>
      <c r="I432" s="181"/>
      <c r="J432" s="181"/>
      <c r="K432" s="181"/>
      <c r="T432" s="23"/>
      <c r="W432" s="124"/>
    </row>
    <row r="433" spans="1:26" ht="18" hidden="1" customHeight="1" x14ac:dyDescent="0.25">
      <c r="A433" s="130" t="s">
        <v>135</v>
      </c>
      <c r="H433" s="181"/>
      <c r="I433" s="181"/>
      <c r="J433" s="181"/>
      <c r="K433" s="181"/>
      <c r="T433" s="23"/>
      <c r="V433" s="123" t="str">
        <f>A433</f>
        <v>22. CASOS DE EDAS COMPLICADAS EN MENORES DE 5 AÑOS</v>
      </c>
      <c r="W433" s="124"/>
    </row>
    <row r="434" spans="1:26" ht="48" hidden="1" customHeight="1" x14ac:dyDescent="0.25">
      <c r="A434" s="132" t="s">
        <v>3</v>
      </c>
      <c r="B434" s="133" t="s">
        <v>130</v>
      </c>
      <c r="C434" s="134" t="s">
        <v>136</v>
      </c>
      <c r="D434" s="133" t="s">
        <v>137</v>
      </c>
      <c r="E434" s="133"/>
      <c r="F434" s="135"/>
      <c r="G434" s="136" t="s">
        <v>12</v>
      </c>
      <c r="H434" s="137" t="str">
        <f>"ALERTA &gt; "&amp;$Y$439</f>
        <v>ALERTA &gt; 5.1</v>
      </c>
      <c r="I434" s="137" t="str">
        <f>"PROCESO &gt; "&amp;$W$439&amp;"  -  &lt; "&amp;$Y$439</f>
        <v>PROCESO &gt; 0  -  &lt; 5.1</v>
      </c>
      <c r="J434" s="137" t="str">
        <f>"SIN EDAS COMPLICADAS &lt;= "&amp;$W$439</f>
        <v>SIN EDAS COMPLICADAS &lt;= 0</v>
      </c>
      <c r="K434" s="181"/>
      <c r="T434" s="23"/>
      <c r="V434" s="161" t="str">
        <f>$V$1&amp;"  "&amp;V433&amp;"  "&amp;$V$3&amp;"  "&amp;$V$2</f>
        <v>RED. MOYOBAMBA:  22. CASOS DE EDAS COMPLICADAS EN MENORES DE 5 AÑOS  - POR MICROREDES :   ENERO - DICIEMBRE 2023</v>
      </c>
      <c r="W434" s="124"/>
    </row>
    <row r="435" spans="1:26" ht="18" hidden="1" customHeight="1" thickBot="1" x14ac:dyDescent="0.3">
      <c r="A435" s="143" t="str">
        <f>Config!$B$15</f>
        <v>RED</v>
      </c>
      <c r="B435" s="144" t="e">
        <f>SUM(B436:B443)</f>
        <v>#REF!</v>
      </c>
      <c r="C435" s="144" t="e">
        <f>SUM(C436:C444)</f>
        <v>#REF!</v>
      </c>
      <c r="D435" s="144">
        <f>$X$439</f>
        <v>5</v>
      </c>
      <c r="E435" s="144"/>
      <c r="F435" s="145"/>
      <c r="G435" s="144">
        <f t="shared" ref="G435:G443" si="116">IFERROR(+C435*100/B435,0)</f>
        <v>0</v>
      </c>
      <c r="H435" s="146" t="str">
        <f t="shared" ref="H435:H443" si="117">IF(G435&gt;=$Y$439,G435,"")</f>
        <v/>
      </c>
      <c r="I435" s="146" t="str">
        <f t="shared" ref="I435:I443" si="118">IF(AND(G435&gt;$W$439, G435&lt;$Y$439),G435,"")</f>
        <v/>
      </c>
      <c r="J435" s="144">
        <f t="shared" ref="J435:J443" si="119">IF(G435&lt;=$W$439,G435,"")</f>
        <v>0</v>
      </c>
      <c r="K435" s="181"/>
      <c r="T435" s="23"/>
      <c r="V435" s="123"/>
      <c r="W435" s="124"/>
    </row>
    <row r="436" spans="1:26" s="183" customFormat="1" ht="18" hidden="1" customHeight="1" x14ac:dyDescent="0.25">
      <c r="A436" s="151" t="str">
        <f>Config!$B$16</f>
        <v>HOSP</v>
      </c>
      <c r="B436" s="152" t="e">
        <f t="shared" ref="B436:B443" si="120">D415</f>
        <v>#REF!</v>
      </c>
      <c r="C436" s="152" t="e">
        <f>SUM(ACUMULADO!#REF!)</f>
        <v>#REF!</v>
      </c>
      <c r="D436" s="177">
        <f>D435</f>
        <v>5</v>
      </c>
      <c r="E436" s="152"/>
      <c r="F436" s="153"/>
      <c r="G436" s="154">
        <f t="shared" si="116"/>
        <v>0</v>
      </c>
      <c r="H436" s="155" t="str">
        <f t="shared" si="117"/>
        <v/>
      </c>
      <c r="I436" s="155" t="str">
        <f t="shared" si="118"/>
        <v/>
      </c>
      <c r="J436" s="156">
        <f t="shared" si="119"/>
        <v>0</v>
      </c>
      <c r="K436" s="181"/>
      <c r="L436"/>
      <c r="M436"/>
      <c r="N436"/>
      <c r="O436"/>
      <c r="P436"/>
      <c r="Q436"/>
      <c r="R436"/>
      <c r="S436"/>
      <c r="T436" s="23"/>
      <c r="U436" s="182"/>
      <c r="V436" s="123"/>
      <c r="W436" s="182"/>
      <c r="X436" s="23"/>
      <c r="Y436" s="23"/>
      <c r="Z436" s="23"/>
    </row>
    <row r="437" spans="1:26" s="183" customFormat="1" ht="18" hidden="1" customHeight="1" x14ac:dyDescent="0.25">
      <c r="A437" s="157" t="str">
        <f>Config!$B$17</f>
        <v>LLUI</v>
      </c>
      <c r="B437" s="125" t="e">
        <f t="shared" si="120"/>
        <v>#REF!</v>
      </c>
      <c r="C437" s="125" t="e">
        <f>SUM(ACUMULADO!#REF!)</f>
        <v>#REF!</v>
      </c>
      <c r="D437" s="177">
        <f t="shared" ref="D437:D444" si="121">D436</f>
        <v>5</v>
      </c>
      <c r="E437" s="125"/>
      <c r="F437" s="162"/>
      <c r="G437" s="158">
        <f t="shared" si="116"/>
        <v>0</v>
      </c>
      <c r="H437" s="159" t="str">
        <f t="shared" si="117"/>
        <v/>
      </c>
      <c r="I437" s="159" t="str">
        <f t="shared" si="118"/>
        <v/>
      </c>
      <c r="J437" s="160">
        <f t="shared" si="119"/>
        <v>0</v>
      </c>
      <c r="K437"/>
      <c r="L437"/>
      <c r="M437"/>
      <c r="N437"/>
      <c r="O437"/>
      <c r="P437"/>
      <c r="Q437"/>
      <c r="R437"/>
      <c r="S437"/>
      <c r="T437" s="23"/>
      <c r="U437" s="182"/>
      <c r="V437" s="123"/>
      <c r="W437" s="182"/>
      <c r="X437" s="23"/>
      <c r="Y437" s="23"/>
      <c r="Z437" s="23"/>
    </row>
    <row r="438" spans="1:26" s="183" customFormat="1" ht="18" hidden="1" customHeight="1" x14ac:dyDescent="0.25">
      <c r="A438" s="157" t="str">
        <f>Config!$B$18</f>
        <v>JERI</v>
      </c>
      <c r="B438" s="125" t="e">
        <f t="shared" si="120"/>
        <v>#REF!</v>
      </c>
      <c r="C438" s="125" t="e">
        <f>SUM(ACUMULADO!#REF!)</f>
        <v>#REF!</v>
      </c>
      <c r="D438" s="177">
        <f t="shared" si="121"/>
        <v>5</v>
      </c>
      <c r="E438" s="125"/>
      <c r="F438" s="162"/>
      <c r="G438" s="158">
        <f t="shared" si="116"/>
        <v>0</v>
      </c>
      <c r="H438" s="159" t="str">
        <f t="shared" si="117"/>
        <v/>
      </c>
      <c r="I438" s="159" t="str">
        <f t="shared" si="118"/>
        <v/>
      </c>
      <c r="J438" s="160">
        <f t="shared" si="119"/>
        <v>0</v>
      </c>
      <c r="K438"/>
      <c r="L438"/>
      <c r="M438"/>
      <c r="N438"/>
      <c r="O438"/>
      <c r="P438"/>
      <c r="Q438"/>
      <c r="R438"/>
      <c r="S438"/>
      <c r="T438" s="23"/>
      <c r="U438" s="182"/>
      <c r="V438" s="123"/>
      <c r="W438" s="184" t="s">
        <v>132</v>
      </c>
      <c r="X438" s="185" t="s">
        <v>133</v>
      </c>
      <c r="Y438" s="185" t="s">
        <v>134</v>
      </c>
      <c r="Z438" s="23"/>
    </row>
    <row r="439" spans="1:26" s="183" customFormat="1" ht="18" hidden="1" customHeight="1" x14ac:dyDescent="0.25">
      <c r="A439" s="157" t="str">
        <f>Config!$B$19</f>
        <v>YANT</v>
      </c>
      <c r="B439" s="125" t="e">
        <f t="shared" si="120"/>
        <v>#REF!</v>
      </c>
      <c r="C439" s="125" t="e">
        <f>SUM(ACUMULADO!#REF!)</f>
        <v>#REF!</v>
      </c>
      <c r="D439" s="177">
        <f t="shared" si="121"/>
        <v>5</v>
      </c>
      <c r="E439" s="125"/>
      <c r="F439" s="162"/>
      <c r="G439" s="158">
        <f t="shared" si="116"/>
        <v>0</v>
      </c>
      <c r="H439" s="159" t="str">
        <f t="shared" si="117"/>
        <v/>
      </c>
      <c r="I439" s="159" t="str">
        <f t="shared" si="118"/>
        <v/>
      </c>
      <c r="J439" s="160">
        <f t="shared" si="119"/>
        <v>0</v>
      </c>
      <c r="K439"/>
      <c r="L439"/>
      <c r="M439"/>
      <c r="N439"/>
      <c r="O439"/>
      <c r="P439"/>
      <c r="Q439"/>
      <c r="R439"/>
      <c r="S439"/>
      <c r="T439" s="23"/>
      <c r="U439" s="182"/>
      <c r="V439" s="123"/>
      <c r="W439" s="186">
        <v>0</v>
      </c>
      <c r="X439" s="173">
        <v>5</v>
      </c>
      <c r="Y439" s="173">
        <v>5.0999999999999996</v>
      </c>
      <c r="Z439" s="23"/>
    </row>
    <row r="440" spans="1:26" s="183" customFormat="1" ht="18" hidden="1" customHeight="1" x14ac:dyDescent="0.25">
      <c r="A440" s="157" t="str">
        <f>Config!$B$20</f>
        <v>SORI</v>
      </c>
      <c r="B440" s="125" t="e">
        <f t="shared" si="120"/>
        <v>#REF!</v>
      </c>
      <c r="C440" s="125" t="e">
        <f>SUM(ACUMULADO!#REF!)</f>
        <v>#REF!</v>
      </c>
      <c r="D440" s="177">
        <f t="shared" si="121"/>
        <v>5</v>
      </c>
      <c r="E440" s="125"/>
      <c r="F440" s="162"/>
      <c r="G440" s="158">
        <f t="shared" si="116"/>
        <v>0</v>
      </c>
      <c r="H440" s="159" t="str">
        <f t="shared" si="117"/>
        <v/>
      </c>
      <c r="I440" s="159" t="str">
        <f t="shared" si="118"/>
        <v/>
      </c>
      <c r="J440" s="160">
        <f t="shared" si="119"/>
        <v>0</v>
      </c>
      <c r="K440"/>
      <c r="L440"/>
      <c r="M440"/>
      <c r="N440"/>
      <c r="O440"/>
      <c r="P440"/>
      <c r="Q440"/>
      <c r="R440"/>
      <c r="S440"/>
      <c r="T440" s="23"/>
      <c r="U440" s="182"/>
      <c r="V440" s="123"/>
      <c r="W440" s="182"/>
      <c r="X440" s="23"/>
      <c r="Y440" s="23"/>
      <c r="Z440" s="23"/>
    </row>
    <row r="441" spans="1:26" s="183" customFormat="1" ht="18" hidden="1" customHeight="1" x14ac:dyDescent="0.25">
      <c r="A441" s="157" t="str">
        <f>Config!$B$21</f>
        <v>JEPE</v>
      </c>
      <c r="B441" s="125" t="e">
        <f t="shared" si="120"/>
        <v>#REF!</v>
      </c>
      <c r="C441" s="125" t="e">
        <f>SUM(ACUMULADO!#REF!)</f>
        <v>#REF!</v>
      </c>
      <c r="D441" s="177">
        <f t="shared" si="121"/>
        <v>5</v>
      </c>
      <c r="E441" s="125"/>
      <c r="F441" s="162"/>
      <c r="G441" s="158">
        <f>IFERROR(+C441*100/B441,0)</f>
        <v>0</v>
      </c>
      <c r="H441" s="159" t="str">
        <f t="shared" si="117"/>
        <v/>
      </c>
      <c r="I441" s="159" t="str">
        <f t="shared" si="118"/>
        <v/>
      </c>
      <c r="J441" s="160">
        <f t="shared" si="119"/>
        <v>0</v>
      </c>
      <c r="K441"/>
      <c r="L441"/>
      <c r="M441"/>
      <c r="N441"/>
      <c r="O441"/>
      <c r="P441"/>
      <c r="Q441"/>
      <c r="R441"/>
      <c r="S441"/>
      <c r="T441" s="23"/>
      <c r="U441" s="182"/>
      <c r="V441" s="123"/>
      <c r="W441" s="182"/>
      <c r="X441" s="23"/>
      <c r="Y441" s="23"/>
      <c r="Z441" s="23"/>
    </row>
    <row r="442" spans="1:26" s="183" customFormat="1" ht="18" hidden="1" customHeight="1" x14ac:dyDescent="0.25">
      <c r="A442" s="157" t="str">
        <f>Config!$B$22</f>
        <v>ROQU</v>
      </c>
      <c r="B442" s="125" t="e">
        <f t="shared" si="120"/>
        <v>#REF!</v>
      </c>
      <c r="C442" s="125" t="e">
        <f>SUM(ACUMULADO!#REF!)</f>
        <v>#REF!</v>
      </c>
      <c r="D442" s="177">
        <f t="shared" si="121"/>
        <v>5</v>
      </c>
      <c r="E442" s="125"/>
      <c r="F442" s="162"/>
      <c r="G442" s="158">
        <f>IFERROR(+C442*100/B442,0)</f>
        <v>0</v>
      </c>
      <c r="H442" s="159" t="str">
        <f t="shared" si="117"/>
        <v/>
      </c>
      <c r="I442" s="159" t="str">
        <f t="shared" si="118"/>
        <v/>
      </c>
      <c r="J442" s="160">
        <f t="shared" si="119"/>
        <v>0</v>
      </c>
      <c r="K442"/>
      <c r="L442"/>
      <c r="M442"/>
      <c r="N442"/>
      <c r="O442"/>
      <c r="P442"/>
      <c r="Q442"/>
      <c r="R442"/>
      <c r="S442"/>
      <c r="T442" s="23"/>
      <c r="U442" s="182"/>
      <c r="V442" s="123"/>
      <c r="W442" s="182"/>
      <c r="X442" s="23"/>
      <c r="Y442" s="23"/>
      <c r="Z442" s="23"/>
    </row>
    <row r="443" spans="1:26" s="183" customFormat="1" ht="18" hidden="1" customHeight="1" x14ac:dyDescent="0.25">
      <c r="A443" s="157" t="str">
        <f>Config!$B$23</f>
        <v>CALZ</v>
      </c>
      <c r="B443" s="125" t="e">
        <f t="shared" si="120"/>
        <v>#REF!</v>
      </c>
      <c r="C443" s="125" t="e">
        <f>SUM(ACUMULADO!#REF!)</f>
        <v>#REF!</v>
      </c>
      <c r="D443" s="177">
        <f t="shared" si="121"/>
        <v>5</v>
      </c>
      <c r="E443" s="125"/>
      <c r="F443" s="162"/>
      <c r="G443" s="158">
        <f t="shared" si="116"/>
        <v>0</v>
      </c>
      <c r="H443" s="159" t="str">
        <f t="shared" si="117"/>
        <v/>
      </c>
      <c r="I443" s="159" t="str">
        <f t="shared" si="118"/>
        <v/>
      </c>
      <c r="J443" s="160">
        <f t="shared" si="119"/>
        <v>0</v>
      </c>
      <c r="K443"/>
      <c r="L443"/>
      <c r="M443"/>
      <c r="N443"/>
      <c r="O443"/>
      <c r="P443"/>
      <c r="Q443"/>
      <c r="R443"/>
      <c r="S443"/>
      <c r="T443" s="23"/>
      <c r="U443" s="182"/>
      <c r="V443" s="147"/>
      <c r="W443" s="182"/>
      <c r="X443" s="23"/>
      <c r="Y443" s="23"/>
      <c r="Z443" s="23"/>
    </row>
    <row r="444" spans="1:26" s="183" customFormat="1" ht="18" hidden="1" customHeight="1" x14ac:dyDescent="0.25">
      <c r="A444" s="157" t="str">
        <f>Config!$B$24</f>
        <v>PUEB</v>
      </c>
      <c r="B444" s="125">
        <f t="shared" ref="B444" si="122">D423</f>
        <v>0</v>
      </c>
      <c r="C444" s="125" t="e">
        <f>SUM(ACUMULADO!#REF!)</f>
        <v>#REF!</v>
      </c>
      <c r="D444" s="177">
        <f t="shared" si="121"/>
        <v>5</v>
      </c>
      <c r="E444" s="125"/>
      <c r="F444" s="162"/>
      <c r="G444" s="158">
        <f t="shared" ref="G444" si="123">IFERROR(+C444*100/B444,0)</f>
        <v>0</v>
      </c>
      <c r="H444" s="159" t="str">
        <f t="shared" ref="H444" si="124">IF(G444&gt;=$Y$439,G444,"")</f>
        <v/>
      </c>
      <c r="I444" s="159" t="str">
        <f t="shared" ref="I444" si="125">IF(AND(G444&gt;$W$439, G444&lt;$Y$439),G444,"")</f>
        <v/>
      </c>
      <c r="J444" s="160">
        <f t="shared" ref="J444" si="126">IF(G444&lt;=$W$439,G444,"")</f>
        <v>0</v>
      </c>
      <c r="K444" s="181"/>
      <c r="L444"/>
      <c r="M444"/>
      <c r="N444"/>
      <c r="O444"/>
      <c r="P444"/>
      <c r="Q444"/>
      <c r="R444"/>
      <c r="S444"/>
      <c r="T444" s="23"/>
      <c r="U444" s="182"/>
      <c r="V444" s="189"/>
      <c r="W444" s="182"/>
      <c r="X444" s="182"/>
      <c r="Y444" s="182"/>
      <c r="Z444" s="23"/>
    </row>
    <row r="445" spans="1:26" s="183" customFormat="1" ht="18" hidden="1" customHeight="1" x14ac:dyDescent="0.25">
      <c r="A445" s="187"/>
      <c r="H445"/>
      <c r="I445"/>
      <c r="J445"/>
      <c r="K445"/>
      <c r="L445"/>
      <c r="M445"/>
      <c r="N445"/>
      <c r="O445"/>
      <c r="P445"/>
      <c r="Q445"/>
      <c r="R445"/>
      <c r="S445"/>
      <c r="T445" s="23"/>
      <c r="U445" s="182"/>
      <c r="V445" s="147"/>
      <c r="W445" s="182"/>
      <c r="X445" s="23"/>
      <c r="Y445" s="23"/>
      <c r="Z445" s="23"/>
    </row>
    <row r="446" spans="1:26" s="183" customFormat="1" ht="18" hidden="1" customHeight="1" x14ac:dyDescent="0.25">
      <c r="A446" s="187"/>
      <c r="H446"/>
      <c r="I446"/>
      <c r="J446"/>
      <c r="K446"/>
      <c r="L446"/>
      <c r="M446"/>
      <c r="N446"/>
      <c r="O446"/>
      <c r="P446"/>
      <c r="Q446"/>
      <c r="R446"/>
      <c r="S446"/>
      <c r="T446" s="23"/>
      <c r="U446" s="182"/>
      <c r="V446" s="147"/>
      <c r="W446" s="182"/>
      <c r="X446" s="23"/>
      <c r="Y446" s="23"/>
      <c r="Z446" s="23"/>
    </row>
    <row r="447" spans="1:26" s="183" customFormat="1" ht="18" hidden="1" customHeight="1" x14ac:dyDescent="0.25">
      <c r="A447" s="187"/>
      <c r="H447"/>
      <c r="I447"/>
      <c r="J447"/>
      <c r="K447"/>
      <c r="L447"/>
      <c r="M447"/>
      <c r="N447"/>
      <c r="O447"/>
      <c r="P447"/>
      <c r="Q447"/>
      <c r="R447"/>
      <c r="S447"/>
      <c r="T447" s="23"/>
      <c r="U447" s="182"/>
      <c r="V447" s="147"/>
      <c r="W447" s="182"/>
      <c r="X447" s="23"/>
      <c r="Y447" s="23"/>
      <c r="Z447" s="23"/>
    </row>
    <row r="448" spans="1:26" s="183" customFormat="1" ht="18" hidden="1" customHeight="1" x14ac:dyDescent="0.25">
      <c r="A448" s="187"/>
      <c r="H448"/>
      <c r="I448"/>
      <c r="J448"/>
      <c r="K448"/>
      <c r="L448"/>
      <c r="M448"/>
      <c r="N448"/>
      <c r="O448"/>
      <c r="P448"/>
      <c r="Q448"/>
      <c r="R448"/>
      <c r="S448"/>
      <c r="T448" s="23"/>
      <c r="U448" s="182"/>
      <c r="V448" s="147"/>
      <c r="W448" s="182"/>
      <c r="X448" s="23"/>
      <c r="Y448" s="23"/>
      <c r="Z448" s="23"/>
    </row>
    <row r="449" spans="1:26" s="183" customFormat="1" ht="18" hidden="1" customHeight="1" x14ac:dyDescent="0.25">
      <c r="A449" s="163"/>
      <c r="B449" s="129"/>
      <c r="C449" s="127"/>
      <c r="D449" s="129"/>
      <c r="E449" s="129"/>
      <c r="F449" s="129"/>
      <c r="G449"/>
      <c r="H449"/>
      <c r="I449"/>
      <c r="J449"/>
      <c r="K449"/>
      <c r="L449"/>
      <c r="M449"/>
      <c r="N449"/>
      <c r="O449"/>
      <c r="P449"/>
      <c r="Q449"/>
      <c r="R449"/>
      <c r="S449"/>
      <c r="T449" s="23"/>
      <c r="U449" s="182"/>
      <c r="V449" s="24"/>
      <c r="W449" s="182"/>
      <c r="X449" s="23"/>
      <c r="Y449" s="23"/>
      <c r="Z449" s="23"/>
    </row>
    <row r="450" spans="1:26" s="183" customFormat="1" ht="18" hidden="1" customHeight="1" x14ac:dyDescent="0.25">
      <c r="A450" s="163"/>
      <c r="B450" s="129"/>
      <c r="C450" s="127"/>
      <c r="D450" s="129"/>
      <c r="E450" s="129"/>
      <c r="F450" s="129"/>
      <c r="G450"/>
      <c r="H450"/>
      <c r="I450"/>
      <c r="J450"/>
      <c r="K450"/>
      <c r="L450"/>
      <c r="M450"/>
      <c r="N450"/>
      <c r="O450"/>
      <c r="P450"/>
      <c r="Q450"/>
      <c r="R450"/>
      <c r="S450"/>
      <c r="T450" s="23"/>
      <c r="U450" s="182"/>
      <c r="V450" s="24"/>
      <c r="W450" s="182"/>
      <c r="X450" s="23"/>
      <c r="Y450" s="23"/>
      <c r="Z450" s="23"/>
    </row>
    <row r="451" spans="1:26" ht="18" hidden="1" customHeight="1" x14ac:dyDescent="0.25">
      <c r="I451"/>
      <c r="J451"/>
      <c r="T451" s="23"/>
      <c r="W451" s="124"/>
    </row>
    <row r="452" spans="1:26" ht="18" hidden="1" customHeight="1" x14ac:dyDescent="0.25">
      <c r="H452" s="181"/>
      <c r="I452" s="181"/>
      <c r="J452" s="181"/>
      <c r="K452" s="181"/>
      <c r="T452" s="23"/>
      <c r="W452" s="124"/>
    </row>
    <row r="453" spans="1:26" ht="18" hidden="1" customHeight="1" x14ac:dyDescent="0.25">
      <c r="A453" s="130" t="s">
        <v>138</v>
      </c>
      <c r="H453" s="181"/>
      <c r="I453" s="181"/>
      <c r="J453" s="181"/>
      <c r="K453" s="181"/>
      <c r="T453" s="23"/>
      <c r="U453" s="23"/>
      <c r="V453" s="24"/>
      <c r="Y453" s="173"/>
      <c r="Z453"/>
    </row>
    <row r="454" spans="1:26" ht="48" hidden="1" customHeight="1" x14ac:dyDescent="0.25">
      <c r="A454" s="132" t="s">
        <v>3</v>
      </c>
      <c r="B454" s="133" t="s">
        <v>128</v>
      </c>
      <c r="C454" s="134" t="s">
        <v>129</v>
      </c>
      <c r="D454" s="133" t="s">
        <v>139</v>
      </c>
      <c r="E454" s="133" t="s">
        <v>137</v>
      </c>
      <c r="F454" s="135"/>
      <c r="G454" s="136" t="s">
        <v>12</v>
      </c>
      <c r="H454" s="137" t="str">
        <f>"ALERTA &gt; "&amp;$Y$459</f>
        <v>ALERTA &gt; 10.1</v>
      </c>
      <c r="I454" s="137" t="str">
        <f>"PROCESO &gt; "&amp;$W$459&amp;"  -  &lt; "&amp;$Y$459</f>
        <v>PROCESO &gt; 5  -  &lt; 10.1</v>
      </c>
      <c r="J454" s="137" t="str">
        <f>"OPTIMO &lt;= "&amp;$W$459</f>
        <v>OPTIMO &lt;= 5</v>
      </c>
      <c r="K454" s="181"/>
      <c r="T454" s="23"/>
      <c r="U454" s="23"/>
      <c r="V454" s="123" t="str">
        <f>A453</f>
        <v>23. CASOS DE NEUMONIAS EN MENORES DE 5 AÑOS</v>
      </c>
      <c r="Y454" s="173"/>
      <c r="Z454"/>
    </row>
    <row r="455" spans="1:26" ht="18" hidden="1" customHeight="1" thickBot="1" x14ac:dyDescent="0.3">
      <c r="A455" s="143" t="str">
        <f>Config!$B$15</f>
        <v>RED</v>
      </c>
      <c r="B455" s="144" t="e">
        <f>SUM(B456:B463)</f>
        <v>#REF!</v>
      </c>
      <c r="C455" s="144" t="e">
        <f>SUM(C456:C463)</f>
        <v>#REF!</v>
      </c>
      <c r="D455" s="144" t="e">
        <f>SUM(D456:D464)</f>
        <v>#REF!</v>
      </c>
      <c r="E455" s="144">
        <f>$X$439</f>
        <v>5</v>
      </c>
      <c r="F455" s="145"/>
      <c r="G455" s="144">
        <f t="shared" ref="G455:G463" si="127">IFERROR(+D455*100/C455,0)</f>
        <v>0</v>
      </c>
      <c r="H455" s="146" t="str">
        <f t="shared" ref="H455:H463" si="128">IF(G455&gt;=$Y$459,G455,"")</f>
        <v/>
      </c>
      <c r="I455" s="146" t="str">
        <f t="shared" ref="I455:I463" si="129">IF(AND(G455&gt;$W$459, G455&lt;$Y$459),G455,"")</f>
        <v/>
      </c>
      <c r="J455" s="144">
        <f t="shared" ref="J455:J463" si="130">IF(G455&lt;=$W$459,G455,"")</f>
        <v>0</v>
      </c>
      <c r="K455" s="181"/>
      <c r="T455" s="23"/>
      <c r="U455" s="23"/>
      <c r="V455" s="24" t="str">
        <f>$V$1&amp;"  "&amp;V454&amp;"  "&amp;$V$3&amp;"  "&amp;$V$2</f>
        <v>RED. MOYOBAMBA:  23. CASOS DE NEUMONIAS EN MENORES DE 5 AÑOS  - POR MICROREDES :   ENERO - DICIEMBRE 2023</v>
      </c>
      <c r="Y455" s="173"/>
      <c r="Z455"/>
    </row>
    <row r="456" spans="1:26" s="183" customFormat="1" ht="18" hidden="1" customHeight="1" x14ac:dyDescent="0.25">
      <c r="A456" s="151" t="str">
        <f>Config!$B$16</f>
        <v>HOSP</v>
      </c>
      <c r="B456" s="152" t="e">
        <f t="shared" ref="B456:B463" si="131">B415</f>
        <v>#REF!</v>
      </c>
      <c r="C456" s="152" t="e">
        <f>ROUNDUP((B456/12)*Config!$C$6,0)</f>
        <v>#REF!</v>
      </c>
      <c r="D456" s="152" t="e">
        <f>SUM(ACUMULADO!#REF!)</f>
        <v>#REF!</v>
      </c>
      <c r="E456" s="177">
        <f>E455</f>
        <v>5</v>
      </c>
      <c r="F456" s="153"/>
      <c r="G456" s="154">
        <f t="shared" si="127"/>
        <v>0</v>
      </c>
      <c r="H456" s="155" t="str">
        <f t="shared" si="128"/>
        <v/>
      </c>
      <c r="I456" s="155" t="str">
        <f t="shared" si="129"/>
        <v/>
      </c>
      <c r="J456" s="156">
        <f t="shared" si="130"/>
        <v>0</v>
      </c>
      <c r="K456" s="181"/>
      <c r="L456"/>
      <c r="M456"/>
      <c r="N456"/>
      <c r="O456"/>
      <c r="P456"/>
      <c r="Q456"/>
      <c r="R456"/>
      <c r="S456"/>
      <c r="T456" s="23"/>
      <c r="U456" s="23"/>
      <c r="V456" s="123"/>
      <c r="W456" s="23"/>
      <c r="X456" s="23"/>
      <c r="Y456" s="23"/>
      <c r="Z456" s="173"/>
    </row>
    <row r="457" spans="1:26" s="183" customFormat="1" ht="18" hidden="1" customHeight="1" x14ac:dyDescent="0.25">
      <c r="A457" s="157" t="str">
        <f>Config!$B$17</f>
        <v>LLUI</v>
      </c>
      <c r="B457" s="125" t="e">
        <f t="shared" si="131"/>
        <v>#REF!</v>
      </c>
      <c r="C457" s="125" t="e">
        <f>ROUNDUP((B457/12)*Config!$C$6,0)</f>
        <v>#REF!</v>
      </c>
      <c r="D457" s="125" t="e">
        <f>SUM(ACUMULADO!#REF!)</f>
        <v>#REF!</v>
      </c>
      <c r="E457" s="177">
        <f t="shared" ref="E457:E463" si="132">E456</f>
        <v>5</v>
      </c>
      <c r="F457" s="162"/>
      <c r="G457" s="158">
        <f t="shared" si="127"/>
        <v>0</v>
      </c>
      <c r="H457" s="159" t="str">
        <f t="shared" si="128"/>
        <v/>
      </c>
      <c r="I457" s="159" t="str">
        <f t="shared" si="129"/>
        <v/>
      </c>
      <c r="J457" s="160">
        <f t="shared" si="130"/>
        <v>0</v>
      </c>
      <c r="K457"/>
      <c r="L457"/>
      <c r="M457"/>
      <c r="N457"/>
      <c r="O457"/>
      <c r="P457"/>
      <c r="Q457"/>
      <c r="R457"/>
      <c r="S457"/>
      <c r="T457" s="23"/>
      <c r="U457" s="23"/>
      <c r="V457" s="123"/>
      <c r="W457" s="23"/>
      <c r="X457" s="23"/>
      <c r="Y457" s="23"/>
      <c r="Z457" s="173"/>
    </row>
    <row r="458" spans="1:26" s="183" customFormat="1" ht="18" hidden="1" customHeight="1" x14ac:dyDescent="0.25">
      <c r="A458" s="157" t="str">
        <f>Config!$B$18</f>
        <v>JERI</v>
      </c>
      <c r="B458" s="125" t="e">
        <f t="shared" si="131"/>
        <v>#REF!</v>
      </c>
      <c r="C458" s="125" t="e">
        <f>ROUNDUP((B458/12)*Config!$C$6,0)</f>
        <v>#REF!</v>
      </c>
      <c r="D458" s="125" t="e">
        <f>SUM(ACUMULADO!#REF!)</f>
        <v>#REF!</v>
      </c>
      <c r="E458" s="177">
        <f t="shared" si="132"/>
        <v>5</v>
      </c>
      <c r="F458" s="162"/>
      <c r="G458" s="158">
        <f t="shared" si="127"/>
        <v>0</v>
      </c>
      <c r="H458" s="159" t="str">
        <f t="shared" si="128"/>
        <v/>
      </c>
      <c r="I458" s="159" t="str">
        <f t="shared" si="129"/>
        <v/>
      </c>
      <c r="J458" s="160">
        <f t="shared" si="130"/>
        <v>0</v>
      </c>
      <c r="K458"/>
      <c r="L458"/>
      <c r="M458"/>
      <c r="N458"/>
      <c r="O458"/>
      <c r="P458"/>
      <c r="Q458"/>
      <c r="R458"/>
      <c r="S458"/>
      <c r="T458" s="23"/>
      <c r="U458" s="23"/>
      <c r="V458" s="123"/>
      <c r="W458" s="23" t="s">
        <v>140</v>
      </c>
      <c r="X458" s="23" t="s">
        <v>133</v>
      </c>
      <c r="Y458" s="23" t="s">
        <v>134</v>
      </c>
      <c r="Z458" s="173"/>
    </row>
    <row r="459" spans="1:26" s="183" customFormat="1" ht="18" hidden="1" customHeight="1" x14ac:dyDescent="0.25">
      <c r="A459" s="157" t="str">
        <f>Config!$B$19</f>
        <v>YANT</v>
      </c>
      <c r="B459" s="125" t="e">
        <f t="shared" si="131"/>
        <v>#REF!</v>
      </c>
      <c r="C459" s="125" t="e">
        <f>ROUNDUP((B459/12)*Config!$C$6,0)</f>
        <v>#REF!</v>
      </c>
      <c r="D459" s="125" t="e">
        <f>SUM(ACUMULADO!#REF!)</f>
        <v>#REF!</v>
      </c>
      <c r="E459" s="177">
        <f t="shared" si="132"/>
        <v>5</v>
      </c>
      <c r="F459" s="162"/>
      <c r="G459" s="158">
        <f t="shared" si="127"/>
        <v>0</v>
      </c>
      <c r="H459" s="159" t="str">
        <f t="shared" si="128"/>
        <v/>
      </c>
      <c r="I459" s="159" t="str">
        <f t="shared" si="129"/>
        <v/>
      </c>
      <c r="J459" s="160">
        <f t="shared" si="130"/>
        <v>0</v>
      </c>
      <c r="K459"/>
      <c r="L459"/>
      <c r="M459"/>
      <c r="N459"/>
      <c r="O459"/>
      <c r="P459"/>
      <c r="Q459"/>
      <c r="R459"/>
      <c r="S459"/>
      <c r="T459" s="23"/>
      <c r="U459" s="182"/>
      <c r="V459" s="123"/>
      <c r="W459" s="23">
        <v>5</v>
      </c>
      <c r="X459" s="23">
        <v>10</v>
      </c>
      <c r="Y459" s="23">
        <v>10.1</v>
      </c>
      <c r="Z459" s="173"/>
    </row>
    <row r="460" spans="1:26" s="183" customFormat="1" ht="18" hidden="1" customHeight="1" x14ac:dyDescent="0.25">
      <c r="A460" s="157" t="str">
        <f>Config!$B$20</f>
        <v>SORI</v>
      </c>
      <c r="B460" s="125" t="e">
        <f t="shared" si="131"/>
        <v>#REF!</v>
      </c>
      <c r="C460" s="125" t="e">
        <f>ROUNDUP((B460/12)*Config!$C$6,0)</f>
        <v>#REF!</v>
      </c>
      <c r="D460" s="125" t="e">
        <f>SUM(ACUMULADO!#REF!)</f>
        <v>#REF!</v>
      </c>
      <c r="E460" s="177">
        <f t="shared" si="132"/>
        <v>5</v>
      </c>
      <c r="F460" s="162"/>
      <c r="G460" s="158">
        <f t="shared" si="127"/>
        <v>0</v>
      </c>
      <c r="H460" s="159" t="str">
        <f t="shared" si="128"/>
        <v/>
      </c>
      <c r="I460" s="159" t="str">
        <f t="shared" si="129"/>
        <v/>
      </c>
      <c r="J460" s="160">
        <f t="shared" si="130"/>
        <v>0</v>
      </c>
      <c r="K460"/>
      <c r="L460"/>
      <c r="M460"/>
      <c r="N460"/>
      <c r="O460"/>
      <c r="P460"/>
      <c r="Q460"/>
      <c r="R460"/>
      <c r="S460"/>
      <c r="T460" s="23"/>
      <c r="U460" s="182"/>
      <c r="V460" s="123"/>
      <c r="W460" s="23"/>
      <c r="X460" s="23"/>
      <c r="Y460" s="23"/>
      <c r="Z460" s="173"/>
    </row>
    <row r="461" spans="1:26" s="183" customFormat="1" ht="18" hidden="1" customHeight="1" x14ac:dyDescent="0.25">
      <c r="A461" s="157" t="str">
        <f>Config!$B$21</f>
        <v>JEPE</v>
      </c>
      <c r="B461" s="125" t="e">
        <f t="shared" si="131"/>
        <v>#REF!</v>
      </c>
      <c r="C461" s="125" t="e">
        <f>ROUNDUP((B461/12)*Config!$C$6,0)</f>
        <v>#REF!</v>
      </c>
      <c r="D461" s="125" t="e">
        <f>SUM(ACUMULADO!#REF!)</f>
        <v>#REF!</v>
      </c>
      <c r="E461" s="177">
        <f t="shared" si="132"/>
        <v>5</v>
      </c>
      <c r="F461" s="162"/>
      <c r="G461" s="158">
        <f>IFERROR(+D461*100/C461,0)</f>
        <v>0</v>
      </c>
      <c r="H461" s="159" t="str">
        <f t="shared" si="128"/>
        <v/>
      </c>
      <c r="I461" s="159" t="str">
        <f t="shared" si="129"/>
        <v/>
      </c>
      <c r="J461" s="160">
        <f t="shared" si="130"/>
        <v>0</v>
      </c>
      <c r="K461"/>
      <c r="L461"/>
      <c r="M461"/>
      <c r="N461"/>
      <c r="O461"/>
      <c r="P461"/>
      <c r="Q461"/>
      <c r="R461"/>
      <c r="S461"/>
      <c r="T461" s="23"/>
      <c r="U461" s="23"/>
      <c r="V461" s="123"/>
      <c r="W461" s="23"/>
      <c r="X461" s="23"/>
      <c r="Y461" s="23"/>
      <c r="Z461" s="173"/>
    </row>
    <row r="462" spans="1:26" s="183" customFormat="1" ht="18" hidden="1" customHeight="1" x14ac:dyDescent="0.25">
      <c r="A462" s="157" t="str">
        <f>Config!$B$22</f>
        <v>ROQU</v>
      </c>
      <c r="B462" s="125" t="e">
        <f t="shared" si="131"/>
        <v>#REF!</v>
      </c>
      <c r="C462" s="125" t="e">
        <f>ROUNDUP((B462/12)*Config!$C$6,0)</f>
        <v>#REF!</v>
      </c>
      <c r="D462" s="125" t="e">
        <f>SUM(ACUMULADO!#REF!)</f>
        <v>#REF!</v>
      </c>
      <c r="E462" s="177">
        <f t="shared" si="132"/>
        <v>5</v>
      </c>
      <c r="F462" s="162"/>
      <c r="G462" s="158">
        <f>IFERROR(+D462*100/C462,0)</f>
        <v>0</v>
      </c>
      <c r="H462" s="159" t="str">
        <f t="shared" si="128"/>
        <v/>
      </c>
      <c r="I462" s="159" t="str">
        <f t="shared" si="129"/>
        <v/>
      </c>
      <c r="J462" s="160">
        <f t="shared" si="130"/>
        <v>0</v>
      </c>
      <c r="K462"/>
      <c r="L462"/>
      <c r="M462"/>
      <c r="N462"/>
      <c r="O462"/>
      <c r="P462"/>
      <c r="Q462"/>
      <c r="R462"/>
      <c r="S462"/>
      <c r="T462" s="23"/>
      <c r="U462" s="23"/>
      <c r="V462" s="123"/>
      <c r="W462" s="23"/>
      <c r="X462" s="23"/>
      <c r="Y462" s="23"/>
      <c r="Z462" s="173"/>
    </row>
    <row r="463" spans="1:26" s="183" customFormat="1" ht="18" hidden="1" customHeight="1" x14ac:dyDescent="0.25">
      <c r="A463" s="157" t="str">
        <f>Config!$B$23</f>
        <v>CALZ</v>
      </c>
      <c r="B463" s="125" t="e">
        <f t="shared" si="131"/>
        <v>#REF!</v>
      </c>
      <c r="C463" s="125" t="e">
        <f>ROUNDUP((B463/12)*Config!$C$6,0)</f>
        <v>#REF!</v>
      </c>
      <c r="D463" s="125" t="e">
        <f>SUM(ACUMULADO!#REF!)</f>
        <v>#REF!</v>
      </c>
      <c r="E463" s="177">
        <f t="shared" si="132"/>
        <v>5</v>
      </c>
      <c r="F463" s="162"/>
      <c r="G463" s="158">
        <f t="shared" si="127"/>
        <v>0</v>
      </c>
      <c r="H463" s="159" t="str">
        <f t="shared" si="128"/>
        <v/>
      </c>
      <c r="I463" s="159" t="str">
        <f t="shared" si="129"/>
        <v/>
      </c>
      <c r="J463" s="160">
        <f t="shared" si="130"/>
        <v>0</v>
      </c>
      <c r="K463"/>
      <c r="L463"/>
      <c r="M463"/>
      <c r="N463"/>
      <c r="O463"/>
      <c r="P463"/>
      <c r="Q463"/>
      <c r="R463"/>
      <c r="S463"/>
      <c r="T463" s="23"/>
      <c r="U463" s="182"/>
      <c r="V463" s="123"/>
      <c r="W463" s="23"/>
      <c r="X463" s="23"/>
      <c r="Y463" s="23"/>
      <c r="Z463" s="173"/>
    </row>
    <row r="464" spans="1:26" s="183" customFormat="1" ht="18" hidden="1" customHeight="1" x14ac:dyDescent="0.25">
      <c r="A464" s="157" t="str">
        <f>Config!$B$24</f>
        <v>PUEB</v>
      </c>
      <c r="B464" s="125"/>
      <c r="C464" s="125"/>
      <c r="D464" s="125"/>
      <c r="E464" s="125"/>
      <c r="F464" s="162"/>
      <c r="G464" s="158"/>
      <c r="H464" s="159"/>
      <c r="I464" s="159"/>
      <c r="J464" s="160"/>
      <c r="K464" s="181"/>
      <c r="L464"/>
      <c r="M464"/>
      <c r="N464"/>
      <c r="O464"/>
      <c r="P464"/>
      <c r="Q464"/>
      <c r="R464"/>
      <c r="S464"/>
      <c r="T464" s="23"/>
      <c r="U464" s="182"/>
      <c r="V464" s="123"/>
      <c r="X464"/>
      <c r="Y464"/>
      <c r="Z464"/>
    </row>
    <row r="465" spans="1:26" s="183" customFormat="1" ht="18" hidden="1" customHeight="1" x14ac:dyDescent="0.25">
      <c r="A465" s="187"/>
      <c r="H465"/>
      <c r="I465"/>
      <c r="J465"/>
      <c r="K465"/>
      <c r="L465"/>
      <c r="M465"/>
      <c r="N465"/>
      <c r="O465"/>
      <c r="P465"/>
      <c r="Q465"/>
      <c r="R465"/>
      <c r="S465"/>
      <c r="T465" s="23"/>
      <c r="U465" s="182"/>
      <c r="V465" s="147"/>
      <c r="W465" s="182"/>
      <c r="X465" s="23"/>
      <c r="Y465" s="23"/>
      <c r="Z465" s="23"/>
    </row>
    <row r="466" spans="1:26" s="183" customFormat="1" ht="18" hidden="1" customHeight="1" x14ac:dyDescent="0.25">
      <c r="A466" s="187"/>
      <c r="H466"/>
      <c r="I466"/>
      <c r="J466"/>
      <c r="K466"/>
      <c r="L466"/>
      <c r="M466"/>
      <c r="N466"/>
      <c r="O466"/>
      <c r="P466"/>
      <c r="Q466"/>
      <c r="R466"/>
      <c r="S466"/>
      <c r="T466" s="23"/>
      <c r="U466" s="182"/>
      <c r="V466" s="147"/>
      <c r="W466" s="182"/>
      <c r="X466" s="23"/>
      <c r="Y466" s="23"/>
      <c r="Z466" s="23"/>
    </row>
    <row r="467" spans="1:26" s="183" customFormat="1" ht="18" hidden="1" customHeight="1" x14ac:dyDescent="0.25">
      <c r="A467" s="187"/>
      <c r="H467"/>
      <c r="I467"/>
      <c r="J467"/>
      <c r="K467"/>
      <c r="L467"/>
      <c r="M467"/>
      <c r="N467"/>
      <c r="O467"/>
      <c r="P467"/>
      <c r="Q467"/>
      <c r="R467"/>
      <c r="S467"/>
      <c r="T467" s="23"/>
      <c r="U467" s="182"/>
      <c r="V467" s="147"/>
      <c r="W467" s="182"/>
      <c r="X467" s="23"/>
      <c r="Y467" s="23"/>
      <c r="Z467" s="23"/>
    </row>
    <row r="468" spans="1:26" s="183" customFormat="1" ht="18" hidden="1" customHeight="1" x14ac:dyDescent="0.25">
      <c r="A468" s="187"/>
      <c r="H468"/>
      <c r="I468"/>
      <c r="J468"/>
      <c r="K468"/>
      <c r="L468"/>
      <c r="M468"/>
      <c r="N468"/>
      <c r="O468"/>
      <c r="P468"/>
      <c r="Q468"/>
      <c r="R468"/>
      <c r="S468"/>
      <c r="T468" s="23"/>
      <c r="U468" s="182"/>
      <c r="V468" s="147"/>
      <c r="W468" s="182"/>
      <c r="X468" s="23"/>
      <c r="Y468" s="23"/>
      <c r="Z468" s="23"/>
    </row>
    <row r="469" spans="1:26" s="183" customFormat="1" ht="18" hidden="1" customHeight="1" x14ac:dyDescent="0.25">
      <c r="A469" s="163"/>
      <c r="B469" s="129"/>
      <c r="C469" s="127"/>
      <c r="D469" s="129"/>
      <c r="E469" s="129"/>
      <c r="F469" s="129"/>
      <c r="G469"/>
      <c r="H469"/>
      <c r="I469"/>
      <c r="J469"/>
      <c r="K469"/>
      <c r="L469"/>
      <c r="M469"/>
      <c r="N469"/>
      <c r="O469"/>
      <c r="P469"/>
      <c r="Q469"/>
      <c r="R469"/>
      <c r="S469"/>
      <c r="T469" s="23"/>
      <c r="U469" s="182"/>
      <c r="V469" s="147"/>
      <c r="W469" s="182"/>
      <c r="X469" s="23"/>
      <c r="Y469" s="23"/>
      <c r="Z469" s="23"/>
    </row>
    <row r="470" spans="1:26" s="183" customFormat="1" ht="18" hidden="1" customHeight="1" x14ac:dyDescent="0.25">
      <c r="A470" s="163"/>
      <c r="B470" s="129"/>
      <c r="C470" s="127"/>
      <c r="D470" s="129"/>
      <c r="E470" s="129"/>
      <c r="F470" s="129"/>
      <c r="G470"/>
      <c r="H470"/>
      <c r="I470"/>
      <c r="J470"/>
      <c r="K470"/>
      <c r="L470"/>
      <c r="M470"/>
      <c r="N470"/>
      <c r="O470"/>
      <c r="P470"/>
      <c r="Q470"/>
      <c r="R470"/>
      <c r="S470"/>
      <c r="T470" s="23"/>
      <c r="U470" s="182"/>
      <c r="V470" s="147"/>
      <c r="W470" s="182"/>
      <c r="X470" s="23"/>
      <c r="Y470" s="23"/>
      <c r="Z470" s="23"/>
    </row>
    <row r="471" spans="1:26" s="183" customFormat="1" ht="18" hidden="1" customHeight="1" x14ac:dyDescent="0.25">
      <c r="A471" s="163"/>
      <c r="B471" s="129"/>
      <c r="C471" s="127"/>
      <c r="D471" s="129"/>
      <c r="E471" s="129"/>
      <c r="F471" s="129"/>
      <c r="G471"/>
      <c r="H471"/>
      <c r="I471"/>
      <c r="J471"/>
      <c r="K471"/>
      <c r="L471"/>
      <c r="M471"/>
      <c r="N471"/>
      <c r="O471"/>
      <c r="P471"/>
      <c r="Q471"/>
      <c r="R471"/>
      <c r="S471"/>
      <c r="T471" s="23"/>
      <c r="U471" s="182"/>
      <c r="V471" s="147"/>
      <c r="W471" s="182"/>
      <c r="X471" s="23"/>
      <c r="Y471" s="23"/>
      <c r="Z471" s="23"/>
    </row>
    <row r="472" spans="1:26" ht="18" hidden="1" customHeight="1" x14ac:dyDescent="0.25">
      <c r="I472"/>
      <c r="J472"/>
      <c r="T472" s="23"/>
      <c r="W472" s="124"/>
    </row>
    <row r="473" spans="1:26" ht="18" hidden="1" customHeight="1" x14ac:dyDescent="0.25">
      <c r="A473" s="130" t="s">
        <v>141</v>
      </c>
      <c r="H473" s="181"/>
      <c r="I473" s="181"/>
      <c r="J473" s="181"/>
      <c r="K473" s="181"/>
      <c r="T473" s="23"/>
      <c r="V473" s="147" t="s">
        <v>142</v>
      </c>
      <c r="W473" s="124"/>
    </row>
    <row r="474" spans="1:26" ht="48" hidden="1" customHeight="1" thickBot="1" x14ac:dyDescent="0.3">
      <c r="A474" s="190" t="s">
        <v>3</v>
      </c>
      <c r="B474" s="191" t="s">
        <v>139</v>
      </c>
      <c r="C474" s="191" t="s">
        <v>143</v>
      </c>
      <c r="D474" s="192" t="s">
        <v>137</v>
      </c>
      <c r="E474" s="6"/>
      <c r="F474" s="6"/>
      <c r="G474" s="6" t="s">
        <v>12</v>
      </c>
      <c r="H474" s="59" t="str">
        <f>"ALERTA &gt; "&amp;$Y$439</f>
        <v>ALERTA &gt; 5.1</v>
      </c>
      <c r="I474" s="59" t="str">
        <f>"PROCESO &gt; "&amp;$W$439&amp;"  -  &lt; "&amp;$Y$439</f>
        <v>PROCESO &gt; 0  -  &lt; 5.1</v>
      </c>
      <c r="J474" s="59" t="s">
        <v>144</v>
      </c>
      <c r="K474" s="181"/>
      <c r="T474" s="23"/>
      <c r="V474" s="24" t="str">
        <f>$V$1&amp;"  "&amp;V473&amp;"  "&amp;$V$3&amp;"  "&amp;$V$2</f>
        <v>RED. MOYOBAMBA:  CASOS DE NEUMONIAS COMPLICADAS EN MENORES DE 5 AÑOS  - POR MICROREDES :   ENERO - DICIEMBRE 2023</v>
      </c>
      <c r="Z474" s="173"/>
    </row>
    <row r="475" spans="1:26" ht="18" hidden="1" customHeight="1" thickBot="1" x14ac:dyDescent="0.3">
      <c r="A475" s="78" t="str">
        <f>Config!$B$15</f>
        <v>RED</v>
      </c>
      <c r="B475" s="79" t="e">
        <f>SUM(B476:B483)</f>
        <v>#REF!</v>
      </c>
      <c r="C475" s="79" t="e">
        <f>SUM(C476:C484)</f>
        <v>#REF!</v>
      </c>
      <c r="D475" s="79">
        <f>$X$478</f>
        <v>10</v>
      </c>
      <c r="E475" s="79"/>
      <c r="F475" s="79"/>
      <c r="G475" s="79">
        <f t="shared" ref="G475:G483" si="133">IFERROR(+C475*100/B475,0)</f>
        <v>0</v>
      </c>
      <c r="H475" s="79" t="str">
        <f t="shared" ref="H475:H483" si="134">IF(G475&gt;=$Y$478,G475,"")</f>
        <v/>
      </c>
      <c r="I475" s="79" t="str">
        <f t="shared" ref="I475:I483" si="135">IF(AND(G475&gt;$W$478, G475&lt;$Y$478),G475,"")</f>
        <v/>
      </c>
      <c r="J475" s="79">
        <f t="shared" ref="J475:J483" si="136">IF(G475&lt;=$W$478,G475,"")</f>
        <v>0</v>
      </c>
      <c r="K475" s="181"/>
      <c r="T475" s="23"/>
      <c r="V475" s="24"/>
      <c r="Z475" s="173"/>
    </row>
    <row r="476" spans="1:26" s="183" customFormat="1" ht="18" hidden="1" customHeight="1" x14ac:dyDescent="0.25">
      <c r="A476" s="68" t="str">
        <f>Config!$B$16</f>
        <v>HOSP</v>
      </c>
      <c r="B476" s="193" t="e">
        <f t="shared" ref="B476:B483" si="137">D456</f>
        <v>#REF!</v>
      </c>
      <c r="C476" s="193" t="e">
        <f>ACUMULADO!#REF!</f>
        <v>#REF!</v>
      </c>
      <c r="D476" s="194">
        <f>D475</f>
        <v>10</v>
      </c>
      <c r="E476" s="10"/>
      <c r="F476" s="10"/>
      <c r="G476" s="10">
        <f t="shared" si="133"/>
        <v>0</v>
      </c>
      <c r="H476" s="61" t="str">
        <f t="shared" si="134"/>
        <v/>
      </c>
      <c r="I476" s="61" t="str">
        <f t="shared" si="135"/>
        <v/>
      </c>
      <c r="J476" s="61">
        <f t="shared" si="136"/>
        <v>0</v>
      </c>
      <c r="K476" s="181"/>
      <c r="L476"/>
      <c r="M476"/>
      <c r="N476"/>
      <c r="O476"/>
      <c r="P476"/>
      <c r="Q476"/>
      <c r="R476"/>
      <c r="S476"/>
      <c r="T476" s="23"/>
      <c r="U476" s="182"/>
      <c r="V476" s="24" t="e">
        <f>"El gráfico muestra el avance en %,con resultado "&amp;(V482)&amp;", donde la población a trabajar es de "&amp;ROUNDUP(B475,0)&amp;" niños, que son los casos identificados con neumonia ,encontrando un total de "&amp;C475&amp;" niños complicados, donde el objetivo es no tener CASOS."</f>
        <v>#REF!</v>
      </c>
      <c r="W476" s="23"/>
      <c r="X476" s="23"/>
      <c r="Y476" s="23"/>
      <c r="Z476" s="173"/>
    </row>
    <row r="477" spans="1:26" s="183" customFormat="1" ht="18" hidden="1" customHeight="1" x14ac:dyDescent="0.25">
      <c r="A477" s="68" t="str">
        <f>Config!$B$17</f>
        <v>LLUI</v>
      </c>
      <c r="B477" s="193" t="e">
        <f t="shared" si="137"/>
        <v>#REF!</v>
      </c>
      <c r="C477" s="193" t="e">
        <f>ACUMULADO!#REF!</f>
        <v>#REF!</v>
      </c>
      <c r="D477" s="194">
        <f>D482</f>
        <v>10</v>
      </c>
      <c r="E477" s="10"/>
      <c r="F477" s="10"/>
      <c r="G477" s="10">
        <f t="shared" si="133"/>
        <v>0</v>
      </c>
      <c r="H477" s="61" t="str">
        <f t="shared" si="134"/>
        <v/>
      </c>
      <c r="I477" s="61" t="str">
        <f t="shared" si="135"/>
        <v/>
      </c>
      <c r="J477" s="61">
        <f t="shared" si="136"/>
        <v>0</v>
      </c>
      <c r="K477"/>
      <c r="L477"/>
      <c r="M477"/>
      <c r="N477"/>
      <c r="O477"/>
      <c r="P477"/>
      <c r="Q477"/>
      <c r="R477"/>
      <c r="S477"/>
      <c r="T477" s="23"/>
      <c r="U477" s="182"/>
      <c r="V477" s="24"/>
      <c r="W477" s="23"/>
      <c r="X477" s="23"/>
      <c r="Y477" s="23"/>
      <c r="Z477" s="173"/>
    </row>
    <row r="478" spans="1:26" s="183" customFormat="1" ht="18" hidden="1" customHeight="1" x14ac:dyDescent="0.25">
      <c r="A478" s="68" t="str">
        <f>Config!$B$18</f>
        <v>JERI</v>
      </c>
      <c r="B478" s="193" t="e">
        <f t="shared" si="137"/>
        <v>#REF!</v>
      </c>
      <c r="C478" s="193" t="e">
        <f>ACUMULADO!#REF!</f>
        <v>#REF!</v>
      </c>
      <c r="D478" s="194">
        <f>D481</f>
        <v>10</v>
      </c>
      <c r="E478" s="10"/>
      <c r="F478" s="10"/>
      <c r="G478" s="10">
        <f t="shared" si="133"/>
        <v>0</v>
      </c>
      <c r="H478" s="61" t="str">
        <f t="shared" si="134"/>
        <v/>
      </c>
      <c r="I478" s="61" t="str">
        <f t="shared" si="135"/>
        <v/>
      </c>
      <c r="J478" s="61">
        <f t="shared" si="136"/>
        <v>0</v>
      </c>
      <c r="K478"/>
      <c r="L478"/>
      <c r="M478"/>
      <c r="N478"/>
      <c r="O478"/>
      <c r="P478"/>
      <c r="Q478"/>
      <c r="R478"/>
      <c r="S478"/>
      <c r="T478" s="23"/>
      <c r="U478" s="182"/>
      <c r="V478" s="24"/>
      <c r="W478" s="23">
        <v>0</v>
      </c>
      <c r="X478" s="23">
        <v>10</v>
      </c>
      <c r="Y478" s="23">
        <v>10.1</v>
      </c>
      <c r="Z478" s="173"/>
    </row>
    <row r="479" spans="1:26" s="183" customFormat="1" ht="18" hidden="1" customHeight="1" x14ac:dyDescent="0.25">
      <c r="A479" s="68" t="str">
        <f>Config!$B$19</f>
        <v>YANT</v>
      </c>
      <c r="B479" s="193" t="e">
        <f t="shared" si="137"/>
        <v>#REF!</v>
      </c>
      <c r="C479" s="193" t="e">
        <f>ACUMULADO!#REF!</f>
        <v>#REF!</v>
      </c>
      <c r="D479" s="194">
        <f t="shared" ref="D479:D480" si="138">D478</f>
        <v>10</v>
      </c>
      <c r="E479" s="10"/>
      <c r="F479" s="10"/>
      <c r="G479" s="10">
        <f t="shared" si="133"/>
        <v>0</v>
      </c>
      <c r="H479" s="61" t="str">
        <f t="shared" si="134"/>
        <v/>
      </c>
      <c r="I479" s="61" t="str">
        <f t="shared" si="135"/>
        <v/>
      </c>
      <c r="J479" s="61">
        <f t="shared" si="136"/>
        <v>0</v>
      </c>
      <c r="K479"/>
      <c r="L479"/>
      <c r="M479"/>
      <c r="N479"/>
      <c r="O479"/>
      <c r="P479"/>
      <c r="Q479"/>
      <c r="R479"/>
      <c r="S479"/>
      <c r="T479" s="23"/>
      <c r="U479" s="182"/>
      <c r="V479" s="24"/>
      <c r="W479" s="23"/>
      <c r="X479" s="23"/>
      <c r="Y479" s="23"/>
      <c r="Z479" s="173"/>
    </row>
    <row r="480" spans="1:26" s="183" customFormat="1" ht="18" hidden="1" customHeight="1" x14ac:dyDescent="0.25">
      <c r="A480" s="68" t="str">
        <f>Config!$B$20</f>
        <v>SORI</v>
      </c>
      <c r="B480" s="193" t="e">
        <f t="shared" si="137"/>
        <v>#REF!</v>
      </c>
      <c r="C480" s="193" t="e">
        <f>ACUMULADO!#REF!</f>
        <v>#REF!</v>
      </c>
      <c r="D480" s="194">
        <f t="shared" si="138"/>
        <v>10</v>
      </c>
      <c r="E480" s="10"/>
      <c r="F480" s="10"/>
      <c r="G480" s="10">
        <f t="shared" si="133"/>
        <v>0</v>
      </c>
      <c r="H480" s="61" t="str">
        <f t="shared" si="134"/>
        <v/>
      </c>
      <c r="I480" s="61" t="str">
        <f t="shared" si="135"/>
        <v/>
      </c>
      <c r="J480" s="61">
        <f t="shared" si="136"/>
        <v>0</v>
      </c>
      <c r="K480"/>
      <c r="L480"/>
      <c r="M480"/>
      <c r="N480"/>
      <c r="O480"/>
      <c r="P480"/>
      <c r="Q480"/>
      <c r="R480"/>
      <c r="S480"/>
      <c r="T480" s="23"/>
      <c r="U480" s="182"/>
      <c r="V480" s="147"/>
      <c r="X480"/>
      <c r="Y480"/>
      <c r="Z480" s="23"/>
    </row>
    <row r="481" spans="1:26" s="183" customFormat="1" ht="18" hidden="1" customHeight="1" x14ac:dyDescent="0.25">
      <c r="A481" s="68" t="str">
        <f>Config!$B$21</f>
        <v>JEPE</v>
      </c>
      <c r="B481" s="193" t="e">
        <f t="shared" si="137"/>
        <v>#REF!</v>
      </c>
      <c r="C481" s="193" t="e">
        <f>ACUMULADO!#REF!</f>
        <v>#REF!</v>
      </c>
      <c r="D481" s="194">
        <f>D477</f>
        <v>10</v>
      </c>
      <c r="E481" s="10"/>
      <c r="F481" s="10"/>
      <c r="G481" s="10">
        <f>IFERROR(+C481*100/B481,0)</f>
        <v>0</v>
      </c>
      <c r="H481" s="61" t="str">
        <f t="shared" si="134"/>
        <v/>
      </c>
      <c r="I481" s="61" t="str">
        <f t="shared" si="135"/>
        <v/>
      </c>
      <c r="J481" s="61">
        <f t="shared" si="136"/>
        <v>0</v>
      </c>
      <c r="K481"/>
      <c r="L481"/>
      <c r="M481"/>
      <c r="N481"/>
      <c r="O481"/>
      <c r="P481"/>
      <c r="Q481"/>
      <c r="R481"/>
      <c r="S481"/>
      <c r="T481" s="23"/>
      <c r="U481" s="182"/>
      <c r="V481" s="24"/>
      <c r="W481" s="23" t="s">
        <v>140</v>
      </c>
      <c r="X481" s="23" t="s">
        <v>133</v>
      </c>
      <c r="Y481" s="23" t="s">
        <v>134</v>
      </c>
      <c r="Z481" s="173"/>
    </row>
    <row r="482" spans="1:26" s="183" customFormat="1" ht="18" hidden="1" customHeight="1" x14ac:dyDescent="0.25">
      <c r="A482" s="68" t="str">
        <f>Config!$B$22</f>
        <v>ROQU</v>
      </c>
      <c r="B482" s="193" t="e">
        <f t="shared" si="137"/>
        <v>#REF!</v>
      </c>
      <c r="C482" s="193" t="e">
        <f>ACUMULADO!#REF!</f>
        <v>#REF!</v>
      </c>
      <c r="D482" s="194">
        <f>D476</f>
        <v>10</v>
      </c>
      <c r="E482" s="10"/>
      <c r="F482" s="10"/>
      <c r="G482" s="10">
        <f>IFERROR(+C482*100/B482,0)</f>
        <v>0</v>
      </c>
      <c r="H482" s="61" t="str">
        <f t="shared" si="134"/>
        <v/>
      </c>
      <c r="I482" s="61" t="str">
        <f t="shared" si="135"/>
        <v/>
      </c>
      <c r="J482" s="61">
        <f t="shared" si="136"/>
        <v>0</v>
      </c>
      <c r="K482" s="181"/>
      <c r="L482"/>
      <c r="M482"/>
      <c r="N482"/>
      <c r="O482"/>
      <c r="P482"/>
      <c r="Q482"/>
      <c r="R482"/>
      <c r="S482"/>
      <c r="T482" s="23"/>
      <c r="U482" s="182"/>
      <c r="V482" s="24" t="str">
        <f>IF(G475&lt;=$W$478,"OPTIMO SIN EDAS COMPLICADAS",IF(G475&gt;=$Y$478,"ALERTA",IF(G475&gt;$W$478,IF(G475&lt;$Y$478,"en PROCESO",""))))</f>
        <v>OPTIMO SIN EDAS COMPLICADAS</v>
      </c>
      <c r="W482" s="23"/>
      <c r="X482" s="23"/>
      <c r="Y482" s="23"/>
      <c r="Z482" s="173"/>
    </row>
    <row r="483" spans="1:26" s="183" customFormat="1" ht="18" hidden="1" customHeight="1" x14ac:dyDescent="0.25">
      <c r="A483" s="68" t="str">
        <f>Config!$B$23</f>
        <v>CALZ</v>
      </c>
      <c r="B483" s="193" t="e">
        <f t="shared" si="137"/>
        <v>#REF!</v>
      </c>
      <c r="C483" s="193" t="e">
        <f>ACUMULADO!#REF!</f>
        <v>#REF!</v>
      </c>
      <c r="D483" s="194">
        <f>D480</f>
        <v>10</v>
      </c>
      <c r="E483" s="10"/>
      <c r="F483" s="10"/>
      <c r="G483" s="10">
        <f t="shared" si="133"/>
        <v>0</v>
      </c>
      <c r="H483" s="61" t="str">
        <f t="shared" si="134"/>
        <v/>
      </c>
      <c r="I483" s="61" t="str">
        <f t="shared" si="135"/>
        <v/>
      </c>
      <c r="J483" s="61">
        <f t="shared" si="136"/>
        <v>0</v>
      </c>
      <c r="K483"/>
      <c r="L483"/>
      <c r="M483"/>
      <c r="N483"/>
      <c r="O483"/>
      <c r="P483"/>
      <c r="Q483"/>
      <c r="R483"/>
      <c r="S483"/>
      <c r="T483" s="23"/>
      <c r="U483" s="182"/>
      <c r="V483" s="147"/>
      <c r="W483" s="182"/>
      <c r="X483" s="23"/>
      <c r="Y483" s="23"/>
      <c r="Z483" s="23"/>
    </row>
    <row r="484" spans="1:26" ht="18" hidden="1" customHeight="1" x14ac:dyDescent="0.25">
      <c r="I484"/>
      <c r="J484"/>
      <c r="K484" s="181"/>
      <c r="T484" s="23"/>
      <c r="V484" s="107"/>
      <c r="W484" s="124"/>
    </row>
    <row r="485" spans="1:26" s="183" customFormat="1" ht="18" hidden="1" customHeight="1" x14ac:dyDescent="0.25">
      <c r="A485" s="187"/>
      <c r="H485"/>
      <c r="I485"/>
      <c r="J485"/>
      <c r="K485"/>
      <c r="L485"/>
      <c r="M485"/>
      <c r="N485"/>
      <c r="O485"/>
      <c r="P485"/>
      <c r="Q485"/>
      <c r="R485"/>
      <c r="S485"/>
      <c r="T485" s="23"/>
      <c r="U485" s="182"/>
      <c r="V485" s="147"/>
      <c r="W485" s="182"/>
      <c r="X485" s="23"/>
      <c r="Y485" s="23"/>
      <c r="Z485" s="23"/>
    </row>
    <row r="486" spans="1:26" s="183" customFormat="1" ht="18" hidden="1" customHeight="1" x14ac:dyDescent="0.25">
      <c r="A486" s="187"/>
      <c r="H486"/>
      <c r="I486"/>
      <c r="J486"/>
      <c r="K486"/>
      <c r="L486"/>
      <c r="M486"/>
      <c r="N486"/>
      <c r="O486"/>
      <c r="P486"/>
      <c r="Q486"/>
      <c r="R486"/>
      <c r="S486"/>
      <c r="T486" s="23"/>
      <c r="U486" s="182"/>
      <c r="V486" s="147"/>
      <c r="W486" s="182"/>
      <c r="X486" s="23"/>
      <c r="Y486" s="23"/>
      <c r="Z486" s="23"/>
    </row>
    <row r="487" spans="1:26" s="183" customFormat="1" ht="18" hidden="1" customHeight="1" x14ac:dyDescent="0.25">
      <c r="A487" s="187"/>
      <c r="H487"/>
      <c r="I487"/>
      <c r="J487"/>
      <c r="K487"/>
      <c r="L487"/>
      <c r="M487"/>
      <c r="N487"/>
      <c r="O487"/>
      <c r="P487"/>
      <c r="Q487"/>
      <c r="R487"/>
      <c r="S487"/>
      <c r="T487" s="23"/>
      <c r="U487" s="182"/>
      <c r="V487" s="147"/>
      <c r="W487" s="182"/>
      <c r="X487" s="23"/>
      <c r="Y487" s="23"/>
      <c r="Z487" s="23"/>
    </row>
    <row r="488" spans="1:26" s="183" customFormat="1" ht="18" hidden="1" customHeight="1" x14ac:dyDescent="0.25">
      <c r="A488" s="187"/>
      <c r="H488"/>
      <c r="I488"/>
      <c r="J488"/>
      <c r="K488"/>
      <c r="L488"/>
      <c r="M488"/>
      <c r="N488"/>
      <c r="O488"/>
      <c r="P488"/>
      <c r="Q488"/>
      <c r="R488"/>
      <c r="S488"/>
      <c r="T488" s="23"/>
      <c r="U488" s="182"/>
      <c r="V488" s="147"/>
      <c r="W488" s="182"/>
      <c r="X488" s="23"/>
      <c r="Y488" s="23"/>
      <c r="Z488" s="23"/>
    </row>
    <row r="489" spans="1:26" s="183" customFormat="1" ht="18" hidden="1" customHeight="1" x14ac:dyDescent="0.25">
      <c r="A489" s="187"/>
      <c r="H489"/>
      <c r="I489"/>
      <c r="J489"/>
      <c r="K489"/>
      <c r="L489"/>
      <c r="M489"/>
      <c r="N489"/>
      <c r="O489"/>
      <c r="P489"/>
      <c r="Q489"/>
      <c r="R489"/>
      <c r="S489"/>
      <c r="T489" s="23"/>
      <c r="U489" s="182"/>
      <c r="V489" s="147"/>
      <c r="W489" s="182"/>
      <c r="X489" s="23"/>
      <c r="Y489" s="23"/>
      <c r="Z489" s="23"/>
    </row>
    <row r="490" spans="1:26" s="183" customFormat="1" ht="18" hidden="1" customHeight="1" x14ac:dyDescent="0.25">
      <c r="A490" s="163"/>
      <c r="B490" s="129"/>
      <c r="C490" s="127"/>
      <c r="D490" s="129"/>
      <c r="E490" s="129"/>
      <c r="F490" s="129"/>
      <c r="G490"/>
      <c r="H490"/>
      <c r="I490"/>
      <c r="J490"/>
      <c r="K490"/>
      <c r="L490"/>
      <c r="M490"/>
      <c r="N490"/>
      <c r="O490"/>
      <c r="P490"/>
      <c r="Q490"/>
      <c r="R490"/>
      <c r="S490"/>
      <c r="T490" s="23"/>
      <c r="U490" s="182"/>
      <c r="V490" s="147"/>
      <c r="W490" s="182"/>
      <c r="X490" s="23"/>
      <c r="Y490" s="23"/>
      <c r="Z490" s="23"/>
    </row>
    <row r="491" spans="1:26" s="183" customFormat="1" ht="18" hidden="1" customHeight="1" x14ac:dyDescent="0.25">
      <c r="A491" s="163"/>
      <c r="B491" s="129"/>
      <c r="C491" s="127"/>
      <c r="D491" s="129"/>
      <c r="E491" s="129"/>
      <c r="F491" s="129"/>
      <c r="G491"/>
      <c r="H491"/>
      <c r="I491"/>
      <c r="J491"/>
      <c r="K491"/>
      <c r="L491"/>
      <c r="M491"/>
      <c r="N491"/>
      <c r="O491"/>
      <c r="P491"/>
      <c r="Q491"/>
      <c r="R491"/>
      <c r="S491"/>
      <c r="T491" s="23"/>
      <c r="U491" s="182"/>
      <c r="V491" s="147"/>
      <c r="W491" s="182"/>
      <c r="X491" s="23"/>
      <c r="Y491" s="23"/>
      <c r="Z491" s="23"/>
    </row>
    <row r="492" spans="1:26" ht="18" hidden="1" customHeight="1" x14ac:dyDescent="0.25">
      <c r="I492"/>
      <c r="J492"/>
      <c r="T492" s="23"/>
      <c r="W492" s="124"/>
    </row>
    <row r="493" spans="1:26" ht="18" hidden="1" customHeight="1" x14ac:dyDescent="0.25">
      <c r="A493" s="130" t="s">
        <v>145</v>
      </c>
      <c r="H493" s="181"/>
      <c r="I493" s="181"/>
      <c r="J493" s="181"/>
      <c r="K493" s="181"/>
      <c r="T493" s="23"/>
      <c r="W493" s="124"/>
    </row>
    <row r="494" spans="1:26" ht="48" hidden="1" customHeight="1" thickBot="1" x14ac:dyDescent="0.3">
      <c r="A494" s="190" t="s">
        <v>3</v>
      </c>
      <c r="B494" s="191" t="s">
        <v>139</v>
      </c>
      <c r="C494" s="191" t="s">
        <v>146</v>
      </c>
      <c r="D494" s="192" t="s">
        <v>2</v>
      </c>
      <c r="E494" s="6"/>
      <c r="F494" s="6"/>
      <c r="G494" s="6" t="s">
        <v>12</v>
      </c>
      <c r="H494" s="59" t="str">
        <f>"DEFICIENTE &lt; = "&amp;$H$3</f>
        <v>DEFICIENTE &lt; = 90</v>
      </c>
      <c r="I494" s="59" t="str">
        <f>"PROCESO &gt; "&amp;$H$3&amp;"  -  &lt; "&amp;$I$3</f>
        <v>PROCESO &gt; 90  -  &lt; 100</v>
      </c>
      <c r="J494" s="59" t="str">
        <f>"OPTIMO &gt; = "&amp;$I$3</f>
        <v>OPTIMO &gt; = 100</v>
      </c>
      <c r="K494" s="181"/>
      <c r="T494" s="23"/>
      <c r="V494" s="147" t="s">
        <v>147</v>
      </c>
      <c r="W494" s="124"/>
    </row>
    <row r="495" spans="1:26" ht="18" hidden="1" customHeight="1" thickBot="1" x14ac:dyDescent="0.3">
      <c r="A495" s="78" t="str">
        <f>Config!$B$15</f>
        <v>RED</v>
      </c>
      <c r="B495" s="79" t="e">
        <f>SUM(B496:B503)</f>
        <v>#REF!</v>
      </c>
      <c r="C495" s="79" t="e">
        <f>SUM(C496:C504)</f>
        <v>#REF!</v>
      </c>
      <c r="D495" s="79">
        <f>Config!$D$9</f>
        <v>100</v>
      </c>
      <c r="E495" s="79"/>
      <c r="F495" s="79"/>
      <c r="G495" s="79">
        <f t="shared" ref="G495:G503" si="139">IFERROR(+C495*100/B495,0)</f>
        <v>0</v>
      </c>
      <c r="H495" s="79">
        <f t="shared" ref="H495:H503" si="140">IF(G495&lt;=$H$3,G495,"")</f>
        <v>0</v>
      </c>
      <c r="I495" s="79" t="str">
        <f t="shared" ref="I495:I503" si="141">IF(G495&gt;$H$3,IF(G495&lt;$I$3,G495,""),"")</f>
        <v/>
      </c>
      <c r="J495" s="79" t="str">
        <f t="shared" ref="J495:J503" si="142">IF(G495&gt;=$I$3,G495,"")</f>
        <v/>
      </c>
      <c r="K495" s="181"/>
      <c r="T495" s="23"/>
      <c r="V495" s="161" t="str">
        <f>$V$1&amp;"  "&amp;V494&amp;"  "&amp;$V$3&amp;"  "&amp;$V$2</f>
        <v>RED. MOYOBAMBA:  SEGUIMIENTO DE CASOS DE NEUMONIAS &lt; 5 AÑOS  - POR MICROREDES :   ENERO - DICIEMBRE 2023</v>
      </c>
      <c r="W495" s="124"/>
    </row>
    <row r="496" spans="1:26" s="183" customFormat="1" ht="18" hidden="1" customHeight="1" x14ac:dyDescent="0.25">
      <c r="A496" s="68" t="str">
        <f>Config!$B$16</f>
        <v>HOSP</v>
      </c>
      <c r="B496" s="193" t="e">
        <f t="shared" ref="B496:B503" si="143">D456</f>
        <v>#REF!</v>
      </c>
      <c r="C496" s="193" t="e">
        <f>SUM(ACUMULADO!#REF!)</f>
        <v>#REF!</v>
      </c>
      <c r="D496" s="194">
        <f>D495</f>
        <v>100</v>
      </c>
      <c r="E496" s="10"/>
      <c r="F496" s="10"/>
      <c r="G496" s="10">
        <f t="shared" si="139"/>
        <v>0</v>
      </c>
      <c r="H496" s="61">
        <f t="shared" si="140"/>
        <v>0</v>
      </c>
      <c r="I496" s="61" t="str">
        <f t="shared" si="141"/>
        <v/>
      </c>
      <c r="J496" s="61" t="str">
        <f t="shared" si="142"/>
        <v/>
      </c>
      <c r="K496" s="181"/>
      <c r="L496"/>
      <c r="M496"/>
      <c r="N496"/>
      <c r="O496"/>
      <c r="P496"/>
      <c r="Q496"/>
      <c r="R496"/>
      <c r="S496"/>
      <c r="T496" s="23"/>
      <c r="U496" s="182"/>
      <c r="V496" s="189"/>
      <c r="W496" s="182"/>
      <c r="X496" s="23"/>
      <c r="Y496" s="23"/>
      <c r="Z496" s="23"/>
    </row>
    <row r="497" spans="1:26" s="183" customFormat="1" ht="18" hidden="1" customHeight="1" x14ac:dyDescent="0.25">
      <c r="A497" s="68" t="str">
        <f>Config!$B$17</f>
        <v>LLUI</v>
      </c>
      <c r="B497" s="193" t="e">
        <f t="shared" si="143"/>
        <v>#REF!</v>
      </c>
      <c r="C497" s="193" t="e">
        <f>SUM(ACUMULADO!#REF!)</f>
        <v>#REF!</v>
      </c>
      <c r="D497" s="194">
        <f>D502</f>
        <v>100</v>
      </c>
      <c r="E497" s="10"/>
      <c r="F497" s="10"/>
      <c r="G497" s="10">
        <f t="shared" si="139"/>
        <v>0</v>
      </c>
      <c r="H497" s="61">
        <f t="shared" si="140"/>
        <v>0</v>
      </c>
      <c r="I497" s="61" t="str">
        <f t="shared" si="141"/>
        <v/>
      </c>
      <c r="J497" s="61" t="str">
        <f t="shared" si="142"/>
        <v/>
      </c>
      <c r="K497"/>
      <c r="L497"/>
      <c r="M497"/>
      <c r="N497"/>
      <c r="O497"/>
      <c r="P497"/>
      <c r="Q497"/>
      <c r="R497"/>
      <c r="S497"/>
      <c r="T497" s="23"/>
      <c r="U497" s="182"/>
      <c r="V497" s="107" t="str">
        <f>IF(G495&lt;=$H$3,"DEFICIENTE",IF(G495&gt;$H$3,IF(G495&lt;$I$3,"en PROCESO",IF(G495&gt;=$I$3,"OPTIMO",""))))</f>
        <v>DEFICIENTE</v>
      </c>
      <c r="W497" s="23"/>
      <c r="X497" s="23"/>
      <c r="Y497" s="23"/>
      <c r="Z497" s="23"/>
    </row>
    <row r="498" spans="1:26" s="183" customFormat="1" ht="18" hidden="1" customHeight="1" x14ac:dyDescent="0.25">
      <c r="A498" s="68" t="str">
        <f>Config!$B$18</f>
        <v>JERI</v>
      </c>
      <c r="B498" s="193" t="e">
        <f t="shared" si="143"/>
        <v>#REF!</v>
      </c>
      <c r="C498" s="193" t="e">
        <f>SUM(ACUMULADO!#REF!)</f>
        <v>#REF!</v>
      </c>
      <c r="D498" s="194">
        <f>D501</f>
        <v>100</v>
      </c>
      <c r="E498" s="10"/>
      <c r="F498" s="10"/>
      <c r="G498" s="10">
        <f t="shared" si="139"/>
        <v>0</v>
      </c>
      <c r="H498" s="61">
        <f t="shared" si="140"/>
        <v>0</v>
      </c>
      <c r="I498" s="61" t="str">
        <f t="shared" si="141"/>
        <v/>
      </c>
      <c r="J498" s="61" t="str">
        <f t="shared" si="142"/>
        <v/>
      </c>
      <c r="K498"/>
      <c r="L498"/>
      <c r="M498"/>
      <c r="N498"/>
      <c r="O498"/>
      <c r="P498"/>
      <c r="Q498"/>
      <c r="R498"/>
      <c r="S498"/>
      <c r="T498" s="23"/>
      <c r="U498" s="182"/>
      <c r="V498" s="107"/>
      <c r="W498" s="124"/>
      <c r="X498" s="23"/>
      <c r="Y498" s="23"/>
      <c r="Z498" s="23"/>
    </row>
    <row r="499" spans="1:26" s="183" customFormat="1" ht="18" hidden="1" customHeight="1" x14ac:dyDescent="0.25">
      <c r="A499" s="68" t="str">
        <f>Config!$B$19</f>
        <v>YANT</v>
      </c>
      <c r="B499" s="193" t="e">
        <f t="shared" si="143"/>
        <v>#REF!</v>
      </c>
      <c r="C499" s="193" t="e">
        <f>SUM(ACUMULADO!#REF!)</f>
        <v>#REF!</v>
      </c>
      <c r="D499" s="194">
        <f t="shared" ref="D499:D500" si="144">D498</f>
        <v>100</v>
      </c>
      <c r="E499" s="10"/>
      <c r="F499" s="10"/>
      <c r="G499" s="10">
        <f t="shared" si="139"/>
        <v>0</v>
      </c>
      <c r="H499" s="61">
        <f t="shared" si="140"/>
        <v>0</v>
      </c>
      <c r="I499" s="61" t="str">
        <f t="shared" si="141"/>
        <v/>
      </c>
      <c r="J499" s="61" t="str">
        <f t="shared" si="142"/>
        <v/>
      </c>
      <c r="K499"/>
      <c r="L499"/>
      <c r="M499"/>
      <c r="N499"/>
      <c r="O499"/>
      <c r="P499"/>
      <c r="Q499"/>
      <c r="R499"/>
      <c r="S499"/>
      <c r="T499" s="23"/>
      <c r="U499" s="182"/>
      <c r="V499" s="107"/>
      <c r="W499" s="124"/>
      <c r="X499" s="23"/>
      <c r="Y499" s="23"/>
      <c r="Z499" s="23"/>
    </row>
    <row r="500" spans="1:26" s="183" customFormat="1" ht="18" hidden="1" customHeight="1" x14ac:dyDescent="0.25">
      <c r="A500" s="68" t="str">
        <f>Config!$B$20</f>
        <v>SORI</v>
      </c>
      <c r="B500" s="193" t="e">
        <f t="shared" si="143"/>
        <v>#REF!</v>
      </c>
      <c r="C500" s="193" t="e">
        <f>SUM(ACUMULADO!#REF!)</f>
        <v>#REF!</v>
      </c>
      <c r="D500" s="194">
        <f t="shared" si="144"/>
        <v>100</v>
      </c>
      <c r="E500" s="10"/>
      <c r="F500" s="10"/>
      <c r="G500" s="10">
        <f t="shared" si="139"/>
        <v>0</v>
      </c>
      <c r="H500" s="61">
        <f t="shared" si="140"/>
        <v>0</v>
      </c>
      <c r="I500" s="61" t="str">
        <f t="shared" si="141"/>
        <v/>
      </c>
      <c r="J500" s="61" t="str">
        <f t="shared" si="142"/>
        <v/>
      </c>
      <c r="K500"/>
      <c r="L500"/>
      <c r="M500"/>
      <c r="N500"/>
      <c r="O500"/>
      <c r="P500"/>
      <c r="Q500"/>
      <c r="R500"/>
      <c r="S500"/>
      <c r="T500" s="23"/>
      <c r="U500" s="182"/>
      <c r="V500" s="107"/>
      <c r="W500" s="124"/>
      <c r="X500" s="23"/>
      <c r="Y500" s="23"/>
      <c r="Z500" s="23"/>
    </row>
    <row r="501" spans="1:26" s="183" customFormat="1" ht="18" hidden="1" customHeight="1" x14ac:dyDescent="0.25">
      <c r="A501" s="68" t="str">
        <f>Config!$B$21</f>
        <v>JEPE</v>
      </c>
      <c r="B501" s="193" t="e">
        <f t="shared" si="143"/>
        <v>#REF!</v>
      </c>
      <c r="C501" s="193" t="e">
        <f>SUM(ACUMULADO!#REF!)</f>
        <v>#REF!</v>
      </c>
      <c r="D501" s="194">
        <f>D497</f>
        <v>100</v>
      </c>
      <c r="E501" s="10"/>
      <c r="F501" s="10"/>
      <c r="G501" s="10">
        <f>IFERROR(+C501*100/B501,0)</f>
        <v>0</v>
      </c>
      <c r="H501" s="61">
        <f t="shared" si="140"/>
        <v>0</v>
      </c>
      <c r="I501" s="61" t="str">
        <f t="shared" si="141"/>
        <v/>
      </c>
      <c r="J501" s="61" t="str">
        <f t="shared" si="142"/>
        <v/>
      </c>
      <c r="K501"/>
      <c r="L501"/>
      <c r="M501"/>
      <c r="N501"/>
      <c r="O501"/>
      <c r="P501"/>
      <c r="Q501"/>
      <c r="R501"/>
      <c r="S501"/>
      <c r="T501" s="23"/>
      <c r="U501" s="182"/>
      <c r="V501" s="107"/>
      <c r="W501" s="23"/>
      <c r="X501" s="23"/>
      <c r="Y501" s="23"/>
      <c r="Z501" s="23"/>
    </row>
    <row r="502" spans="1:26" s="183" customFormat="1" ht="18" hidden="1" customHeight="1" x14ac:dyDescent="0.25">
      <c r="A502" s="68" t="str">
        <f>Config!$B$22</f>
        <v>ROQU</v>
      </c>
      <c r="B502" s="193" t="e">
        <f t="shared" si="143"/>
        <v>#REF!</v>
      </c>
      <c r="C502" s="193" t="e">
        <f>SUM(ACUMULADO!#REF!)</f>
        <v>#REF!</v>
      </c>
      <c r="D502" s="194">
        <f>D496</f>
        <v>100</v>
      </c>
      <c r="E502" s="10"/>
      <c r="F502" s="10"/>
      <c r="G502" s="10">
        <f>IFERROR(+C502*100/B502,0)</f>
        <v>0</v>
      </c>
      <c r="H502" s="61">
        <f t="shared" si="140"/>
        <v>0</v>
      </c>
      <c r="I502" s="61" t="str">
        <f t="shared" si="141"/>
        <v/>
      </c>
      <c r="J502" s="61" t="str">
        <f t="shared" si="142"/>
        <v/>
      </c>
      <c r="K502"/>
      <c r="L502"/>
      <c r="M502"/>
      <c r="N502"/>
      <c r="O502"/>
      <c r="P502"/>
      <c r="Q502"/>
      <c r="R502"/>
      <c r="S502"/>
      <c r="T502" s="23"/>
      <c r="U502" s="182"/>
      <c r="V502" s="24" t="e">
        <f>"El gráfico muestra el avance en %,con resultado "&amp;(V497)&amp;",  donde según los diagnosticados es de "&amp;ROUNDUP(B495,0)&amp;" niños. Encontrando un total de "&amp;C495&amp;" seguimientos, y la brecha es "&amp;ROUNDUP(#REF!,0)&amp;" donde el objetivo es al 100 % de seguimiento o control oportuno."</f>
        <v>#REF!</v>
      </c>
      <c r="W502" s="182"/>
      <c r="X502" s="23"/>
      <c r="Y502" s="23"/>
      <c r="Z502" s="23"/>
    </row>
    <row r="503" spans="1:26" s="183" customFormat="1" ht="18" hidden="1" customHeight="1" x14ac:dyDescent="0.25">
      <c r="A503" s="68" t="str">
        <f>Config!$B$23</f>
        <v>CALZ</v>
      </c>
      <c r="B503" s="193" t="e">
        <f t="shared" si="143"/>
        <v>#REF!</v>
      </c>
      <c r="C503" s="193" t="e">
        <f>SUM(ACUMULADO!#REF!)</f>
        <v>#REF!</v>
      </c>
      <c r="D503" s="194">
        <f>D500</f>
        <v>100</v>
      </c>
      <c r="E503" s="10"/>
      <c r="F503" s="10"/>
      <c r="G503" s="10">
        <f t="shared" si="139"/>
        <v>0</v>
      </c>
      <c r="H503" s="61">
        <f t="shared" si="140"/>
        <v>0</v>
      </c>
      <c r="I503" s="61" t="str">
        <f t="shared" si="141"/>
        <v/>
      </c>
      <c r="J503" s="61" t="str">
        <f t="shared" si="142"/>
        <v/>
      </c>
      <c r="K503"/>
      <c r="L503"/>
      <c r="M503"/>
      <c r="N503"/>
      <c r="O503"/>
      <c r="P503"/>
      <c r="Q503"/>
      <c r="R503"/>
      <c r="S503"/>
      <c r="T503" s="23"/>
      <c r="U503" s="122"/>
      <c r="V503" s="147"/>
      <c r="W503" s="23"/>
      <c r="X503" s="23"/>
      <c r="Y503" s="23"/>
      <c r="Z503" s="23"/>
    </row>
    <row r="504" spans="1:26" s="183" customFormat="1" ht="18" hidden="1" customHeight="1" x14ac:dyDescent="0.25">
      <c r="A504" s="7"/>
      <c r="B504"/>
      <c r="C504" s="127"/>
      <c r="D504" s="128"/>
      <c r="E504" s="128"/>
      <c r="F504" s="129"/>
      <c r="G504" s="129"/>
      <c r="H504" s="129"/>
      <c r="I504"/>
      <c r="J504"/>
      <c r="K504" s="181"/>
      <c r="L504"/>
      <c r="M504"/>
      <c r="N504"/>
      <c r="O504"/>
      <c r="P504"/>
      <c r="Q504"/>
      <c r="R504"/>
      <c r="S504"/>
      <c r="T504" s="23"/>
      <c r="U504" s="124"/>
      <c r="V504" s="189"/>
      <c r="W504" s="23"/>
      <c r="X504" s="23"/>
      <c r="Y504" s="23"/>
      <c r="Z504" s="23"/>
    </row>
    <row r="505" spans="1:26" s="183" customFormat="1" ht="18" hidden="1" customHeight="1" x14ac:dyDescent="0.25">
      <c r="A505" s="187"/>
      <c r="H505"/>
      <c r="I505"/>
      <c r="J505"/>
      <c r="K505"/>
      <c r="L505"/>
      <c r="M505"/>
      <c r="N505"/>
      <c r="O505"/>
      <c r="P505"/>
      <c r="Q505"/>
      <c r="R505"/>
      <c r="S505"/>
      <c r="T505" s="23"/>
      <c r="U505" s="122"/>
      <c r="V505" s="147"/>
      <c r="W505" s="23"/>
      <c r="X505" s="23"/>
      <c r="Y505" s="23"/>
      <c r="Z505" s="23"/>
    </row>
    <row r="506" spans="1:26" s="183" customFormat="1" ht="18" hidden="1" customHeight="1" x14ac:dyDescent="0.25">
      <c r="A506" s="187"/>
      <c r="H506"/>
      <c r="I506"/>
      <c r="J506"/>
      <c r="K506"/>
      <c r="L506"/>
      <c r="M506"/>
      <c r="N506"/>
      <c r="O506"/>
      <c r="P506"/>
      <c r="Q506"/>
      <c r="R506"/>
      <c r="S506"/>
      <c r="T506" s="23"/>
      <c r="U506" s="122"/>
      <c r="V506" s="147"/>
      <c r="W506" s="23"/>
      <c r="X506" s="23"/>
      <c r="Y506" s="23"/>
      <c r="Z506" s="23"/>
    </row>
    <row r="507" spans="1:26" s="183" customFormat="1" ht="18" hidden="1" customHeight="1" x14ac:dyDescent="0.25">
      <c r="A507" s="187"/>
      <c r="K507"/>
      <c r="L507"/>
      <c r="M507"/>
      <c r="N507"/>
      <c r="O507"/>
      <c r="P507"/>
      <c r="Q507"/>
      <c r="R507"/>
      <c r="S507"/>
      <c r="T507" s="23"/>
      <c r="U507" s="122"/>
      <c r="V507" s="147"/>
      <c r="W507" s="23"/>
      <c r="X507" s="23"/>
      <c r="Y507" s="23"/>
      <c r="Z507" s="23"/>
    </row>
    <row r="508" spans="1:26" s="183" customFormat="1" ht="18" hidden="1" customHeight="1" x14ac:dyDescent="0.25">
      <c r="A508" s="187"/>
      <c r="K508"/>
      <c r="L508"/>
      <c r="M508"/>
      <c r="N508"/>
      <c r="O508"/>
      <c r="P508"/>
      <c r="Q508"/>
      <c r="R508"/>
      <c r="S508"/>
      <c r="T508" s="23"/>
      <c r="U508" s="122"/>
      <c r="V508" s="147"/>
      <c r="W508" s="23"/>
      <c r="X508" s="23"/>
      <c r="Y508" s="23"/>
      <c r="Z508" s="23"/>
    </row>
    <row r="509" spans="1:26" s="183" customFormat="1" ht="18" hidden="1" customHeight="1" x14ac:dyDescent="0.25">
      <c r="A509" s="187"/>
      <c r="K509"/>
      <c r="L509"/>
      <c r="M509"/>
      <c r="N509"/>
      <c r="O509"/>
      <c r="P509"/>
      <c r="Q509"/>
      <c r="R509"/>
      <c r="S509"/>
      <c r="T509" s="23"/>
      <c r="U509" s="122"/>
      <c r="V509" s="147"/>
      <c r="W509" s="23"/>
      <c r="X509" s="23"/>
      <c r="Y509" s="23"/>
      <c r="Z509" s="23"/>
    </row>
    <row r="510" spans="1:26" s="183" customFormat="1" ht="18" hidden="1" customHeight="1" x14ac:dyDescent="0.25">
      <c r="A510" s="187"/>
      <c r="K510"/>
      <c r="L510"/>
      <c r="M510"/>
      <c r="N510"/>
      <c r="O510"/>
      <c r="P510"/>
      <c r="Q510"/>
      <c r="R510"/>
      <c r="S510"/>
      <c r="T510" s="23"/>
      <c r="U510" s="122"/>
      <c r="V510" s="147"/>
      <c r="W510" s="23"/>
      <c r="X510" s="23"/>
      <c r="Y510" s="23"/>
      <c r="Z510" s="23"/>
    </row>
    <row r="511" spans="1:26" s="183" customFormat="1" ht="18" hidden="1" customHeight="1" x14ac:dyDescent="0.25">
      <c r="A511" s="163"/>
      <c r="B511" s="129"/>
      <c r="C511" s="127"/>
      <c r="D511" s="129"/>
      <c r="E511" s="129"/>
      <c r="F511" s="129"/>
      <c r="G511"/>
      <c r="H511"/>
      <c r="I511"/>
      <c r="J511"/>
      <c r="K511"/>
      <c r="L511"/>
      <c r="M511"/>
      <c r="N511"/>
      <c r="O511"/>
      <c r="P511"/>
      <c r="Q511"/>
      <c r="R511"/>
      <c r="S511"/>
      <c r="T511" s="23"/>
      <c r="U511" s="182"/>
      <c r="V511" s="147"/>
      <c r="W511" s="182"/>
      <c r="X511" s="23"/>
      <c r="Y511" s="23"/>
      <c r="Z511" s="23"/>
    </row>
    <row r="512" spans="1:26" hidden="1" x14ac:dyDescent="0.25"/>
    <row r="513" spans="1:26" hidden="1" x14ac:dyDescent="0.25"/>
    <row r="514" spans="1:26" hidden="1" x14ac:dyDescent="0.25"/>
    <row r="515" spans="1:26" ht="18" hidden="1" customHeight="1" x14ac:dyDescent="0.25">
      <c r="A515" s="130" t="s">
        <v>148</v>
      </c>
      <c r="H515" s="181"/>
      <c r="I515" s="181"/>
      <c r="J515" s="181"/>
      <c r="K515" s="181"/>
      <c r="T515" s="23"/>
      <c r="V515" s="123" t="s">
        <v>149</v>
      </c>
      <c r="W515" s="124"/>
    </row>
    <row r="516" spans="1:26" ht="48" hidden="1" customHeight="1" thickBot="1" x14ac:dyDescent="0.3">
      <c r="A516" s="132" t="s">
        <v>3</v>
      </c>
      <c r="B516" s="133" t="s">
        <v>150</v>
      </c>
      <c r="C516" s="134" t="s">
        <v>151</v>
      </c>
      <c r="D516" s="133"/>
      <c r="E516" s="133"/>
      <c r="F516" s="135"/>
      <c r="G516" s="136" t="s">
        <v>12</v>
      </c>
      <c r="H516" s="137"/>
      <c r="I516" s="137"/>
      <c r="J516" s="137"/>
      <c r="K516" s="181"/>
      <c r="T516" s="23"/>
      <c r="V516" s="161" t="str">
        <f>$V$1&amp;"  "&amp;V515&amp;"  "&amp;$V$3&amp;"  "&amp;$V$2</f>
        <v>RED. MOYOBAMBA:  RECIEN NACIDOS CON BAJO PESO AL NACER / TOTAL DE RN  - POR MICROREDES :   ENERO - DICIEMBRE 2023</v>
      </c>
      <c r="W516" s="124"/>
    </row>
    <row r="517" spans="1:26" ht="18" hidden="1" customHeight="1" thickBot="1" x14ac:dyDescent="0.3">
      <c r="A517" s="143" t="str">
        <f>Config!$B$15</f>
        <v>RED</v>
      </c>
      <c r="B517" s="144">
        <f>SUM(B518:B525)</f>
        <v>0</v>
      </c>
      <c r="C517" s="144">
        <f>SUM(C518:C525)</f>
        <v>0</v>
      </c>
      <c r="D517" s="144"/>
      <c r="E517" s="144"/>
      <c r="F517" s="145"/>
      <c r="G517" s="144">
        <f>IFERROR(+C517*100/B517,0)</f>
        <v>0</v>
      </c>
      <c r="H517" s="146"/>
      <c r="I517" s="146"/>
      <c r="J517" s="144"/>
      <c r="K517" s="181"/>
      <c r="T517" s="23"/>
      <c r="V517" s="123"/>
      <c r="W517" s="124"/>
    </row>
    <row r="518" spans="1:26" s="183" customFormat="1" ht="18" hidden="1" customHeight="1" x14ac:dyDescent="0.25">
      <c r="A518" s="151" t="str">
        <f>Config!$B$16</f>
        <v>HOSP</v>
      </c>
      <c r="B518" s="152">
        <f>ACUMULADO!$AT$92</f>
        <v>0</v>
      </c>
      <c r="C518" s="152">
        <f>ACUMULADO!$AT$93</f>
        <v>0</v>
      </c>
      <c r="D518" s="152"/>
      <c r="E518" s="152"/>
      <c r="F518" s="153"/>
      <c r="G518" s="154">
        <f>IFERROR(+C518*100/B518,0)</f>
        <v>0</v>
      </c>
      <c r="H518" s="155"/>
      <c r="I518" s="155"/>
      <c r="J518" s="156"/>
      <c r="K518" s="181"/>
      <c r="L518"/>
      <c r="M518"/>
      <c r="N518"/>
      <c r="O518"/>
      <c r="P518"/>
      <c r="Q518"/>
      <c r="R518"/>
      <c r="S518"/>
      <c r="T518" s="23"/>
      <c r="U518" s="182"/>
      <c r="V518" s="123" t="str">
        <f>"El gráfico muestra el avance en %,con resultado "&amp;(V519)&amp;", donde la población a trabajar es de "&amp;ROUNDUP(C517,0)&amp;" niños, que son los casos identificados con neumonia ,encontrando un total de "&amp;D517&amp;" niños complicados, donde el objetivo es no tener CASOS."</f>
        <v>El gráfico muestra el avance en %,con resultado FALSO, donde la población a trabajar es de 0 niños, que son los casos identificados con neumonia ,encontrando un total de  niños complicados, donde el objetivo es no tener CASOS.</v>
      </c>
      <c r="W518" s="182"/>
      <c r="X518" s="23"/>
      <c r="Y518" s="23"/>
      <c r="Z518" s="23"/>
    </row>
    <row r="519" spans="1:26" s="183" customFormat="1" ht="18" hidden="1" customHeight="1" x14ac:dyDescent="0.25">
      <c r="A519" s="157" t="str">
        <f>Config!$B$17</f>
        <v>LLUI</v>
      </c>
      <c r="B519" s="125">
        <f>ACUMULADO!$AV$92</f>
        <v>0</v>
      </c>
      <c r="C519" s="125">
        <f>ACUMULADO!$AV$93</f>
        <v>0</v>
      </c>
      <c r="D519" s="125"/>
      <c r="E519" s="125"/>
      <c r="F519" s="162"/>
      <c r="G519" s="158">
        <f t="shared" ref="G519:G526" si="145">IFERROR(+C519*100/B519,0)</f>
        <v>0</v>
      </c>
      <c r="H519" s="159"/>
      <c r="I519" s="159"/>
      <c r="J519" s="160"/>
      <c r="K519"/>
      <c r="L519"/>
      <c r="M519"/>
      <c r="N519"/>
      <c r="O519"/>
      <c r="P519"/>
      <c r="Q519"/>
      <c r="R519"/>
      <c r="S519"/>
      <c r="T519" s="23"/>
      <c r="U519" s="182"/>
      <c r="V519" s="123" t="b">
        <f>IF(G517&gt;=$Y$478,"ALERTA",IF(G517&gt;$W$478,IF(G517&lt;$Y$478,"en PROCESO",IF(G517&lt;=$W$478,"OPTIMO SIN NEUMONIAS COMPLICADAS",""))))</f>
        <v>0</v>
      </c>
      <c r="W519" s="182"/>
      <c r="X519" s="23"/>
      <c r="Y519" s="23"/>
      <c r="Z519" s="23"/>
    </row>
    <row r="520" spans="1:26" s="183" customFormat="1" ht="18" hidden="1" customHeight="1" x14ac:dyDescent="0.25">
      <c r="A520" s="157" t="str">
        <f>Config!$B$18</f>
        <v>JERI</v>
      </c>
      <c r="B520" s="125">
        <f>ACUMULADO!$AW$92</f>
        <v>0</v>
      </c>
      <c r="C520" s="125">
        <f>ACUMULADO!$AW$93</f>
        <v>0</v>
      </c>
      <c r="D520" s="125"/>
      <c r="E520" s="125"/>
      <c r="F520" s="162"/>
      <c r="G520" s="158">
        <f t="shared" si="145"/>
        <v>0</v>
      </c>
      <c r="H520" s="159"/>
      <c r="I520" s="159"/>
      <c r="J520" s="160"/>
      <c r="K520"/>
      <c r="L520"/>
      <c r="M520"/>
      <c r="N520"/>
      <c r="O520"/>
      <c r="P520"/>
      <c r="Q520"/>
      <c r="R520"/>
      <c r="S520"/>
      <c r="T520" s="23"/>
      <c r="U520" s="182"/>
      <c r="V520" s="123"/>
      <c r="W520" s="186">
        <v>5</v>
      </c>
      <c r="X520" s="173">
        <v>10</v>
      </c>
      <c r="Y520" s="173">
        <v>10.1</v>
      </c>
      <c r="Z520" s="23"/>
    </row>
    <row r="521" spans="1:26" s="183" customFormat="1" ht="18" hidden="1" customHeight="1" x14ac:dyDescent="0.25">
      <c r="A521" s="157" t="str">
        <f>Config!$B$19</f>
        <v>YANT</v>
      </c>
      <c r="B521" s="125">
        <f>ACUMULADO!$AX$92</f>
        <v>0</v>
      </c>
      <c r="C521" s="125">
        <f>ACUMULADO!$AX$93</f>
        <v>0</v>
      </c>
      <c r="D521" s="125"/>
      <c r="E521" s="125"/>
      <c r="F521" s="162"/>
      <c r="G521" s="158">
        <f t="shared" si="145"/>
        <v>0</v>
      </c>
      <c r="H521" s="159"/>
      <c r="I521" s="159"/>
      <c r="J521" s="160"/>
      <c r="K521"/>
      <c r="L521"/>
      <c r="M521"/>
      <c r="N521"/>
      <c r="O521"/>
      <c r="P521"/>
      <c r="Q521"/>
      <c r="R521"/>
      <c r="S521"/>
      <c r="T521" s="23"/>
      <c r="U521" s="182"/>
      <c r="V521" s="123"/>
      <c r="W521" s="182"/>
      <c r="X521" s="23"/>
      <c r="Y521" s="23"/>
      <c r="Z521" s="23"/>
    </row>
    <row r="522" spans="1:26" s="183" customFormat="1" ht="18" hidden="1" customHeight="1" x14ac:dyDescent="0.25">
      <c r="A522" s="157" t="str">
        <f>Config!$B$20</f>
        <v>SORI</v>
      </c>
      <c r="B522" s="125">
        <f>ACUMULADO!$AY$92</f>
        <v>0</v>
      </c>
      <c r="C522" s="125">
        <f>ACUMULADO!$AY$93</f>
        <v>0</v>
      </c>
      <c r="D522" s="125"/>
      <c r="E522" s="125"/>
      <c r="F522" s="162"/>
      <c r="G522" s="158">
        <f t="shared" si="145"/>
        <v>0</v>
      </c>
      <c r="H522" s="159"/>
      <c r="I522" s="159"/>
      <c r="J522" s="160"/>
      <c r="K522"/>
      <c r="L522"/>
      <c r="M522"/>
      <c r="N522"/>
      <c r="O522"/>
      <c r="P522"/>
      <c r="Q522"/>
      <c r="R522"/>
      <c r="S522"/>
      <c r="T522" s="23"/>
      <c r="U522" s="182"/>
      <c r="V522" s="123"/>
      <c r="W522" s="182"/>
      <c r="X522" s="23"/>
      <c r="Y522" s="23"/>
      <c r="Z522" s="23"/>
    </row>
    <row r="523" spans="1:26" s="183" customFormat="1" ht="18" hidden="1" customHeight="1" x14ac:dyDescent="0.25">
      <c r="A523" s="157" t="str">
        <f>Config!$B$21</f>
        <v>JEPE</v>
      </c>
      <c r="B523" s="125">
        <f>ACUMULADO!$AZ$92</f>
        <v>0</v>
      </c>
      <c r="C523" s="125">
        <f>ACUMULADO!$AZ$93</f>
        <v>0</v>
      </c>
      <c r="D523" s="125"/>
      <c r="E523" s="125"/>
      <c r="F523" s="162"/>
      <c r="G523" s="158">
        <f>IFERROR(+C523*100/B523,0)</f>
        <v>0</v>
      </c>
      <c r="H523" s="159"/>
      <c r="I523" s="159"/>
      <c r="J523" s="160"/>
      <c r="K523"/>
      <c r="L523"/>
      <c r="M523"/>
      <c r="N523"/>
      <c r="O523"/>
      <c r="P523"/>
      <c r="Q523"/>
      <c r="R523"/>
      <c r="S523"/>
      <c r="T523" s="23"/>
      <c r="U523" s="182"/>
      <c r="V523" s="123"/>
      <c r="W523" s="184" t="s">
        <v>140</v>
      </c>
      <c r="X523" s="185" t="s">
        <v>133</v>
      </c>
      <c r="Y523" s="185" t="s">
        <v>134</v>
      </c>
      <c r="Z523" s="23"/>
    </row>
    <row r="524" spans="1:26" s="183" customFormat="1" ht="18" hidden="1" customHeight="1" x14ac:dyDescent="0.25">
      <c r="A524" s="157" t="str">
        <f>Config!$B$22</f>
        <v>ROQU</v>
      </c>
      <c r="B524" s="125">
        <f>ACUMULADO!$BA$92</f>
        <v>0</v>
      </c>
      <c r="C524" s="125">
        <f>ACUMULADO!$BA$93</f>
        <v>0</v>
      </c>
      <c r="D524" s="125"/>
      <c r="E524" s="125"/>
      <c r="F524" s="162"/>
      <c r="G524" s="158">
        <f>IFERROR(+C524*100/B524,0)</f>
        <v>0</v>
      </c>
      <c r="H524" s="159"/>
      <c r="I524" s="159"/>
      <c r="J524" s="160"/>
      <c r="K524" s="181"/>
      <c r="L524"/>
      <c r="M524"/>
      <c r="N524"/>
      <c r="O524"/>
      <c r="P524"/>
      <c r="Q524"/>
      <c r="R524"/>
      <c r="S524"/>
      <c r="T524" s="23"/>
      <c r="U524" s="182"/>
      <c r="V524" s="189"/>
      <c r="W524" s="182"/>
      <c r="X524" s="23"/>
      <c r="Y524" s="23"/>
      <c r="Z524" s="23"/>
    </row>
    <row r="525" spans="1:26" s="183" customFormat="1" ht="18" hidden="1" customHeight="1" x14ac:dyDescent="0.25">
      <c r="A525" s="157" t="str">
        <f>Config!$B$23</f>
        <v>CALZ</v>
      </c>
      <c r="B525" s="125">
        <f>ACUMULADO!$BB$92</f>
        <v>0</v>
      </c>
      <c r="C525" s="125">
        <f>ACUMULADO!$BB$93</f>
        <v>0</v>
      </c>
      <c r="D525" s="125"/>
      <c r="E525" s="125"/>
      <c r="F525" s="162"/>
      <c r="G525" s="158">
        <f t="shared" si="145"/>
        <v>0</v>
      </c>
      <c r="H525" s="159"/>
      <c r="I525" s="159"/>
      <c r="J525" s="160"/>
      <c r="K525"/>
      <c r="L525"/>
      <c r="M525"/>
      <c r="N525"/>
      <c r="O525"/>
      <c r="P525"/>
      <c r="Q525"/>
      <c r="R525"/>
      <c r="S525"/>
      <c r="T525" s="23"/>
      <c r="U525" s="182"/>
      <c r="V525" s="147"/>
      <c r="W525" s="182"/>
      <c r="X525" s="23"/>
      <c r="Y525" s="23"/>
      <c r="Z525" s="23"/>
    </row>
    <row r="526" spans="1:26" ht="18" hidden="1" customHeight="1" x14ac:dyDescent="0.25">
      <c r="A526" s="157" t="str">
        <f>Config!$B$24</f>
        <v>PUEB</v>
      </c>
      <c r="B526" s="125">
        <f>ACUMULADO!$BC$92</f>
        <v>0</v>
      </c>
      <c r="C526" s="125">
        <f>ACUMULADO!$BC$93</f>
        <v>0</v>
      </c>
      <c r="D526" s="125"/>
      <c r="E526" s="125"/>
      <c r="F526" s="162"/>
      <c r="G526" s="158">
        <f t="shared" si="145"/>
        <v>0</v>
      </c>
      <c r="H526" s="159"/>
      <c r="I526" s="159"/>
      <c r="J526" s="160"/>
      <c r="K526" s="181"/>
      <c r="T526" s="23"/>
      <c r="V526" s="107"/>
      <c r="W526" s="124"/>
    </row>
    <row r="527" spans="1:26" s="183" customFormat="1" ht="18" hidden="1" customHeight="1" x14ac:dyDescent="0.25">
      <c r="A527" s="187" t="s">
        <v>152</v>
      </c>
      <c r="H527"/>
      <c r="I527"/>
      <c r="J527"/>
      <c r="K527"/>
      <c r="L527"/>
      <c r="M527"/>
      <c r="N527"/>
      <c r="O527"/>
      <c r="P527"/>
      <c r="Q527"/>
      <c r="R527"/>
      <c r="S527"/>
      <c r="T527" s="23"/>
      <c r="U527" s="182"/>
      <c r="V527" s="147"/>
      <c r="W527" s="182"/>
      <c r="X527" s="23"/>
      <c r="Y527" s="23"/>
      <c r="Z527" s="23"/>
    </row>
    <row r="528" spans="1:26" s="183" customFormat="1" ht="18" hidden="1" customHeight="1" x14ac:dyDescent="0.25">
      <c r="A528" s="187"/>
      <c r="H528"/>
      <c r="I528"/>
      <c r="J528"/>
      <c r="K528"/>
      <c r="L528"/>
      <c r="M528"/>
      <c r="N528"/>
      <c r="O528"/>
      <c r="P528"/>
      <c r="Q528"/>
      <c r="R528"/>
      <c r="S528"/>
      <c r="T528" s="23"/>
      <c r="U528" s="182"/>
      <c r="V528" s="147"/>
      <c r="W528" s="182"/>
      <c r="X528" s="23"/>
      <c r="Y528" s="23"/>
      <c r="Z528" s="23"/>
    </row>
    <row r="529" spans="1:26" s="183" customFormat="1" ht="18" hidden="1" customHeight="1" x14ac:dyDescent="0.25">
      <c r="A529" s="187"/>
      <c r="H529"/>
      <c r="I529"/>
      <c r="J529"/>
      <c r="K529"/>
      <c r="L529"/>
      <c r="M529"/>
      <c r="N529"/>
      <c r="O529"/>
      <c r="P529"/>
      <c r="Q529"/>
      <c r="R529"/>
      <c r="S529"/>
      <c r="T529" s="23"/>
      <c r="U529" s="182"/>
      <c r="V529" s="147"/>
      <c r="W529" s="182"/>
      <c r="X529" s="23"/>
      <c r="Y529" s="23"/>
      <c r="Z529" s="23"/>
    </row>
    <row r="530" spans="1:26" s="183" customFormat="1" ht="18" hidden="1" customHeight="1" x14ac:dyDescent="0.25">
      <c r="A530" s="187"/>
      <c r="H530"/>
      <c r="I530"/>
      <c r="J530"/>
      <c r="K530"/>
      <c r="L530"/>
      <c r="M530"/>
      <c r="N530"/>
      <c r="O530"/>
      <c r="P530"/>
      <c r="Q530"/>
      <c r="R530"/>
      <c r="S530"/>
      <c r="T530" s="23"/>
      <c r="U530" s="182"/>
      <c r="V530" s="147"/>
      <c r="W530" s="182"/>
      <c r="X530" s="23"/>
      <c r="Y530" s="23"/>
      <c r="Z530" s="23"/>
    </row>
    <row r="531" spans="1:26" s="183" customFormat="1" ht="18" hidden="1" customHeight="1" x14ac:dyDescent="0.25">
      <c r="A531" s="187"/>
      <c r="H531"/>
      <c r="I531"/>
      <c r="J531"/>
      <c r="K531"/>
      <c r="L531"/>
      <c r="M531"/>
      <c r="N531"/>
      <c r="O531"/>
      <c r="P531"/>
      <c r="Q531"/>
      <c r="R531"/>
      <c r="S531"/>
      <c r="T531" s="23"/>
      <c r="U531" s="182"/>
      <c r="V531" s="147"/>
      <c r="W531" s="182"/>
      <c r="X531" s="23"/>
      <c r="Y531" s="23"/>
      <c r="Z531" s="23"/>
    </row>
    <row r="532" spans="1:26" s="183" customFormat="1" ht="18" hidden="1" customHeight="1" x14ac:dyDescent="0.25">
      <c r="A532" s="163"/>
      <c r="B532" s="129"/>
      <c r="C532" s="127"/>
      <c r="D532" s="129"/>
      <c r="E532" s="129"/>
      <c r="F532" s="129"/>
      <c r="G532"/>
      <c r="H532"/>
      <c r="I532"/>
      <c r="J532"/>
      <c r="K532"/>
      <c r="L532"/>
      <c r="M532"/>
      <c r="N532"/>
      <c r="O532"/>
      <c r="P532"/>
      <c r="Q532"/>
      <c r="R532"/>
      <c r="S532"/>
      <c r="T532" s="23"/>
      <c r="U532" s="182"/>
      <c r="V532" s="147"/>
      <c r="W532" s="182"/>
      <c r="X532" s="23"/>
      <c r="Y532" s="23"/>
      <c r="Z532" s="23"/>
    </row>
    <row r="533" spans="1:26" s="183" customFormat="1" ht="18" hidden="1" customHeight="1" x14ac:dyDescent="0.25">
      <c r="A533" s="163"/>
      <c r="B533" s="129"/>
      <c r="C533" s="127"/>
      <c r="D533" s="129"/>
      <c r="E533" s="129"/>
      <c r="F533" s="129"/>
      <c r="G533"/>
      <c r="H533"/>
      <c r="I533"/>
      <c r="J533"/>
      <c r="K533"/>
      <c r="L533"/>
      <c r="M533"/>
      <c r="N533"/>
      <c r="O533"/>
      <c r="P533"/>
      <c r="Q533"/>
      <c r="R533"/>
      <c r="S533"/>
      <c r="T533" s="23"/>
      <c r="U533" s="182"/>
      <c r="V533" s="147"/>
      <c r="W533" s="182"/>
      <c r="X533" s="23"/>
      <c r="Y533" s="23"/>
      <c r="Z533" s="23"/>
    </row>
    <row r="534" spans="1:26" s="183" customFormat="1" ht="18" hidden="1" customHeight="1" x14ac:dyDescent="0.25">
      <c r="A534" s="163"/>
      <c r="B534" s="129"/>
      <c r="C534" s="127"/>
      <c r="D534" s="129"/>
      <c r="E534" s="129"/>
      <c r="F534" s="129"/>
      <c r="G534"/>
      <c r="H534"/>
      <c r="I534"/>
      <c r="J534"/>
      <c r="K534"/>
      <c r="L534"/>
      <c r="M534"/>
      <c r="N534"/>
      <c r="O534"/>
      <c r="P534"/>
      <c r="Q534"/>
      <c r="R534"/>
      <c r="S534"/>
      <c r="T534" s="23"/>
      <c r="U534" s="182"/>
      <c r="V534" s="147"/>
      <c r="W534" s="182"/>
      <c r="X534" s="23"/>
      <c r="Y534" s="23"/>
      <c r="Z534" s="23"/>
    </row>
    <row r="535" spans="1:26" ht="18" hidden="1" customHeight="1" x14ac:dyDescent="0.25">
      <c r="I535"/>
      <c r="J535"/>
      <c r="T535" s="23"/>
      <c r="W535" s="124"/>
    </row>
    <row r="536" spans="1:26" ht="18" hidden="1" customHeight="1" x14ac:dyDescent="0.25">
      <c r="A536" s="130" t="s">
        <v>153</v>
      </c>
      <c r="H536" s="181"/>
      <c r="I536" s="181"/>
      <c r="J536" s="181"/>
      <c r="K536" s="181"/>
      <c r="T536" s="23"/>
      <c r="W536" s="124"/>
    </row>
    <row r="537" spans="1:26" ht="48" hidden="1" customHeight="1" thickBot="1" x14ac:dyDescent="0.3">
      <c r="A537" s="132" t="s">
        <v>3</v>
      </c>
      <c r="B537" s="133" t="s">
        <v>154</v>
      </c>
      <c r="C537" s="134" t="s">
        <v>155</v>
      </c>
      <c r="D537" s="133"/>
      <c r="E537" s="133"/>
      <c r="F537" s="135"/>
      <c r="G537" s="136" t="s">
        <v>12</v>
      </c>
      <c r="H537" s="137"/>
      <c r="I537" s="137"/>
      <c r="J537" s="137"/>
      <c r="K537" s="181"/>
      <c r="T537" s="23"/>
      <c r="V537" s="123" t="s">
        <v>156</v>
      </c>
      <c r="W537" s="124"/>
    </row>
    <row r="538" spans="1:26" ht="18" hidden="1" customHeight="1" thickBot="1" x14ac:dyDescent="0.3">
      <c r="A538" s="143" t="str">
        <f>Config!$B$15</f>
        <v>RED</v>
      </c>
      <c r="B538" s="144">
        <f>SUM(B539:B546)</f>
        <v>0</v>
      </c>
      <c r="C538" s="144">
        <f>SUM(C539:C547)</f>
        <v>0</v>
      </c>
      <c r="D538" s="144"/>
      <c r="E538" s="144"/>
      <c r="F538" s="145"/>
      <c r="G538" s="144">
        <f t="shared" ref="G538:G547" si="146">IFERROR(+C538*100/B538,0)</f>
        <v>0</v>
      </c>
      <c r="H538" s="146"/>
      <c r="I538" s="146"/>
      <c r="J538" s="144"/>
      <c r="K538" s="181"/>
      <c r="T538" s="23"/>
      <c r="V538" s="161" t="str">
        <f>$V$1&amp;"  "&amp;V537&amp;"  "&amp;$V$3&amp;"  "&amp;$V$2</f>
        <v>RED. MOYOBAMBA:  RECIEN NACIDOS PREMATUROS (&lt;37 SEMANAS)/ TOTAL DE RN  - POR MICROREDES :   ENERO - DICIEMBRE 2023</v>
      </c>
      <c r="W538" s="124"/>
    </row>
    <row r="539" spans="1:26" s="183" customFormat="1" ht="18" hidden="1" customHeight="1" x14ac:dyDescent="0.25">
      <c r="A539" s="151" t="str">
        <f>Config!$B$16</f>
        <v>HOSP</v>
      </c>
      <c r="B539" s="152">
        <f>ACUMULADO!$AT$92</f>
        <v>0</v>
      </c>
      <c r="C539" s="152">
        <f>ACUMULADO!$AT$94</f>
        <v>0</v>
      </c>
      <c r="D539" s="152"/>
      <c r="E539" s="152"/>
      <c r="F539" s="153"/>
      <c r="G539" s="154">
        <f t="shared" si="146"/>
        <v>0</v>
      </c>
      <c r="H539" s="155"/>
      <c r="I539" s="155"/>
      <c r="J539" s="156"/>
      <c r="K539" s="181"/>
      <c r="L539"/>
      <c r="M539"/>
      <c r="N539"/>
      <c r="O539"/>
      <c r="P539"/>
      <c r="Q539"/>
      <c r="R539"/>
      <c r="S539"/>
      <c r="T539" s="23"/>
      <c r="U539" s="182"/>
      <c r="V539" s="123" t="e">
        <f>"El gráfico muestra el avance en %,con resultado "&amp;(V540)&amp;",  donde según los diagnosticados es de "&amp;ROUNDUP(B538,0)&amp;" niños. Encontrando un total de "&amp;C538&amp;" seguimientos, y la brecha es "&amp;ROUNDUP(#REF!,0)&amp;" donde el objetivo es al 100 % de seguimiento o control oportuno."</f>
        <v>#REF!</v>
      </c>
      <c r="W539" s="182"/>
      <c r="X539" s="23"/>
      <c r="Y539" s="23"/>
      <c r="Z539" s="23"/>
    </row>
    <row r="540" spans="1:26" s="183" customFormat="1" ht="18" hidden="1" customHeight="1" x14ac:dyDescent="0.25">
      <c r="A540" s="157" t="str">
        <f>Config!$B$17</f>
        <v>LLUI</v>
      </c>
      <c r="B540" s="125">
        <f>ACUMULADO!$AV$92</f>
        <v>0</v>
      </c>
      <c r="C540" s="125">
        <f>ACUMULADO!$AV$94</f>
        <v>0</v>
      </c>
      <c r="D540" s="125"/>
      <c r="E540" s="125"/>
      <c r="F540" s="162"/>
      <c r="G540" s="158">
        <f t="shared" si="146"/>
        <v>0</v>
      </c>
      <c r="H540" s="159"/>
      <c r="I540" s="159"/>
      <c r="J540" s="160"/>
      <c r="K540"/>
      <c r="L540"/>
      <c r="M540"/>
      <c r="N540"/>
      <c r="O540"/>
      <c r="P540"/>
      <c r="Q540"/>
      <c r="R540"/>
      <c r="S540"/>
      <c r="T540" s="23"/>
      <c r="U540" s="182"/>
      <c r="V540" s="123" t="str">
        <f>IF(G538&lt;=$H$3,"DEFICIENTE",IF(G538&gt;$H$3,IF(G538&lt;$I$3,"en PROCESO",IF(G538&gt;=$I$3,"OPTIMO",""))))</f>
        <v>DEFICIENTE</v>
      </c>
      <c r="W540" s="23"/>
      <c r="X540" s="23"/>
      <c r="Y540" s="23"/>
      <c r="Z540" s="23"/>
    </row>
    <row r="541" spans="1:26" s="183" customFormat="1" ht="18" hidden="1" customHeight="1" x14ac:dyDescent="0.25">
      <c r="A541" s="157" t="str">
        <f>Config!$B$18</f>
        <v>JERI</v>
      </c>
      <c r="B541" s="125">
        <f>ACUMULADO!$AW$92</f>
        <v>0</v>
      </c>
      <c r="C541" s="125">
        <f>ACUMULADO!$AW$94</f>
        <v>0</v>
      </c>
      <c r="D541" s="125"/>
      <c r="E541" s="125"/>
      <c r="F541" s="162"/>
      <c r="G541" s="158">
        <f t="shared" si="146"/>
        <v>0</v>
      </c>
      <c r="H541" s="159"/>
      <c r="I541" s="159"/>
      <c r="J541" s="160"/>
      <c r="K541"/>
      <c r="L541"/>
      <c r="M541"/>
      <c r="N541"/>
      <c r="O541"/>
      <c r="P541"/>
      <c r="Q541"/>
      <c r="R541"/>
      <c r="S541"/>
      <c r="T541" s="23"/>
      <c r="U541" s="182"/>
      <c r="V541" s="123"/>
      <c r="W541" s="124"/>
      <c r="X541" s="23"/>
      <c r="Y541" s="23"/>
      <c r="Z541" s="23"/>
    </row>
    <row r="542" spans="1:26" s="183" customFormat="1" ht="18" hidden="1" customHeight="1" x14ac:dyDescent="0.25">
      <c r="A542" s="157" t="str">
        <f>Config!$B$19</f>
        <v>YANT</v>
      </c>
      <c r="B542" s="125">
        <f>ACUMULADO!$AX$92</f>
        <v>0</v>
      </c>
      <c r="C542" s="125">
        <f>ACUMULADO!$AX$94</f>
        <v>0</v>
      </c>
      <c r="D542" s="125"/>
      <c r="E542" s="125"/>
      <c r="F542" s="162"/>
      <c r="G542" s="158">
        <f t="shared" si="146"/>
        <v>0</v>
      </c>
      <c r="H542" s="159"/>
      <c r="I542" s="159"/>
      <c r="J542" s="160"/>
      <c r="K542"/>
      <c r="L542"/>
      <c r="M542"/>
      <c r="N542"/>
      <c r="O542"/>
      <c r="P542"/>
      <c r="Q542"/>
      <c r="R542"/>
      <c r="S542"/>
      <c r="T542" s="23"/>
      <c r="U542" s="182"/>
      <c r="V542" s="123"/>
      <c r="W542" s="124"/>
      <c r="X542" s="23"/>
      <c r="Y542" s="23"/>
      <c r="Z542" s="23"/>
    </row>
    <row r="543" spans="1:26" s="183" customFormat="1" ht="18" hidden="1" customHeight="1" x14ac:dyDescent="0.25">
      <c r="A543" s="157" t="str">
        <f>Config!$B$20</f>
        <v>SORI</v>
      </c>
      <c r="B543" s="125">
        <f>ACUMULADO!$AY$92</f>
        <v>0</v>
      </c>
      <c r="C543" s="125">
        <f>ACUMULADO!$AY$94</f>
        <v>0</v>
      </c>
      <c r="D543" s="125"/>
      <c r="E543" s="125"/>
      <c r="F543" s="162"/>
      <c r="G543" s="158">
        <f t="shared" si="146"/>
        <v>0</v>
      </c>
      <c r="H543" s="159"/>
      <c r="I543" s="159"/>
      <c r="J543" s="160"/>
      <c r="K543"/>
      <c r="L543"/>
      <c r="M543"/>
      <c r="N543"/>
      <c r="O543"/>
      <c r="P543"/>
      <c r="Q543"/>
      <c r="R543"/>
      <c r="S543"/>
      <c r="T543" s="23"/>
      <c r="U543" s="182"/>
      <c r="V543" s="123"/>
      <c r="W543" s="124"/>
      <c r="X543" s="23"/>
      <c r="Y543" s="23"/>
      <c r="Z543" s="23"/>
    </row>
    <row r="544" spans="1:26" s="183" customFormat="1" ht="18" hidden="1" customHeight="1" x14ac:dyDescent="0.25">
      <c r="A544" s="157" t="str">
        <f>Config!$B$21</f>
        <v>JEPE</v>
      </c>
      <c r="B544" s="125">
        <f>ACUMULADO!$AZ$92</f>
        <v>0</v>
      </c>
      <c r="C544" s="125">
        <f>ACUMULADO!$AZ$94</f>
        <v>0</v>
      </c>
      <c r="D544" s="125"/>
      <c r="E544" s="125"/>
      <c r="F544" s="162"/>
      <c r="G544" s="158">
        <f>IFERROR(+C544*100/B544,0)</f>
        <v>0</v>
      </c>
      <c r="H544" s="159"/>
      <c r="I544" s="159"/>
      <c r="J544" s="160"/>
      <c r="K544"/>
      <c r="L544"/>
      <c r="M544"/>
      <c r="N544"/>
      <c r="O544"/>
      <c r="P544"/>
      <c r="Q544"/>
      <c r="R544"/>
      <c r="S544"/>
      <c r="T544" s="23"/>
      <c r="U544" s="182"/>
      <c r="V544" s="107"/>
      <c r="W544" s="23"/>
      <c r="X544" s="23"/>
      <c r="Y544" s="23"/>
      <c r="Z544" s="23"/>
    </row>
    <row r="545" spans="1:26" s="183" customFormat="1" ht="18" hidden="1" customHeight="1" x14ac:dyDescent="0.25">
      <c r="A545" s="157" t="str">
        <f>Config!$B$22</f>
        <v>ROQU</v>
      </c>
      <c r="B545" s="125">
        <f>ACUMULADO!$BA$92</f>
        <v>0</v>
      </c>
      <c r="C545" s="125">
        <f>ACUMULADO!$BA$94</f>
        <v>0</v>
      </c>
      <c r="D545" s="125"/>
      <c r="E545" s="125"/>
      <c r="F545" s="162"/>
      <c r="G545" s="158">
        <f>IFERROR(+C545*100/B545,0)</f>
        <v>0</v>
      </c>
      <c r="H545" s="159"/>
      <c r="I545" s="159"/>
      <c r="J545" s="160"/>
      <c r="K545"/>
      <c r="L545"/>
      <c r="M545"/>
      <c r="N545"/>
      <c r="O545"/>
      <c r="P545"/>
      <c r="Q545"/>
      <c r="R545"/>
      <c r="S545"/>
      <c r="T545" s="23"/>
      <c r="U545" s="182"/>
      <c r="V545" s="189"/>
      <c r="W545" s="182"/>
      <c r="X545" s="23"/>
      <c r="Y545" s="23"/>
      <c r="Z545" s="23"/>
    </row>
    <row r="546" spans="1:26" s="183" customFormat="1" ht="18" hidden="1" customHeight="1" x14ac:dyDescent="0.25">
      <c r="A546" s="157" t="str">
        <f>Config!$B$23</f>
        <v>CALZ</v>
      </c>
      <c r="B546" s="125">
        <f>ACUMULADO!$BB$92</f>
        <v>0</v>
      </c>
      <c r="C546" s="125">
        <f>ACUMULADO!$BB$93</f>
        <v>0</v>
      </c>
      <c r="D546" s="125"/>
      <c r="E546" s="125"/>
      <c r="F546" s="162"/>
      <c r="G546" s="158">
        <f t="shared" si="146"/>
        <v>0</v>
      </c>
      <c r="H546" s="159"/>
      <c r="I546" s="159"/>
      <c r="J546" s="160"/>
      <c r="K546"/>
      <c r="L546"/>
      <c r="M546"/>
      <c r="N546"/>
      <c r="O546"/>
      <c r="P546"/>
      <c r="Q546"/>
      <c r="R546"/>
      <c r="S546"/>
      <c r="T546" s="23"/>
      <c r="U546" s="122"/>
      <c r="V546" s="147"/>
      <c r="W546" s="23"/>
      <c r="X546" s="23"/>
      <c r="Y546" s="23"/>
      <c r="Z546" s="23"/>
    </row>
    <row r="547" spans="1:26" s="183" customFormat="1" ht="18" hidden="1" customHeight="1" x14ac:dyDescent="0.25">
      <c r="A547" s="157" t="str">
        <f>Config!$B$24</f>
        <v>PUEB</v>
      </c>
      <c r="B547" s="125">
        <f>ACUMULADO!$BC$92</f>
        <v>0</v>
      </c>
      <c r="C547" s="125">
        <f>ACUMULADO!$BC$94</f>
        <v>0</v>
      </c>
      <c r="D547" s="125"/>
      <c r="E547" s="125"/>
      <c r="F547" s="162"/>
      <c r="G547" s="158">
        <f t="shared" si="146"/>
        <v>0</v>
      </c>
      <c r="H547" s="159"/>
      <c r="I547" s="159"/>
      <c r="J547" s="160"/>
      <c r="K547" s="181"/>
      <c r="L547"/>
      <c r="M547"/>
      <c r="N547"/>
      <c r="O547"/>
      <c r="P547"/>
      <c r="Q547"/>
      <c r="R547"/>
      <c r="S547"/>
      <c r="T547" s="23"/>
      <c r="U547" s="124"/>
      <c r="V547" s="189"/>
      <c r="W547" s="23"/>
      <c r="X547" s="23"/>
      <c r="Y547" s="23"/>
      <c r="Z547" s="23"/>
    </row>
    <row r="548" spans="1:26" s="183" customFormat="1" ht="18" hidden="1" customHeight="1" x14ac:dyDescent="0.25">
      <c r="A548" s="187" t="s">
        <v>152</v>
      </c>
      <c r="H548"/>
      <c r="I548"/>
      <c r="J548"/>
      <c r="K548"/>
      <c r="L548"/>
      <c r="M548"/>
      <c r="N548"/>
      <c r="O548"/>
      <c r="P548"/>
      <c r="Q548"/>
      <c r="R548"/>
      <c r="S548"/>
      <c r="T548" s="23"/>
      <c r="U548" s="122"/>
      <c r="V548" s="147"/>
      <c r="W548" s="23"/>
      <c r="X548" s="23"/>
      <c r="Y548" s="23"/>
      <c r="Z548" s="23"/>
    </row>
    <row r="549" spans="1:26" s="183" customFormat="1" ht="18" hidden="1" customHeight="1" x14ac:dyDescent="0.25">
      <c r="A549" s="187"/>
      <c r="H549"/>
      <c r="I549"/>
      <c r="J549"/>
      <c r="K549"/>
      <c r="L549"/>
      <c r="M549"/>
      <c r="N549"/>
      <c r="O549"/>
      <c r="P549"/>
      <c r="Q549"/>
      <c r="R549"/>
      <c r="S549"/>
      <c r="T549" s="23"/>
      <c r="U549" s="122"/>
      <c r="V549" s="147"/>
      <c r="W549" s="23"/>
      <c r="X549" s="23"/>
      <c r="Y549" s="23"/>
      <c r="Z549" s="23"/>
    </row>
    <row r="550" spans="1:26" s="183" customFormat="1" ht="18" hidden="1" customHeight="1" x14ac:dyDescent="0.25">
      <c r="A550" s="187"/>
      <c r="K550"/>
      <c r="L550"/>
      <c r="M550"/>
      <c r="N550"/>
      <c r="O550"/>
      <c r="P550"/>
      <c r="Q550"/>
      <c r="R550"/>
      <c r="S550"/>
      <c r="T550" s="23"/>
      <c r="U550" s="122"/>
      <c r="V550" s="147"/>
      <c r="W550" s="23"/>
      <c r="X550" s="23"/>
      <c r="Y550" s="23"/>
      <c r="Z550" s="23"/>
    </row>
    <row r="551" spans="1:26" s="183" customFormat="1" ht="18" hidden="1" customHeight="1" x14ac:dyDescent="0.25">
      <c r="A551" s="187"/>
      <c r="K551"/>
      <c r="L551"/>
      <c r="M551"/>
      <c r="N551"/>
      <c r="O551"/>
      <c r="P551"/>
      <c r="Q551"/>
      <c r="R551"/>
      <c r="S551"/>
      <c r="T551" s="23"/>
      <c r="U551" s="122"/>
      <c r="V551" s="147"/>
      <c r="W551" s="23"/>
      <c r="X551" s="23"/>
      <c r="Y551" s="23"/>
      <c r="Z551" s="23"/>
    </row>
    <row r="552" spans="1:26" s="183" customFormat="1" ht="18" hidden="1" customHeight="1" x14ac:dyDescent="0.25">
      <c r="A552" s="187"/>
      <c r="K552"/>
      <c r="L552"/>
      <c r="M552"/>
      <c r="N552"/>
      <c r="O552"/>
      <c r="P552"/>
      <c r="Q552"/>
      <c r="R552"/>
      <c r="S552"/>
      <c r="T552" s="23"/>
      <c r="U552" s="122"/>
      <c r="V552" s="147"/>
      <c r="W552" s="23"/>
      <c r="X552" s="23"/>
      <c r="Y552" s="23"/>
      <c r="Z552" s="23"/>
    </row>
    <row r="553" spans="1:26" s="183" customFormat="1" ht="18" hidden="1" customHeight="1" x14ac:dyDescent="0.25">
      <c r="A553" s="187"/>
      <c r="K553"/>
      <c r="L553"/>
      <c r="M553"/>
      <c r="N553"/>
      <c r="O553"/>
      <c r="P553"/>
      <c r="Q553"/>
      <c r="R553"/>
      <c r="S553"/>
      <c r="T553" s="23"/>
      <c r="U553" s="122"/>
      <c r="V553" s="147"/>
      <c r="W553" s="23"/>
      <c r="X553" s="23"/>
      <c r="Y553" s="23"/>
      <c r="Z553" s="23"/>
    </row>
    <row r="554" spans="1:26" s="183" customFormat="1" ht="18" hidden="1" customHeight="1" x14ac:dyDescent="0.25">
      <c r="A554" s="163"/>
      <c r="B554" s="129"/>
      <c r="C554" s="127"/>
      <c r="D554" s="129"/>
      <c r="E554" s="129"/>
      <c r="F554" s="129"/>
      <c r="G554"/>
      <c r="H554"/>
      <c r="I554"/>
      <c r="J554"/>
      <c r="K554"/>
      <c r="L554"/>
      <c r="M554"/>
      <c r="N554"/>
      <c r="O554"/>
      <c r="P554"/>
      <c r="Q554"/>
      <c r="R554"/>
      <c r="S554"/>
      <c r="T554" s="23"/>
      <c r="U554" s="182"/>
      <c r="V554" s="147"/>
      <c r="W554" s="182"/>
      <c r="X554" s="23"/>
      <c r="Y554" s="23"/>
      <c r="Z554" s="23"/>
    </row>
    <row r="555" spans="1:26" hidden="1" x14ac:dyDescent="0.25"/>
    <row r="556" spans="1:26" hidden="1" x14ac:dyDescent="0.25"/>
  </sheetData>
  <pageMargins left="0.31496062992125984" right="0.31496062992125984" top="0.59055118110236227" bottom="0.31496062992125984" header="0.31496062992125984" footer="0.31496062992125984"/>
  <pageSetup paperSize="9" scale="96" orientation="portrait" r:id="rId1"/>
  <rowBreaks count="1" manualBreakCount="1">
    <brk id="41" min="11" max="18" man="1"/>
  </row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EEF1CB"/>
  </sheetPr>
  <dimension ref="A1:AS267"/>
  <sheetViews>
    <sheetView showGridLines="0" topLeftCell="A89" zoomScale="85" zoomScaleNormal="85" zoomScaleSheetLayoutView="85" workbookViewId="0">
      <selection activeCell="Z12" sqref="Z12"/>
    </sheetView>
  </sheetViews>
  <sheetFormatPr baseColWidth="10" defaultColWidth="11.42578125" defaultRowHeight="15" x14ac:dyDescent="0.25"/>
  <cols>
    <col min="1" max="1" width="19.140625" style="7" customWidth="1"/>
    <col min="2" max="2" width="7.7109375" customWidth="1"/>
    <col min="3" max="3" width="8.42578125" style="127" customWidth="1"/>
    <col min="4" max="4" width="8.140625" style="128" customWidth="1"/>
    <col min="5" max="5" width="9" style="128" customWidth="1"/>
    <col min="6" max="6" width="7.5703125" style="129" customWidth="1"/>
    <col min="7" max="7" width="6.5703125" style="129" customWidth="1"/>
    <col min="8" max="8" width="8.5703125" style="129" customWidth="1"/>
    <col min="9" max="9" width="8.5703125" style="183" customWidth="1"/>
    <col min="10" max="10" width="7.85546875" style="183" customWidth="1"/>
    <col min="11" max="11" width="6.28515625" customWidth="1"/>
    <col min="12" max="12" width="1.5703125" customWidth="1"/>
    <col min="13" max="13" width="14.42578125" customWidth="1"/>
    <col min="14" max="14" width="12.5703125" customWidth="1"/>
    <col min="15" max="15" width="16.28515625" customWidth="1"/>
    <col min="16" max="16" width="25.140625" customWidth="1"/>
    <col min="17" max="17" width="13" customWidth="1"/>
    <col min="18" max="18" width="12.42578125" customWidth="1"/>
    <col min="19" max="19" width="1.85546875" customWidth="1"/>
    <col min="20" max="20" width="1.42578125" style="23" customWidth="1"/>
    <col min="21" max="21" width="2.5703125" style="122" customWidth="1"/>
    <col min="22" max="22" width="20.28515625" style="119" customWidth="1"/>
    <col min="23" max="23" width="15.85546875" style="23" customWidth="1"/>
    <col min="24" max="24" width="22.7109375" style="23" customWidth="1"/>
    <col min="25" max="25" width="15.28515625" style="23" customWidth="1"/>
    <col min="26" max="26" width="16.85546875" style="23" customWidth="1"/>
    <col min="27" max="27" width="2" style="23" customWidth="1"/>
    <col min="28" max="28" width="7.85546875" customWidth="1"/>
    <col min="33" max="33" width="11.42578125" style="5"/>
    <col min="38" max="38" width="26.7109375" customWidth="1"/>
    <col min="40" max="40" width="11.140625" customWidth="1"/>
    <col min="41" max="41" width="10.5703125" customWidth="1"/>
  </cols>
  <sheetData>
    <row r="1" spans="1:43" ht="18" customHeight="1" x14ac:dyDescent="0.25">
      <c r="B1" s="218" t="s">
        <v>172</v>
      </c>
      <c r="E1" s="218" t="s">
        <v>16</v>
      </c>
      <c r="F1" s="218"/>
      <c r="H1" s="5" t="s">
        <v>17</v>
      </c>
      <c r="I1" s="5"/>
      <c r="J1"/>
      <c r="T1"/>
      <c r="V1" s="124" t="str">
        <f>Config!$B$2</f>
        <v>RED. MOYOBAMBA:</v>
      </c>
      <c r="AA1" s="41"/>
      <c r="AB1" s="41"/>
      <c r="AC1" s="41"/>
      <c r="AD1" s="23"/>
      <c r="AE1" s="23"/>
      <c r="AF1" s="23"/>
      <c r="AG1" s="173"/>
    </row>
    <row r="2" spans="1:43" ht="18" customHeight="1" x14ac:dyDescent="0.25">
      <c r="B2" s="125" t="s">
        <v>15</v>
      </c>
      <c r="C2" s="125" t="s">
        <v>13</v>
      </c>
      <c r="E2" s="125" t="s">
        <v>15</v>
      </c>
      <c r="F2" s="125" t="s">
        <v>13</v>
      </c>
      <c r="G2"/>
      <c r="H2" s="125" t="s">
        <v>15</v>
      </c>
      <c r="I2" s="125" t="s">
        <v>13</v>
      </c>
      <c r="J2"/>
      <c r="T2"/>
      <c r="V2" s="124" t="str">
        <f>Config!$C$12&amp;" - " &amp; Config!$D$12  &amp;" "&amp;Config!$E$12</f>
        <v>ENERO - DICIEMBRE 2023</v>
      </c>
      <c r="AA2" s="41"/>
      <c r="AB2" s="41"/>
      <c r="AC2" s="41"/>
      <c r="AD2" s="23"/>
      <c r="AE2" s="23"/>
      <c r="AF2" s="23"/>
      <c r="AG2" s="173"/>
    </row>
    <row r="3" spans="1:43" ht="18" customHeight="1" x14ac:dyDescent="0.25">
      <c r="B3" s="126">
        <v>20</v>
      </c>
      <c r="C3" s="126">
        <v>10</v>
      </c>
      <c r="E3" s="126">
        <f>Config!$G$3</f>
        <v>90</v>
      </c>
      <c r="F3" s="126">
        <f>Config!$I$3</f>
        <v>100</v>
      </c>
      <c r="H3" s="126">
        <f>Config!$K$3</f>
        <v>90</v>
      </c>
      <c r="I3" s="126">
        <f>Config!$M$3</f>
        <v>100</v>
      </c>
      <c r="J3"/>
      <c r="T3"/>
      <c r="V3" s="124" t="str">
        <f>Config!$B$3</f>
        <v xml:space="preserve">- POR MICROREDES : </v>
      </c>
      <c r="AA3" s="41"/>
      <c r="AB3" s="41"/>
      <c r="AC3" s="41"/>
      <c r="AD3" s="23"/>
      <c r="AE3" s="23"/>
      <c r="AF3" s="23"/>
      <c r="AG3" s="173"/>
    </row>
    <row r="4" spans="1:43" ht="18" customHeight="1" x14ac:dyDescent="0.25">
      <c r="G4"/>
      <c r="H4"/>
      <c r="I4"/>
      <c r="J4"/>
      <c r="T4"/>
      <c r="V4" s="124" t="str">
        <f>Config!$B$4</f>
        <v>FUENTE: HISMINSA - Unidad de Inteligencia Sanitaria. Moyobamba</v>
      </c>
      <c r="AA4" s="41"/>
      <c r="AB4" s="41"/>
      <c r="AC4" s="41"/>
      <c r="AD4" s="23"/>
      <c r="AE4" s="23"/>
      <c r="AF4" s="23"/>
      <c r="AG4" s="173"/>
    </row>
    <row r="5" spans="1:43" s="183" customFormat="1" ht="18" customHeight="1" x14ac:dyDescent="0.25">
      <c r="A5" s="7" t="e">
        <f>METAS!#REF!</f>
        <v>#REF!</v>
      </c>
      <c r="B5"/>
      <c r="C5" s="127"/>
      <c r="D5" s="128"/>
      <c r="E5" s="195"/>
      <c r="F5" s="196"/>
      <c r="G5" s="195"/>
      <c r="H5" s="197">
        <v>6.4</v>
      </c>
      <c r="I5" s="198"/>
      <c r="J5" s="199">
        <v>8.1</v>
      </c>
      <c r="K5"/>
      <c r="L5"/>
      <c r="M5"/>
      <c r="N5"/>
      <c r="O5"/>
      <c r="P5"/>
      <c r="Q5"/>
      <c r="R5"/>
      <c r="S5"/>
      <c r="T5"/>
      <c r="U5" s="182"/>
      <c r="V5" s="119"/>
      <c r="W5" s="23"/>
      <c r="X5" s="23"/>
      <c r="Y5" s="23"/>
      <c r="Z5" s="182"/>
      <c r="AA5" s="23"/>
      <c r="AB5" s="23"/>
      <c r="AC5" s="23"/>
      <c r="AD5" s="23"/>
      <c r="AE5" s="23"/>
      <c r="AF5" s="23"/>
      <c r="AG5" s="173"/>
      <c r="AH5"/>
      <c r="AI5"/>
      <c r="AJ5"/>
      <c r="AL5" t="e">
        <f t="shared" ref="AL5:AL15" si="0">A5</f>
        <v>#REF!</v>
      </c>
      <c r="AM5"/>
      <c r="AN5"/>
      <c r="AO5"/>
      <c r="AP5"/>
      <c r="AQ5"/>
    </row>
    <row r="6" spans="1:43" s="183" customFormat="1" ht="48" customHeight="1" thickBot="1" x14ac:dyDescent="0.3">
      <c r="A6" s="132" t="s">
        <v>3</v>
      </c>
      <c r="B6" s="133" t="s">
        <v>157</v>
      </c>
      <c r="C6" s="134" t="s">
        <v>128</v>
      </c>
      <c r="D6" s="133" t="s">
        <v>184</v>
      </c>
      <c r="E6" s="133"/>
      <c r="F6" s="135" t="s">
        <v>183</v>
      </c>
      <c r="G6" s="136" t="s">
        <v>12</v>
      </c>
      <c r="H6" s="137" t="str">
        <f>"DEFICIENTE &gt;= "&amp;$J$5</f>
        <v>DEFICIENTE &gt;= 8.1</v>
      </c>
      <c r="I6" s="137" t="str">
        <f>"PROCESO &gt; "&amp;$H$5&amp;"  -  &lt; "&amp;$J$5</f>
        <v>PROCESO &gt; 6.4  -  &lt; 8.1</v>
      </c>
      <c r="J6" s="137" t="str">
        <f>"OPTIMO &lt;= "&amp;$H$5</f>
        <v>OPTIMO &lt;= 6.4</v>
      </c>
      <c r="K6" s="200"/>
      <c r="L6"/>
      <c r="M6"/>
      <c r="N6"/>
      <c r="O6"/>
      <c r="P6"/>
      <c r="Q6"/>
      <c r="R6"/>
      <c r="S6"/>
      <c r="T6"/>
      <c r="U6" s="182"/>
      <c r="V6" s="124" t="e">
        <f>A5</f>
        <v>#REF!</v>
      </c>
      <c r="W6" s="23"/>
      <c r="X6" s="23"/>
      <c r="Y6" s="23"/>
      <c r="Z6" s="182"/>
      <c r="AA6" s="23"/>
      <c r="AB6" s="23"/>
      <c r="AC6" s="23"/>
      <c r="AD6" s="23"/>
      <c r="AE6" s="23"/>
      <c r="AF6" s="23"/>
      <c r="AG6" s="173"/>
      <c r="AH6"/>
      <c r="AI6"/>
      <c r="AJ6"/>
      <c r="AL6" s="138" t="str">
        <f t="shared" si="0"/>
        <v>ESTABLECIMIENTOS</v>
      </c>
      <c r="AM6" s="139" t="s">
        <v>158</v>
      </c>
      <c r="AN6" s="140" t="str">
        <f t="shared" ref="AN6:AN15" si="1">D6</f>
        <v>DCI. HIS</v>
      </c>
      <c r="AO6" s="141" t="e">
        <f>#REF!</f>
        <v>#REF!</v>
      </c>
      <c r="AP6" s="141" t="s">
        <v>159</v>
      </c>
      <c r="AQ6" s="142" t="s">
        <v>160</v>
      </c>
    </row>
    <row r="7" spans="1:43" ht="18" customHeight="1" thickBot="1" x14ac:dyDescent="0.3">
      <c r="A7" s="143" t="str">
        <f>Config!$B$15</f>
        <v>RED</v>
      </c>
      <c r="B7" s="144" t="e">
        <f>SUM(B8:B16)</f>
        <v>#REF!</v>
      </c>
      <c r="C7" s="144" t="e">
        <f>SUM(C8:C16)</f>
        <v>#REF!</v>
      </c>
      <c r="D7" s="144" t="e">
        <f>SUM(D8:D16)</f>
        <v>#REF!</v>
      </c>
      <c r="E7" s="144"/>
      <c r="F7" s="145">
        <v>6.4</v>
      </c>
      <c r="G7" s="144">
        <f>IFERROR(D7*100/C7,0)</f>
        <v>0</v>
      </c>
      <c r="H7" s="146" t="str">
        <f>IF(G7&gt;$J$5,G7,"")</f>
        <v/>
      </c>
      <c r="I7" s="146" t="str">
        <f>IF(AND(G7&gt;=$H$5, G7&lt;=$J$5),G7,"")</f>
        <v/>
      </c>
      <c r="J7" s="144">
        <f>IF(G7&lt;$H$5,G7,"")</f>
        <v>0</v>
      </c>
      <c r="K7" s="200"/>
      <c r="T7"/>
      <c r="V7" s="161" t="e">
        <f>$V$1&amp;"  "&amp;V6&amp;"  "&amp;$V$3&amp;"  "&amp;$V$2</f>
        <v>#REF!</v>
      </c>
      <c r="AB7" s="23"/>
      <c r="AC7" s="23"/>
      <c r="AD7" s="23"/>
      <c r="AE7" s="23"/>
      <c r="AF7" s="23"/>
      <c r="AG7" s="173"/>
      <c r="AL7" s="148" t="str">
        <f t="shared" si="0"/>
        <v>RED</v>
      </c>
      <c r="AM7" s="149" t="e">
        <f t="shared" ref="AM7:AM15" si="2">C7</f>
        <v>#REF!</v>
      </c>
      <c r="AN7" s="150" t="e">
        <f t="shared" si="1"/>
        <v>#REF!</v>
      </c>
      <c r="AO7" s="149" t="e">
        <f>#REF!</f>
        <v>#REF!</v>
      </c>
      <c r="AP7" s="150">
        <f t="shared" ref="AP7:AP15" si="3">G7</f>
        <v>0</v>
      </c>
      <c r="AQ7" s="150" t="e">
        <f>#REF!</f>
        <v>#REF!</v>
      </c>
    </row>
    <row r="8" spans="1:43" s="183" customFormat="1" ht="18" hidden="1" customHeight="1" x14ac:dyDescent="0.25">
      <c r="A8" s="157" t="str">
        <f>Config!$B$16</f>
        <v>HOSP</v>
      </c>
      <c r="B8" s="152" t="e">
        <f>METAS!#REF!</f>
        <v>#REF!</v>
      </c>
      <c r="C8" s="152" t="e">
        <f>ROUNDUP((B8/12)*Config!$C$6,0)</f>
        <v>#REF!</v>
      </c>
      <c r="D8" s="152" t="e">
        <f>ACUMULADO!#REF!</f>
        <v>#REF!</v>
      </c>
      <c r="E8" s="125"/>
      <c r="F8" s="162">
        <f>F7</f>
        <v>6.4</v>
      </c>
      <c r="G8" s="158">
        <f>IFERROR(D8*100/C8,0)</f>
        <v>0</v>
      </c>
      <c r="H8" s="159" t="str">
        <f t="shared" ref="H8:H15" si="4">IF(G8&gt;$J$5,G8,"")</f>
        <v/>
      </c>
      <c r="I8" s="159" t="str">
        <f t="shared" ref="I8:I15" si="5">IF(AND(G8&gt;=$H$5, G8&lt;=$J$5),G8,"")</f>
        <v/>
      </c>
      <c r="J8" s="160">
        <f t="shared" ref="J8:J15" si="6">IF(G8&lt;$H$5,G8,"")</f>
        <v>0</v>
      </c>
      <c r="K8" s="200"/>
      <c r="L8"/>
      <c r="M8"/>
      <c r="N8"/>
      <c r="O8"/>
      <c r="P8"/>
      <c r="Q8"/>
      <c r="R8"/>
      <c r="S8"/>
      <c r="T8"/>
      <c r="U8" s="182"/>
      <c r="V8"/>
      <c r="W8" s="23"/>
      <c r="X8" s="23"/>
      <c r="Y8" s="23"/>
      <c r="Z8" s="182"/>
      <c r="AA8" s="23"/>
      <c r="AB8" s="23"/>
      <c r="AC8" s="23"/>
      <c r="AD8" s="23"/>
      <c r="AE8" s="23"/>
      <c r="AF8" s="23"/>
      <c r="AG8" s="173"/>
      <c r="AH8"/>
      <c r="AI8"/>
      <c r="AJ8"/>
      <c r="AL8" s="53" t="str">
        <f t="shared" si="0"/>
        <v>HOSP</v>
      </c>
      <c r="AM8" s="55" t="e">
        <f t="shared" si="2"/>
        <v>#REF!</v>
      </c>
      <c r="AN8" s="54" t="e">
        <f t="shared" si="1"/>
        <v>#REF!</v>
      </c>
      <c r="AO8" s="55" t="e">
        <f>#REF!</f>
        <v>#REF!</v>
      </c>
      <c r="AP8" s="201">
        <f t="shared" si="3"/>
        <v>0</v>
      </c>
      <c r="AQ8" s="202" t="e">
        <f>#REF!</f>
        <v>#REF!</v>
      </c>
    </row>
    <row r="9" spans="1:43" s="183" customFormat="1" ht="18" customHeight="1" x14ac:dyDescent="0.25">
      <c r="A9" s="157" t="str">
        <f>Config!$B$17</f>
        <v>LLUI</v>
      </c>
      <c r="B9" s="152" t="e">
        <f>METAS!#REF!</f>
        <v>#REF!</v>
      </c>
      <c r="C9" s="125" t="e">
        <f>ROUNDUP((B9/12)*Config!$C$6,0)</f>
        <v>#REF!</v>
      </c>
      <c r="D9" s="152" t="e">
        <f>ACUMULADO!#REF!</f>
        <v>#REF!</v>
      </c>
      <c r="E9" s="125"/>
      <c r="F9" s="162">
        <f t="shared" ref="F9:F16" si="7">F8</f>
        <v>6.4</v>
      </c>
      <c r="G9" s="158">
        <f t="shared" ref="G9:G15" si="8">IFERROR(D9*100/C9,0)</f>
        <v>0</v>
      </c>
      <c r="H9" s="159" t="str">
        <f t="shared" si="4"/>
        <v/>
      </c>
      <c r="I9" s="159" t="str">
        <f t="shared" si="5"/>
        <v/>
      </c>
      <c r="J9" s="160">
        <f t="shared" si="6"/>
        <v>0</v>
      </c>
      <c r="K9" s="200"/>
      <c r="L9"/>
      <c r="M9"/>
      <c r="N9"/>
      <c r="O9"/>
      <c r="P9"/>
      <c r="Q9"/>
      <c r="R9"/>
      <c r="S9"/>
      <c r="T9"/>
      <c r="U9" s="182"/>
      <c r="V9" s="1"/>
      <c r="W9" s="172"/>
      <c r="X9" s="23"/>
      <c r="Y9" s="23"/>
      <c r="Z9" s="182"/>
      <c r="AA9" s="23"/>
      <c r="AB9" s="23"/>
      <c r="AC9" s="23"/>
      <c r="AD9" s="23"/>
      <c r="AE9" s="23"/>
      <c r="AF9" s="23"/>
      <c r="AG9" s="173"/>
      <c r="AH9"/>
      <c r="AI9"/>
      <c r="AJ9"/>
      <c r="AL9" s="53" t="str">
        <f t="shared" si="0"/>
        <v>LLUI</v>
      </c>
      <c r="AM9" s="55" t="e">
        <f t="shared" si="2"/>
        <v>#REF!</v>
      </c>
      <c r="AN9" s="54" t="e">
        <f t="shared" si="1"/>
        <v>#REF!</v>
      </c>
      <c r="AO9" s="55" t="e">
        <f>#REF!</f>
        <v>#REF!</v>
      </c>
      <c r="AP9" s="201">
        <f t="shared" si="3"/>
        <v>0</v>
      </c>
      <c r="AQ9" s="202" t="e">
        <f>#REF!</f>
        <v>#REF!</v>
      </c>
    </row>
    <row r="10" spans="1:43" s="183" customFormat="1" ht="18" customHeight="1" x14ac:dyDescent="0.25">
      <c r="A10" s="157" t="str">
        <f>Config!$B$18</f>
        <v>JERI</v>
      </c>
      <c r="B10" s="152" t="e">
        <f>METAS!#REF!</f>
        <v>#REF!</v>
      </c>
      <c r="C10" s="125" t="e">
        <f>ROUNDUP((B10/12)*Config!$C$6,0)</f>
        <v>#REF!</v>
      </c>
      <c r="D10" s="152" t="e">
        <f>ACUMULADO!#REF!</f>
        <v>#REF!</v>
      </c>
      <c r="E10" s="125"/>
      <c r="F10" s="162">
        <f t="shared" si="7"/>
        <v>6.4</v>
      </c>
      <c r="G10" s="158">
        <f t="shared" si="8"/>
        <v>0</v>
      </c>
      <c r="H10" s="159" t="str">
        <f t="shared" si="4"/>
        <v/>
      </c>
      <c r="I10" s="159" t="str">
        <f t="shared" si="5"/>
        <v/>
      </c>
      <c r="J10" s="160">
        <f t="shared" si="6"/>
        <v>0</v>
      </c>
      <c r="K10" s="200"/>
      <c r="L10"/>
      <c r="M10"/>
      <c r="N10"/>
      <c r="O10"/>
      <c r="P10"/>
      <c r="Q10"/>
      <c r="R10"/>
      <c r="S10"/>
      <c r="T10"/>
      <c r="U10" s="182"/>
      <c r="V10"/>
      <c r="W10" s="23"/>
      <c r="X10" s="23"/>
      <c r="Y10" s="23"/>
      <c r="Z10" s="182"/>
      <c r="AA10" s="23"/>
      <c r="AB10" s="23"/>
      <c r="AC10" s="23"/>
      <c r="AD10" s="23"/>
      <c r="AE10" s="23"/>
      <c r="AF10" s="23"/>
      <c r="AG10" s="173"/>
      <c r="AH10"/>
      <c r="AI10"/>
      <c r="AJ10"/>
      <c r="AL10" s="53" t="str">
        <f t="shared" si="0"/>
        <v>JERI</v>
      </c>
      <c r="AM10" s="55" t="e">
        <f t="shared" si="2"/>
        <v>#REF!</v>
      </c>
      <c r="AN10" s="54" t="e">
        <f t="shared" si="1"/>
        <v>#REF!</v>
      </c>
      <c r="AO10" s="55" t="e">
        <f>#REF!</f>
        <v>#REF!</v>
      </c>
      <c r="AP10" s="201">
        <f t="shared" si="3"/>
        <v>0</v>
      </c>
      <c r="AQ10" s="202" t="e">
        <f>#REF!</f>
        <v>#REF!</v>
      </c>
    </row>
    <row r="11" spans="1:43" s="183" customFormat="1" ht="18" customHeight="1" x14ac:dyDescent="0.25">
      <c r="A11" s="157" t="str">
        <f>Config!$B$19</f>
        <v>YANT</v>
      </c>
      <c r="B11" s="152" t="e">
        <f>METAS!#REF!</f>
        <v>#REF!</v>
      </c>
      <c r="C11" s="125" t="e">
        <f>ROUNDUP((B11/12)*Config!$C$6,0)</f>
        <v>#REF!</v>
      </c>
      <c r="D11" s="152" t="e">
        <f>ACUMULADO!#REF!</f>
        <v>#REF!</v>
      </c>
      <c r="E11" s="125"/>
      <c r="F11" s="162">
        <f t="shared" si="7"/>
        <v>6.4</v>
      </c>
      <c r="G11" s="158">
        <f t="shared" si="8"/>
        <v>0</v>
      </c>
      <c r="H11" s="159" t="str">
        <f t="shared" si="4"/>
        <v/>
      </c>
      <c r="I11" s="159" t="str">
        <f t="shared" si="5"/>
        <v/>
      </c>
      <c r="J11" s="160">
        <f t="shared" si="6"/>
        <v>0</v>
      </c>
      <c r="K11" s="200"/>
      <c r="L11"/>
      <c r="M11"/>
      <c r="N11"/>
      <c r="O11"/>
      <c r="P11"/>
      <c r="Q11"/>
      <c r="R11"/>
      <c r="S11"/>
      <c r="T11"/>
      <c r="U11" s="182"/>
      <c r="V11"/>
      <c r="W11" s="23"/>
      <c r="X11" s="23"/>
      <c r="Y11" s="23"/>
      <c r="Z11" s="182"/>
      <c r="AA11" s="23"/>
      <c r="AB11" s="23"/>
      <c r="AC11" s="23"/>
      <c r="AD11" s="23"/>
      <c r="AE11" s="23"/>
      <c r="AF11" s="23"/>
      <c r="AG11" s="173"/>
      <c r="AH11"/>
      <c r="AI11"/>
      <c r="AJ11"/>
      <c r="AL11" s="53" t="str">
        <f t="shared" si="0"/>
        <v>YANT</v>
      </c>
      <c r="AM11" s="55" t="e">
        <f t="shared" si="2"/>
        <v>#REF!</v>
      </c>
      <c r="AN11" s="54" t="e">
        <f t="shared" si="1"/>
        <v>#REF!</v>
      </c>
      <c r="AO11" s="55" t="e">
        <f>#REF!</f>
        <v>#REF!</v>
      </c>
      <c r="AP11" s="201">
        <f t="shared" si="3"/>
        <v>0</v>
      </c>
      <c r="AQ11" s="202" t="e">
        <f>#REF!</f>
        <v>#REF!</v>
      </c>
    </row>
    <row r="12" spans="1:43" s="183" customFormat="1" ht="18" customHeight="1" x14ac:dyDescent="0.25">
      <c r="A12" s="157" t="str">
        <f>Config!$B$20</f>
        <v>SORI</v>
      </c>
      <c r="B12" s="152" t="e">
        <f>METAS!#REF!</f>
        <v>#REF!</v>
      </c>
      <c r="C12" s="125" t="e">
        <f>ROUNDUP((B12/12)*Config!$C$6,0)</f>
        <v>#REF!</v>
      </c>
      <c r="D12" s="152" t="e">
        <f>ACUMULADO!#REF!</f>
        <v>#REF!</v>
      </c>
      <c r="E12" s="125"/>
      <c r="F12" s="162">
        <f t="shared" si="7"/>
        <v>6.4</v>
      </c>
      <c r="G12" s="158">
        <f t="shared" si="8"/>
        <v>0</v>
      </c>
      <c r="H12" s="159" t="str">
        <f t="shared" si="4"/>
        <v/>
      </c>
      <c r="I12" s="159" t="str">
        <f t="shared" si="5"/>
        <v/>
      </c>
      <c r="J12" s="160">
        <f t="shared" si="6"/>
        <v>0</v>
      </c>
      <c r="K12" s="200"/>
      <c r="L12"/>
      <c r="M12"/>
      <c r="N12"/>
      <c r="O12"/>
      <c r="P12"/>
      <c r="Q12"/>
      <c r="R12"/>
      <c r="S12"/>
      <c r="T12"/>
      <c r="U12" s="182"/>
      <c r="V12"/>
      <c r="W12" s="23"/>
      <c r="X12" s="23"/>
      <c r="Y12" s="23"/>
      <c r="Z12" s="182"/>
      <c r="AA12" s="23"/>
      <c r="AB12" s="23"/>
      <c r="AC12" s="23"/>
      <c r="AD12" s="23"/>
      <c r="AE12" s="23"/>
      <c r="AF12" s="23"/>
      <c r="AG12" s="173"/>
      <c r="AH12"/>
      <c r="AI12"/>
      <c r="AJ12"/>
      <c r="AL12" s="53" t="str">
        <f t="shared" si="0"/>
        <v>SORI</v>
      </c>
      <c r="AM12" s="55" t="e">
        <f t="shared" si="2"/>
        <v>#REF!</v>
      </c>
      <c r="AN12" s="54" t="e">
        <f t="shared" si="1"/>
        <v>#REF!</v>
      </c>
      <c r="AO12" s="55" t="e">
        <f>#REF!</f>
        <v>#REF!</v>
      </c>
      <c r="AP12" s="201">
        <f t="shared" si="3"/>
        <v>0</v>
      </c>
      <c r="AQ12" s="202" t="e">
        <f>#REF!</f>
        <v>#REF!</v>
      </c>
    </row>
    <row r="13" spans="1:43" s="183" customFormat="1" ht="18" customHeight="1" x14ac:dyDescent="0.25">
      <c r="A13" s="157" t="str">
        <f>Config!$B$21</f>
        <v>JEPE</v>
      </c>
      <c r="B13" s="152" t="e">
        <f>METAS!#REF!</f>
        <v>#REF!</v>
      </c>
      <c r="C13" s="125" t="e">
        <f>ROUNDUP((B13/12)*Config!$C$6,0)</f>
        <v>#REF!</v>
      </c>
      <c r="D13" s="152" t="e">
        <f>ACUMULADO!#REF!</f>
        <v>#REF!</v>
      </c>
      <c r="E13" s="125"/>
      <c r="F13" s="162">
        <f t="shared" si="7"/>
        <v>6.4</v>
      </c>
      <c r="G13" s="158">
        <f>IFERROR(D13*100/C13,0)</f>
        <v>0</v>
      </c>
      <c r="H13" s="159" t="str">
        <f>IF(G13&gt;$J$5,G13,"")</f>
        <v/>
      </c>
      <c r="I13" s="159" t="str">
        <f>IF(AND(G13&gt;=$H$5, G13&lt;=$J$5),G13,"")</f>
        <v/>
      </c>
      <c r="J13" s="160">
        <f>IF(G13&lt;$H$5,G13,"")</f>
        <v>0</v>
      </c>
      <c r="K13" s="200"/>
      <c r="L13"/>
      <c r="M13"/>
      <c r="N13"/>
      <c r="O13"/>
      <c r="P13"/>
      <c r="Q13"/>
      <c r="R13"/>
      <c r="S13"/>
      <c r="T13"/>
      <c r="U13" s="182"/>
      <c r="V13" s="119"/>
      <c r="W13" s="23"/>
      <c r="X13" s="23"/>
      <c r="Y13" s="23"/>
      <c r="Z13" s="182"/>
      <c r="AA13" s="23"/>
      <c r="AB13" s="23"/>
      <c r="AC13" s="23"/>
      <c r="AD13" s="23"/>
      <c r="AE13" s="23"/>
      <c r="AF13" s="23"/>
      <c r="AG13" s="173"/>
      <c r="AH13"/>
      <c r="AI13"/>
      <c r="AJ13"/>
      <c r="AL13" s="53" t="str">
        <f>A13</f>
        <v>JEPE</v>
      </c>
      <c r="AM13" s="55" t="e">
        <f>C13</f>
        <v>#REF!</v>
      </c>
      <c r="AN13" s="54" t="e">
        <f>D13</f>
        <v>#REF!</v>
      </c>
      <c r="AO13" s="55" t="e">
        <f>#REF!</f>
        <v>#REF!</v>
      </c>
      <c r="AP13" s="201">
        <f>G13</f>
        <v>0</v>
      </c>
      <c r="AQ13" s="202" t="e">
        <f>#REF!</f>
        <v>#REF!</v>
      </c>
    </row>
    <row r="14" spans="1:43" s="183" customFormat="1" ht="18" customHeight="1" x14ac:dyDescent="0.25">
      <c r="A14" s="157" t="str">
        <f>Config!$B$22</f>
        <v>ROQU</v>
      </c>
      <c r="B14" s="152" t="e">
        <f>METAS!#REF!</f>
        <v>#REF!</v>
      </c>
      <c r="C14" s="125" t="e">
        <f>ROUNDUP((B14/12)*Config!$C$6,0)</f>
        <v>#REF!</v>
      </c>
      <c r="D14" s="152" t="e">
        <f>ACUMULADO!#REF!</f>
        <v>#REF!</v>
      </c>
      <c r="E14" s="125"/>
      <c r="F14" s="162">
        <f t="shared" si="7"/>
        <v>6.4</v>
      </c>
      <c r="G14" s="158">
        <f>IFERROR(D14*100/C14,0)</f>
        <v>0</v>
      </c>
      <c r="H14" s="159" t="str">
        <f>IF(G14&gt;$J$5,G14,"")</f>
        <v/>
      </c>
      <c r="I14" s="159" t="str">
        <f>IF(AND(G14&gt;=$H$5, G14&lt;=$J$5),G14,"")</f>
        <v/>
      </c>
      <c r="J14" s="160">
        <f>IF(G14&lt;$H$5,G14,"")</f>
        <v>0</v>
      </c>
      <c r="K14" s="200"/>
      <c r="L14"/>
      <c r="M14"/>
      <c r="N14"/>
      <c r="O14"/>
      <c r="P14"/>
      <c r="Q14"/>
      <c r="R14"/>
      <c r="S14"/>
      <c r="T14"/>
      <c r="U14" s="182"/>
      <c r="V14" s="1"/>
      <c r="W14" s="172"/>
      <c r="X14" s="23"/>
      <c r="Y14" s="23"/>
      <c r="Z14" s="182"/>
      <c r="AA14" s="23"/>
      <c r="AB14" s="23"/>
      <c r="AC14" s="23"/>
      <c r="AD14" s="23"/>
      <c r="AE14" s="23"/>
      <c r="AF14" s="23"/>
      <c r="AG14" s="173"/>
      <c r="AH14"/>
      <c r="AI14"/>
      <c r="AJ14"/>
      <c r="AL14" s="53" t="str">
        <f>A14</f>
        <v>ROQU</v>
      </c>
      <c r="AM14" s="55" t="e">
        <f>C14</f>
        <v>#REF!</v>
      </c>
      <c r="AN14" s="54" t="e">
        <f>D14</f>
        <v>#REF!</v>
      </c>
      <c r="AO14" s="55" t="e">
        <f>#REF!</f>
        <v>#REF!</v>
      </c>
      <c r="AP14" s="201">
        <f>G14</f>
        <v>0</v>
      </c>
      <c r="AQ14" s="202" t="e">
        <f>#REF!</f>
        <v>#REF!</v>
      </c>
    </row>
    <row r="15" spans="1:43" s="183" customFormat="1" ht="18" customHeight="1" x14ac:dyDescent="0.25">
      <c r="A15" s="157" t="str">
        <f>Config!$B$23</f>
        <v>CALZ</v>
      </c>
      <c r="B15" s="152" t="e">
        <f>METAS!#REF!</f>
        <v>#REF!</v>
      </c>
      <c r="C15" s="125" t="e">
        <f>ROUNDUP((B15/12)*Config!$C$6,0)</f>
        <v>#REF!</v>
      </c>
      <c r="D15" s="152" t="e">
        <f>ACUMULADO!#REF!</f>
        <v>#REF!</v>
      </c>
      <c r="E15" s="125"/>
      <c r="F15" s="162">
        <f t="shared" si="7"/>
        <v>6.4</v>
      </c>
      <c r="G15" s="158">
        <f t="shared" si="8"/>
        <v>0</v>
      </c>
      <c r="H15" s="159" t="str">
        <f t="shared" si="4"/>
        <v/>
      </c>
      <c r="I15" s="159" t="str">
        <f t="shared" si="5"/>
        <v/>
      </c>
      <c r="J15" s="160">
        <f t="shared" si="6"/>
        <v>0</v>
      </c>
      <c r="K15" s="200"/>
      <c r="L15"/>
      <c r="M15"/>
      <c r="N15"/>
      <c r="O15"/>
      <c r="P15"/>
      <c r="Q15"/>
      <c r="R15"/>
      <c r="S15"/>
      <c r="T15"/>
      <c r="U15" s="182"/>
      <c r="V15" s="119"/>
      <c r="W15" s="23"/>
      <c r="X15" s="23"/>
      <c r="Y15" s="23"/>
      <c r="Z15" s="182"/>
      <c r="AA15" s="23"/>
      <c r="AB15" s="23"/>
      <c r="AC15" s="23"/>
      <c r="AD15" s="23"/>
      <c r="AE15" s="23"/>
      <c r="AF15" s="23"/>
      <c r="AG15" s="173"/>
      <c r="AH15"/>
      <c r="AI15"/>
      <c r="AJ15"/>
      <c r="AL15" s="53" t="str">
        <f t="shared" si="0"/>
        <v>CALZ</v>
      </c>
      <c r="AM15" s="55" t="e">
        <f t="shared" si="2"/>
        <v>#REF!</v>
      </c>
      <c r="AN15" s="54" t="e">
        <f t="shared" si="1"/>
        <v>#REF!</v>
      </c>
      <c r="AO15" s="55" t="e">
        <f>#REF!</f>
        <v>#REF!</v>
      </c>
      <c r="AP15" s="201">
        <f t="shared" si="3"/>
        <v>0</v>
      </c>
      <c r="AQ15" s="202" t="e">
        <f>#REF!</f>
        <v>#REF!</v>
      </c>
    </row>
    <row r="16" spans="1:43" ht="18" customHeight="1" x14ac:dyDescent="0.25">
      <c r="A16" s="157" t="str">
        <f>Config!$B$24</f>
        <v>PUEB</v>
      </c>
      <c r="B16" s="152" t="e">
        <f>METAS!#REF!</f>
        <v>#REF!</v>
      </c>
      <c r="C16" s="125" t="e">
        <f>ROUNDUP((B16/12)*Config!$C$6,0)</f>
        <v>#REF!</v>
      </c>
      <c r="D16" s="152" t="e">
        <f>ACUMULADO!#REF!</f>
        <v>#REF!</v>
      </c>
      <c r="E16" s="125"/>
      <c r="F16" s="162">
        <f t="shared" si="7"/>
        <v>6.4</v>
      </c>
      <c r="G16" s="158">
        <f t="shared" ref="G16" si="9">IFERROR(D16*100/C16,0)</f>
        <v>0</v>
      </c>
      <c r="H16" s="159" t="str">
        <f t="shared" ref="H16" si="10">IF(G16&gt;$J$5,G16,"")</f>
        <v/>
      </c>
      <c r="I16" s="159" t="str">
        <f t="shared" ref="I16" si="11">IF(AND(G16&gt;=$H$5, G16&lt;=$J$5),G16,"")</f>
        <v/>
      </c>
      <c r="J16" s="160">
        <f t="shared" ref="J16" si="12">IF(G16&lt;$H$5,G16,"")</f>
        <v>0</v>
      </c>
      <c r="K16" s="200"/>
      <c r="T16"/>
      <c r="V16" s="1"/>
      <c r="W16" s="124"/>
      <c r="AB16" s="23"/>
      <c r="AC16" s="23"/>
      <c r="AD16" s="23"/>
      <c r="AE16" s="23"/>
      <c r="AF16" s="23"/>
      <c r="AG16" s="173"/>
      <c r="AL16" s="53" t="str">
        <f>A16</f>
        <v>PUEB</v>
      </c>
      <c r="AM16" s="55" t="e">
        <f>C16</f>
        <v>#REF!</v>
      </c>
      <c r="AN16" s="54" t="e">
        <f>D16</f>
        <v>#REF!</v>
      </c>
      <c r="AO16" s="55" t="e">
        <f>#REF!</f>
        <v>#REF!</v>
      </c>
      <c r="AP16" s="201" t="e">
        <f>#REF!</f>
        <v>#REF!</v>
      </c>
      <c r="AQ16" s="202" t="e">
        <f>#REF!</f>
        <v>#REF!</v>
      </c>
    </row>
    <row r="17" spans="1:43" s="183" customFormat="1" ht="18" customHeight="1" x14ac:dyDescent="0.25">
      <c r="A17" s="187"/>
      <c r="E17" s="183" t="s">
        <v>161</v>
      </c>
      <c r="F17" s="183">
        <v>2017</v>
      </c>
      <c r="G17" s="188">
        <v>2018</v>
      </c>
      <c r="H17">
        <v>2019</v>
      </c>
      <c r="I17">
        <v>2020</v>
      </c>
      <c r="J17">
        <v>2021</v>
      </c>
      <c r="K17"/>
      <c r="L17"/>
      <c r="M17"/>
      <c r="N17"/>
      <c r="O17"/>
      <c r="P17"/>
      <c r="Q17"/>
      <c r="R17"/>
      <c r="S17"/>
      <c r="T17"/>
      <c r="U17" s="182"/>
      <c r="V17" s="119"/>
      <c r="W17" s="23"/>
      <c r="X17" s="23"/>
      <c r="Y17" s="23"/>
      <c r="Z17" s="182"/>
      <c r="AA17" s="23"/>
      <c r="AB17" s="23"/>
      <c r="AC17" s="23"/>
      <c r="AD17" s="23"/>
      <c r="AE17" s="23"/>
      <c r="AF17" s="23"/>
      <c r="AG17" s="173"/>
      <c r="AH17"/>
      <c r="AI17"/>
      <c r="AJ17"/>
      <c r="AO17"/>
      <c r="AP17" s="4"/>
    </row>
    <row r="18" spans="1:43" s="183" customFormat="1" ht="18" customHeight="1" x14ac:dyDescent="0.25">
      <c r="A18" s="187"/>
      <c r="C18" s="188"/>
      <c r="E18" s="183" t="s">
        <v>162</v>
      </c>
      <c r="F18" s="183">
        <v>12</v>
      </c>
      <c r="G18" s="203">
        <v>10.5</v>
      </c>
      <c r="H18">
        <v>9</v>
      </c>
      <c r="I18">
        <v>7.5</v>
      </c>
      <c r="J18">
        <v>5.5</v>
      </c>
      <c r="K18"/>
      <c r="L18"/>
      <c r="M18"/>
      <c r="N18"/>
      <c r="O18"/>
      <c r="P18"/>
      <c r="Q18"/>
      <c r="R18"/>
      <c r="S18"/>
      <c r="T18"/>
      <c r="U18" s="182"/>
      <c r="V18" s="119"/>
      <c r="W18" s="23"/>
      <c r="X18" s="23"/>
      <c r="Y18" s="23"/>
      <c r="Z18" s="182"/>
      <c r="AA18" s="23"/>
      <c r="AB18" s="23"/>
      <c r="AC18" s="23"/>
      <c r="AD18" s="23"/>
      <c r="AE18" s="23"/>
      <c r="AF18" s="23"/>
      <c r="AG18" s="173"/>
      <c r="AH18"/>
      <c r="AI18"/>
      <c r="AJ18"/>
      <c r="AO18"/>
      <c r="AP18" s="4"/>
    </row>
    <row r="19" spans="1:43" s="183" customFormat="1" ht="18" customHeight="1" x14ac:dyDescent="0.25">
      <c r="A19" s="187"/>
      <c r="C19" s="188"/>
      <c r="G19" s="203"/>
      <c r="H19"/>
      <c r="I19"/>
      <c r="J19"/>
      <c r="K19"/>
      <c r="L19"/>
      <c r="M19"/>
      <c r="N19"/>
      <c r="O19"/>
      <c r="P19"/>
      <c r="Q19"/>
      <c r="R19"/>
      <c r="S19"/>
      <c r="T19"/>
      <c r="U19" s="182"/>
      <c r="V19" s="119"/>
      <c r="W19" s="23"/>
      <c r="X19" s="23"/>
      <c r="Y19" s="23"/>
      <c r="Z19" s="182"/>
      <c r="AA19" s="23"/>
      <c r="AB19" s="23"/>
      <c r="AC19" s="23"/>
      <c r="AD19" s="23"/>
      <c r="AE19" s="23"/>
      <c r="AF19" s="23"/>
      <c r="AG19" s="173"/>
      <c r="AH19"/>
      <c r="AI19"/>
      <c r="AJ19"/>
      <c r="AO19"/>
      <c r="AP19" s="4"/>
    </row>
    <row r="20" spans="1:43" s="183" customFormat="1" ht="18" customHeight="1" x14ac:dyDescent="0.25">
      <c r="A20" s="187"/>
      <c r="C20" s="188"/>
      <c r="E20" s="183" t="s">
        <v>163</v>
      </c>
      <c r="F20" s="183">
        <v>2017</v>
      </c>
      <c r="G20" s="188">
        <v>2018</v>
      </c>
      <c r="H20">
        <v>2019</v>
      </c>
      <c r="I20">
        <v>2020</v>
      </c>
      <c r="J20">
        <v>2021</v>
      </c>
      <c r="K20"/>
      <c r="L20"/>
      <c r="M20"/>
      <c r="N20"/>
      <c r="O20"/>
      <c r="P20"/>
      <c r="Q20"/>
      <c r="R20"/>
      <c r="S20"/>
      <c r="T20"/>
      <c r="U20" s="182"/>
      <c r="V20" s="119"/>
      <c r="W20" s="23"/>
      <c r="X20" s="23"/>
      <c r="Y20" s="23"/>
      <c r="Z20" s="182"/>
      <c r="AA20" s="23"/>
      <c r="AB20" s="23"/>
      <c r="AC20" s="23"/>
      <c r="AD20" s="23"/>
      <c r="AE20" s="23"/>
      <c r="AF20" s="23"/>
      <c r="AG20" s="173"/>
      <c r="AH20"/>
      <c r="AI20"/>
      <c r="AJ20"/>
      <c r="AO20"/>
      <c r="AP20" s="4"/>
    </row>
    <row r="21" spans="1:43" s="183" customFormat="1" ht="18" customHeight="1" x14ac:dyDescent="0.25">
      <c r="A21" s="163"/>
      <c r="B21" s="129"/>
      <c r="C21" s="188"/>
      <c r="E21" s="183" t="s">
        <v>162</v>
      </c>
      <c r="F21" s="183">
        <v>13</v>
      </c>
      <c r="G21" s="203">
        <v>14.4</v>
      </c>
      <c r="H21">
        <v>9.6999999999999993</v>
      </c>
      <c r="I21">
        <v>8.1</v>
      </c>
      <c r="J21">
        <v>6.4</v>
      </c>
      <c r="K21"/>
      <c r="L21"/>
      <c r="M21"/>
      <c r="N21"/>
      <c r="O21"/>
      <c r="P21"/>
      <c r="Q21"/>
      <c r="R21"/>
      <c r="S21"/>
      <c r="T21"/>
      <c r="U21" s="182"/>
      <c r="V21" s="119"/>
      <c r="W21" s="23"/>
      <c r="X21" s="23"/>
      <c r="Y21" s="23"/>
      <c r="Z21" s="182"/>
      <c r="AA21" s="23"/>
      <c r="AB21" s="23"/>
      <c r="AC21" s="23"/>
      <c r="AD21" s="23"/>
      <c r="AE21" s="23"/>
      <c r="AF21" s="23"/>
      <c r="AG21" s="173"/>
      <c r="AH21"/>
      <c r="AI21"/>
      <c r="AJ21"/>
      <c r="AO21"/>
      <c r="AP21" s="4"/>
    </row>
    <row r="22" spans="1:43" s="183" customFormat="1" ht="18" customHeight="1" x14ac:dyDescent="0.25">
      <c r="A22" s="7"/>
      <c r="B22"/>
      <c r="C22" s="188"/>
      <c r="F22" s="129"/>
      <c r="G22" s="203"/>
      <c r="H22" s="129"/>
      <c r="I22" s="204"/>
      <c r="J22" s="205"/>
      <c r="K22"/>
      <c r="L22"/>
      <c r="M22"/>
      <c r="N22"/>
      <c r="O22"/>
      <c r="P22"/>
      <c r="Q22"/>
      <c r="R22"/>
      <c r="S22"/>
      <c r="T22"/>
      <c r="U22" s="182"/>
      <c r="V22" s="119"/>
      <c r="W22" s="23"/>
      <c r="X22" s="23"/>
      <c r="Y22" s="23"/>
      <c r="Z22" s="182"/>
      <c r="AA22" s="23"/>
      <c r="AB22" s="23"/>
      <c r="AC22" s="23"/>
      <c r="AD22" s="23"/>
      <c r="AE22" s="23"/>
      <c r="AF22" s="23"/>
      <c r="AG22" s="173"/>
      <c r="AH22"/>
      <c r="AI22"/>
      <c r="AJ22"/>
      <c r="AO22"/>
      <c r="AP22" s="4"/>
    </row>
    <row r="23" spans="1:43" s="183" customFormat="1" ht="18" customHeight="1" x14ac:dyDescent="0.25">
      <c r="A23" s="7"/>
      <c r="B23"/>
      <c r="C23" s="188"/>
      <c r="F23" s="129"/>
      <c r="G23" s="203"/>
      <c r="H23" s="129"/>
      <c r="I23" s="204"/>
      <c r="J23" s="205"/>
      <c r="K23"/>
      <c r="L23"/>
      <c r="M23"/>
      <c r="N23"/>
      <c r="O23"/>
      <c r="P23"/>
      <c r="Q23"/>
      <c r="R23"/>
      <c r="S23"/>
      <c r="T23"/>
      <c r="U23" s="182"/>
      <c r="V23" s="124" t="e">
        <f>A24</f>
        <v>#REF!</v>
      </c>
      <c r="W23" s="23"/>
      <c r="X23" s="23"/>
      <c r="Y23" s="23"/>
      <c r="Z23" s="182"/>
      <c r="AA23" s="23"/>
      <c r="AB23" s="23"/>
      <c r="AC23" s="23"/>
      <c r="AD23" s="23"/>
      <c r="AE23" s="23"/>
      <c r="AF23" s="23"/>
      <c r="AG23" s="173"/>
      <c r="AH23"/>
      <c r="AI23"/>
      <c r="AJ23"/>
      <c r="AO23"/>
      <c r="AP23" s="4"/>
    </row>
    <row r="24" spans="1:43" s="183" customFormat="1" ht="18" customHeight="1" x14ac:dyDescent="0.25">
      <c r="A24" s="7" t="e">
        <f>METAS!#REF!</f>
        <v>#REF!</v>
      </c>
      <c r="B24"/>
      <c r="C24" s="127"/>
      <c r="D24" s="195"/>
      <c r="E24" s="206"/>
      <c r="F24" s="195"/>
      <c r="G24" s="203"/>
      <c r="H24" s="197">
        <v>19</v>
      </c>
      <c r="I24" s="198"/>
      <c r="J24" s="199">
        <v>23.8</v>
      </c>
      <c r="K24"/>
      <c r="L24"/>
      <c r="M24"/>
      <c r="N24"/>
      <c r="O24"/>
      <c r="P24"/>
      <c r="Q24"/>
      <c r="R24"/>
      <c r="S24"/>
      <c r="T24"/>
      <c r="U24" s="182"/>
      <c r="V24" s="161" t="e">
        <f>$V$1&amp;"  "&amp;V23&amp;"  "&amp;$V$3&amp;"  "&amp;$V$2</f>
        <v>#REF!</v>
      </c>
      <c r="W24" s="23"/>
      <c r="X24" s="23"/>
      <c r="Y24" s="23"/>
      <c r="Z24" s="182"/>
      <c r="AA24" s="23"/>
      <c r="AB24" s="23"/>
      <c r="AC24" s="23"/>
      <c r="AD24" s="23"/>
      <c r="AE24" s="23"/>
      <c r="AF24" s="23"/>
      <c r="AG24" s="173"/>
      <c r="AH24"/>
      <c r="AI24"/>
      <c r="AJ24"/>
      <c r="AL24" t="e">
        <f t="shared" ref="AL24:AL34" si="13">A24</f>
        <v>#REF!</v>
      </c>
      <c r="AM24"/>
      <c r="AN24"/>
      <c r="AO24"/>
      <c r="AP24" s="4"/>
      <c r="AQ24"/>
    </row>
    <row r="25" spans="1:43" s="183" customFormat="1" ht="48" customHeight="1" thickBot="1" x14ac:dyDescent="0.3">
      <c r="A25" s="132" t="s">
        <v>3</v>
      </c>
      <c r="B25" s="133" t="s">
        <v>186</v>
      </c>
      <c r="C25" s="134" t="s">
        <v>128</v>
      </c>
      <c r="D25" s="133" t="s">
        <v>185</v>
      </c>
      <c r="E25" s="133"/>
      <c r="F25" s="135" t="s">
        <v>164</v>
      </c>
      <c r="G25" s="136" t="s">
        <v>12</v>
      </c>
      <c r="H25" s="137" t="str">
        <f>"DEFICIENTE &gt;= "&amp;$J$24</f>
        <v>DEFICIENTE &gt;= 23.8</v>
      </c>
      <c r="I25" s="137" t="str">
        <f>"PROCESO &gt; "&amp;$H$24&amp;"  -  &lt; "&amp;$J$24</f>
        <v>PROCESO &gt; 19  -  &lt; 23.8</v>
      </c>
      <c r="J25" s="137" t="str">
        <f>"OPTIMO &lt;= "&amp;$H$24</f>
        <v>OPTIMO &lt;= 19</v>
      </c>
      <c r="K25"/>
      <c r="L25"/>
      <c r="M25"/>
      <c r="N25"/>
      <c r="O25"/>
      <c r="P25"/>
      <c r="Q25"/>
      <c r="R25"/>
      <c r="S25"/>
      <c r="T25"/>
      <c r="U25" s="182"/>
      <c r="V25" s="119"/>
      <c r="W25" s="23"/>
      <c r="X25" s="23"/>
      <c r="Y25" s="23"/>
      <c r="Z25" s="182"/>
      <c r="AA25" s="23"/>
      <c r="AB25" s="23"/>
      <c r="AC25" s="23"/>
      <c r="AD25" s="23"/>
      <c r="AE25" s="23"/>
      <c r="AF25" s="23"/>
      <c r="AG25" s="173"/>
      <c r="AH25"/>
      <c r="AI25"/>
      <c r="AJ25"/>
      <c r="AL25" s="138" t="str">
        <f t="shared" si="13"/>
        <v>ESTABLECIMIENTOS</v>
      </c>
      <c r="AM25" s="139" t="s">
        <v>158</v>
      </c>
      <c r="AN25" s="140" t="str">
        <f t="shared" ref="AN25:AN34" si="14">D25</f>
        <v>Anemia HIS</v>
      </c>
      <c r="AO25" s="141" t="e">
        <f>#REF!</f>
        <v>#REF!</v>
      </c>
      <c r="AP25" s="141" t="s">
        <v>159</v>
      </c>
      <c r="AQ25" s="142" t="s">
        <v>160</v>
      </c>
    </row>
    <row r="26" spans="1:43" s="183" customFormat="1" ht="18" customHeight="1" thickBot="1" x14ac:dyDescent="0.3">
      <c r="A26" s="143" t="str">
        <f>Config!$B$15</f>
        <v>RED</v>
      </c>
      <c r="B26" s="144" t="e">
        <f>SUM(B27:B35)</f>
        <v>#REF!</v>
      </c>
      <c r="C26" s="144" t="e">
        <f>SUM(C27:C35)</f>
        <v>#REF!</v>
      </c>
      <c r="D26" s="144" t="e">
        <f>SUM(D27:D35)</f>
        <v>#REF!</v>
      </c>
      <c r="E26" s="144"/>
      <c r="F26" s="145">
        <v>19</v>
      </c>
      <c r="G26" s="144">
        <f>IFERROR(D26*100/C26,0)</f>
        <v>0</v>
      </c>
      <c r="H26" s="146" t="str">
        <f>IF(G26&gt;$J$24,G26,"")</f>
        <v/>
      </c>
      <c r="I26" s="146" t="str">
        <f>IF(AND(G26&gt;=$H$24, G26&lt;=$J$24),G26,"")</f>
        <v/>
      </c>
      <c r="J26" s="144">
        <f>IF(G26&lt;$H$24,G26,"")</f>
        <v>0</v>
      </c>
      <c r="K26"/>
      <c r="L26"/>
      <c r="M26"/>
      <c r="N26"/>
      <c r="O26"/>
      <c r="P26"/>
      <c r="Q26"/>
      <c r="R26"/>
      <c r="S26"/>
      <c r="T26"/>
      <c r="U26" s="182"/>
      <c r="V26"/>
      <c r="W26" s="23"/>
      <c r="X26" s="23"/>
      <c r="Y26" s="23"/>
      <c r="Z26" s="182"/>
      <c r="AA26" s="23"/>
      <c r="AB26" s="23"/>
      <c r="AC26" s="23"/>
      <c r="AD26" s="23"/>
      <c r="AE26" s="23"/>
      <c r="AF26" s="23"/>
      <c r="AG26" s="173"/>
      <c r="AH26"/>
      <c r="AI26"/>
      <c r="AJ26"/>
      <c r="AL26" s="148" t="str">
        <f t="shared" si="13"/>
        <v>RED</v>
      </c>
      <c r="AM26" s="149" t="e">
        <f t="shared" ref="AM26:AM34" si="15">C26</f>
        <v>#REF!</v>
      </c>
      <c r="AN26" s="150" t="e">
        <f t="shared" si="14"/>
        <v>#REF!</v>
      </c>
      <c r="AO26" s="149" t="e">
        <f>#REF!</f>
        <v>#REF!</v>
      </c>
      <c r="AP26" s="150">
        <f t="shared" ref="AP26:AP34" si="16">G26</f>
        <v>0</v>
      </c>
      <c r="AQ26" s="150" t="e">
        <f>#REF!</f>
        <v>#REF!</v>
      </c>
    </row>
    <row r="27" spans="1:43" s="183" customFormat="1" ht="18" hidden="1" customHeight="1" x14ac:dyDescent="0.25">
      <c r="A27" s="157" t="str">
        <f>Config!$B$16</f>
        <v>HOSP</v>
      </c>
      <c r="B27" s="152" t="e">
        <f>METAS!#REF!</f>
        <v>#REF!</v>
      </c>
      <c r="C27" s="152" t="e">
        <f>ROUNDUP((B27/12)*Config!$C$6,0)</f>
        <v>#REF!</v>
      </c>
      <c r="D27" s="152" t="e">
        <f>ACUMULADO!#REF!</f>
        <v>#REF!</v>
      </c>
      <c r="E27" s="125"/>
      <c r="F27" s="162">
        <f>F26</f>
        <v>19</v>
      </c>
      <c r="G27" s="158">
        <f>IFERROR(D27*100/C27,0)</f>
        <v>0</v>
      </c>
      <c r="H27" s="159" t="str">
        <f t="shared" ref="H27:H34" si="17">IF(G27&gt;$J$24,G27,"")</f>
        <v/>
      </c>
      <c r="I27" s="159" t="str">
        <f t="shared" ref="I27:I34" si="18">IF(AND(G27&gt;=$H$24, G27&lt;=$J$24),G27,"")</f>
        <v/>
      </c>
      <c r="J27" s="160">
        <f t="shared" ref="J27:J34" si="19">IF(G27&lt;$H$24,G27,"")</f>
        <v>0</v>
      </c>
      <c r="K27"/>
      <c r="L27"/>
      <c r="M27"/>
      <c r="N27"/>
      <c r="O27"/>
      <c r="P27"/>
      <c r="Q27"/>
      <c r="R27"/>
      <c r="S27"/>
      <c r="T27"/>
      <c r="U27" s="182"/>
      <c r="V27" s="1"/>
      <c r="W27" s="172"/>
      <c r="X27" s="23"/>
      <c r="Y27" s="23"/>
      <c r="Z27" s="182"/>
      <c r="AA27" s="23"/>
      <c r="AB27" s="23"/>
      <c r="AC27" s="23"/>
      <c r="AD27" s="23"/>
      <c r="AE27" s="23"/>
      <c r="AF27" s="23"/>
      <c r="AG27" s="173"/>
      <c r="AH27"/>
      <c r="AI27"/>
      <c r="AJ27"/>
      <c r="AL27" s="53" t="str">
        <f t="shared" si="13"/>
        <v>HOSP</v>
      </c>
      <c r="AM27" s="55" t="e">
        <f t="shared" si="15"/>
        <v>#REF!</v>
      </c>
      <c r="AN27" s="54" t="e">
        <f t="shared" si="14"/>
        <v>#REF!</v>
      </c>
      <c r="AO27" s="55" t="e">
        <f>#REF!</f>
        <v>#REF!</v>
      </c>
      <c r="AP27" s="201">
        <f t="shared" si="16"/>
        <v>0</v>
      </c>
      <c r="AQ27" s="202" t="e">
        <f>#REF!</f>
        <v>#REF!</v>
      </c>
    </row>
    <row r="28" spans="1:43" s="183" customFormat="1" ht="18" customHeight="1" x14ac:dyDescent="0.25">
      <c r="A28" s="157" t="str">
        <f>Config!$B$17</f>
        <v>LLUI</v>
      </c>
      <c r="B28" s="152" t="e">
        <f>METAS!#REF!</f>
        <v>#REF!</v>
      </c>
      <c r="C28" s="125" t="e">
        <f>ROUNDUP((B28/12)*Config!$C$6,0)</f>
        <v>#REF!</v>
      </c>
      <c r="D28" s="152" t="e">
        <f>ACUMULADO!#REF!</f>
        <v>#REF!</v>
      </c>
      <c r="E28" s="125"/>
      <c r="F28" s="162">
        <f t="shared" ref="F28:F35" si="20">F27</f>
        <v>19</v>
      </c>
      <c r="G28" s="158">
        <f>IFERROR(D28*100/C28,0)</f>
        <v>0</v>
      </c>
      <c r="H28" s="159" t="str">
        <f t="shared" si="17"/>
        <v/>
      </c>
      <c r="I28" s="159" t="str">
        <f t="shared" si="18"/>
        <v/>
      </c>
      <c r="J28" s="160">
        <f t="shared" si="19"/>
        <v>0</v>
      </c>
      <c r="K28"/>
      <c r="L28"/>
      <c r="M28"/>
      <c r="N28"/>
      <c r="O28"/>
      <c r="P28"/>
      <c r="Q28"/>
      <c r="R28"/>
      <c r="S28"/>
      <c r="T28"/>
      <c r="U28" s="182"/>
      <c r="V28" s="119"/>
      <c r="W28" s="23"/>
      <c r="X28" s="23"/>
      <c r="Y28" s="23"/>
      <c r="Z28" s="182"/>
      <c r="AA28" s="23"/>
      <c r="AB28" s="23"/>
      <c r="AC28" s="23"/>
      <c r="AD28" s="23"/>
      <c r="AE28" s="23"/>
      <c r="AF28" s="23"/>
      <c r="AG28" s="173"/>
      <c r="AH28"/>
      <c r="AI28"/>
      <c r="AJ28"/>
      <c r="AL28" s="53" t="str">
        <f t="shared" si="13"/>
        <v>LLUI</v>
      </c>
      <c r="AM28" s="55" t="e">
        <f t="shared" si="15"/>
        <v>#REF!</v>
      </c>
      <c r="AN28" s="54" t="e">
        <f t="shared" si="14"/>
        <v>#REF!</v>
      </c>
      <c r="AO28" s="55" t="e">
        <f>#REF!</f>
        <v>#REF!</v>
      </c>
      <c r="AP28" s="201">
        <f t="shared" si="16"/>
        <v>0</v>
      </c>
      <c r="AQ28" s="202" t="e">
        <f>#REF!</f>
        <v>#REF!</v>
      </c>
    </row>
    <row r="29" spans="1:43" s="183" customFormat="1" ht="18" customHeight="1" x14ac:dyDescent="0.25">
      <c r="A29" s="157" t="str">
        <f>Config!$B$18</f>
        <v>JERI</v>
      </c>
      <c r="B29" s="152" t="e">
        <f>METAS!#REF!</f>
        <v>#REF!</v>
      </c>
      <c r="C29" s="125" t="e">
        <f>ROUNDUP((B29/12)*Config!$C$6,0)</f>
        <v>#REF!</v>
      </c>
      <c r="D29" s="152" t="e">
        <f>ACUMULADO!#REF!</f>
        <v>#REF!</v>
      </c>
      <c r="E29" s="125"/>
      <c r="F29" s="162">
        <f t="shared" si="20"/>
        <v>19</v>
      </c>
      <c r="G29" s="158">
        <f t="shared" ref="G29:G34" si="21">IFERROR(D29*100/C29,0)</f>
        <v>0</v>
      </c>
      <c r="H29" s="159" t="str">
        <f t="shared" si="17"/>
        <v/>
      </c>
      <c r="I29" s="159" t="str">
        <f t="shared" si="18"/>
        <v/>
      </c>
      <c r="J29" s="160">
        <f t="shared" si="19"/>
        <v>0</v>
      </c>
      <c r="K29"/>
      <c r="L29"/>
      <c r="M29"/>
      <c r="N29"/>
      <c r="O29"/>
      <c r="P29"/>
      <c r="Q29"/>
      <c r="R29"/>
      <c r="S29"/>
      <c r="T29"/>
      <c r="U29" s="182"/>
      <c r="V29" s="119"/>
      <c r="W29" s="23"/>
      <c r="X29" s="23"/>
      <c r="Y29" s="23"/>
      <c r="Z29" s="182"/>
      <c r="AA29" s="23"/>
      <c r="AB29" s="23"/>
      <c r="AC29" s="23"/>
      <c r="AD29" s="23"/>
      <c r="AE29" s="23"/>
      <c r="AF29" s="23"/>
      <c r="AG29" s="173"/>
      <c r="AH29"/>
      <c r="AI29"/>
      <c r="AJ29"/>
      <c r="AL29" s="53" t="str">
        <f t="shared" si="13"/>
        <v>JERI</v>
      </c>
      <c r="AM29" s="55" t="e">
        <f t="shared" si="15"/>
        <v>#REF!</v>
      </c>
      <c r="AN29" s="54" t="e">
        <f t="shared" si="14"/>
        <v>#REF!</v>
      </c>
      <c r="AO29" s="55" t="e">
        <f>#REF!</f>
        <v>#REF!</v>
      </c>
      <c r="AP29" s="201">
        <f t="shared" si="16"/>
        <v>0</v>
      </c>
      <c r="AQ29" s="202" t="e">
        <f>#REF!</f>
        <v>#REF!</v>
      </c>
    </row>
    <row r="30" spans="1:43" s="183" customFormat="1" ht="18" customHeight="1" x14ac:dyDescent="0.25">
      <c r="A30" s="157" t="str">
        <f>Config!$B$19</f>
        <v>YANT</v>
      </c>
      <c r="B30" s="152" t="e">
        <f>METAS!#REF!</f>
        <v>#REF!</v>
      </c>
      <c r="C30" s="125" t="e">
        <f>ROUNDUP((B30/12)*Config!$C$6,0)</f>
        <v>#REF!</v>
      </c>
      <c r="D30" s="152" t="e">
        <f>ACUMULADO!#REF!</f>
        <v>#REF!</v>
      </c>
      <c r="E30" s="125"/>
      <c r="F30" s="162">
        <f t="shared" si="20"/>
        <v>19</v>
      </c>
      <c r="G30" s="158">
        <f t="shared" si="21"/>
        <v>0</v>
      </c>
      <c r="H30" s="159" t="str">
        <f t="shared" si="17"/>
        <v/>
      </c>
      <c r="I30" s="159" t="str">
        <f t="shared" si="18"/>
        <v/>
      </c>
      <c r="J30" s="160">
        <f t="shared" si="19"/>
        <v>0</v>
      </c>
      <c r="K30"/>
      <c r="L30"/>
      <c r="M30"/>
      <c r="N30"/>
      <c r="O30"/>
      <c r="P30"/>
      <c r="Q30"/>
      <c r="R30"/>
      <c r="S30"/>
      <c r="T30"/>
      <c r="U30" s="182"/>
      <c r="V30" s="119"/>
      <c r="W30" s="23"/>
      <c r="X30" s="23"/>
      <c r="Y30" s="23"/>
      <c r="Z30" s="182"/>
      <c r="AA30" s="23"/>
      <c r="AB30" s="23"/>
      <c r="AC30" s="23"/>
      <c r="AD30" s="23"/>
      <c r="AE30" s="23"/>
      <c r="AF30" s="23"/>
      <c r="AG30" s="173"/>
      <c r="AH30"/>
      <c r="AI30"/>
      <c r="AJ30"/>
      <c r="AL30" s="53" t="str">
        <f t="shared" si="13"/>
        <v>YANT</v>
      </c>
      <c r="AM30" s="55" t="e">
        <f t="shared" si="15"/>
        <v>#REF!</v>
      </c>
      <c r="AN30" s="54" t="e">
        <f t="shared" si="14"/>
        <v>#REF!</v>
      </c>
      <c r="AO30" s="55" t="e">
        <f>#REF!</f>
        <v>#REF!</v>
      </c>
      <c r="AP30" s="201">
        <f t="shared" si="16"/>
        <v>0</v>
      </c>
      <c r="AQ30" s="202" t="e">
        <f>#REF!</f>
        <v>#REF!</v>
      </c>
    </row>
    <row r="31" spans="1:43" s="183" customFormat="1" ht="18" customHeight="1" x14ac:dyDescent="0.25">
      <c r="A31" s="157" t="str">
        <f>Config!$B$20</f>
        <v>SORI</v>
      </c>
      <c r="B31" s="152" t="e">
        <f>METAS!#REF!</f>
        <v>#REF!</v>
      </c>
      <c r="C31" s="125" t="e">
        <f>ROUNDUP((B31/12)*Config!$C$6,0)</f>
        <v>#REF!</v>
      </c>
      <c r="D31" s="152" t="e">
        <f>ACUMULADO!#REF!</f>
        <v>#REF!</v>
      </c>
      <c r="E31" s="125"/>
      <c r="F31" s="162">
        <f t="shared" si="20"/>
        <v>19</v>
      </c>
      <c r="G31" s="158">
        <f>IFERROR(D31*100/C31,0)</f>
        <v>0</v>
      </c>
      <c r="H31" s="159" t="str">
        <f t="shared" si="17"/>
        <v/>
      </c>
      <c r="I31" s="159" t="str">
        <f t="shared" si="18"/>
        <v/>
      </c>
      <c r="J31" s="160">
        <f t="shared" si="19"/>
        <v>0</v>
      </c>
      <c r="K31"/>
      <c r="L31"/>
      <c r="M31"/>
      <c r="N31"/>
      <c r="O31"/>
      <c r="P31"/>
      <c r="Q31"/>
      <c r="R31"/>
      <c r="S31"/>
      <c r="T31"/>
      <c r="U31" s="182"/>
      <c r="V31" s="119"/>
      <c r="W31" s="23"/>
      <c r="X31" s="23"/>
      <c r="Y31" s="23"/>
      <c r="Z31" s="182"/>
      <c r="AA31" s="23"/>
      <c r="AB31" s="23"/>
      <c r="AC31" s="23"/>
      <c r="AD31" s="23"/>
      <c r="AE31" s="23"/>
      <c r="AF31" s="23"/>
      <c r="AG31" s="173"/>
      <c r="AH31"/>
      <c r="AI31"/>
      <c r="AJ31"/>
      <c r="AL31" s="53" t="str">
        <f t="shared" si="13"/>
        <v>SORI</v>
      </c>
      <c r="AM31" s="55" t="e">
        <f t="shared" si="15"/>
        <v>#REF!</v>
      </c>
      <c r="AN31" s="54" t="e">
        <f t="shared" si="14"/>
        <v>#REF!</v>
      </c>
      <c r="AO31" s="55" t="e">
        <f>#REF!</f>
        <v>#REF!</v>
      </c>
      <c r="AP31" s="201">
        <f t="shared" si="16"/>
        <v>0</v>
      </c>
      <c r="AQ31" s="202" t="e">
        <f>#REF!</f>
        <v>#REF!</v>
      </c>
    </row>
    <row r="32" spans="1:43" s="183" customFormat="1" ht="18" customHeight="1" x14ac:dyDescent="0.25">
      <c r="A32" s="157" t="str">
        <f>Config!$B$21</f>
        <v>JEPE</v>
      </c>
      <c r="B32" s="152" t="e">
        <f>METAS!#REF!</f>
        <v>#REF!</v>
      </c>
      <c r="C32" s="125" t="e">
        <f>ROUNDUP((B32/12)*Config!$C$6,0)</f>
        <v>#REF!</v>
      </c>
      <c r="D32" s="152" t="e">
        <f>ACUMULADO!#REF!</f>
        <v>#REF!</v>
      </c>
      <c r="E32" s="125"/>
      <c r="F32" s="162">
        <f t="shared" si="20"/>
        <v>19</v>
      </c>
      <c r="G32" s="158">
        <f>IFERROR(D32*100/C32,0)</f>
        <v>0</v>
      </c>
      <c r="H32" s="159" t="str">
        <f>IF(G32&gt;$J$24,G32,"")</f>
        <v/>
      </c>
      <c r="I32" s="159" t="str">
        <f>IF(AND(G32&gt;=$H$24, G32&lt;=$J$24),G32,"")</f>
        <v/>
      </c>
      <c r="J32" s="160">
        <f>IF(G32&lt;$H$24,G32,"")</f>
        <v>0</v>
      </c>
      <c r="K32"/>
      <c r="L32"/>
      <c r="M32"/>
      <c r="N32"/>
      <c r="O32"/>
      <c r="P32"/>
      <c r="Q32"/>
      <c r="R32"/>
      <c r="S32"/>
      <c r="T32"/>
      <c r="U32" s="182"/>
      <c r="V32" s="119"/>
      <c r="W32" s="23"/>
      <c r="X32" s="23"/>
      <c r="Y32" s="23"/>
      <c r="Z32" s="182"/>
      <c r="AA32" s="23"/>
      <c r="AB32" s="23"/>
      <c r="AC32" s="23"/>
      <c r="AD32" s="23"/>
      <c r="AE32" s="23"/>
      <c r="AF32" s="23"/>
      <c r="AG32" s="173"/>
      <c r="AH32"/>
      <c r="AI32"/>
      <c r="AJ32"/>
      <c r="AL32" s="53" t="str">
        <f>A32</f>
        <v>JEPE</v>
      </c>
      <c r="AM32" s="55" t="e">
        <f>C32</f>
        <v>#REF!</v>
      </c>
      <c r="AN32" s="54" t="e">
        <f>D32</f>
        <v>#REF!</v>
      </c>
      <c r="AO32" s="55" t="e">
        <f>#REF!</f>
        <v>#REF!</v>
      </c>
      <c r="AP32" s="201">
        <f>G32</f>
        <v>0</v>
      </c>
      <c r="AQ32" s="202" t="e">
        <f>#REF!</f>
        <v>#REF!</v>
      </c>
    </row>
    <row r="33" spans="1:43" s="183" customFormat="1" ht="18" customHeight="1" x14ac:dyDescent="0.25">
      <c r="A33" s="157" t="str">
        <f>Config!$B$22</f>
        <v>ROQU</v>
      </c>
      <c r="B33" s="152" t="e">
        <f>METAS!#REF!</f>
        <v>#REF!</v>
      </c>
      <c r="C33" s="125" t="e">
        <f>ROUNDUP((B33/12)*Config!$C$6,0)</f>
        <v>#REF!</v>
      </c>
      <c r="D33" s="152" t="e">
        <f>ACUMULADO!#REF!</f>
        <v>#REF!</v>
      </c>
      <c r="E33" s="125"/>
      <c r="F33" s="162">
        <f t="shared" si="20"/>
        <v>19</v>
      </c>
      <c r="G33" s="158">
        <f>IFERROR(D33*100/C33,0)</f>
        <v>0</v>
      </c>
      <c r="H33" s="159" t="str">
        <f>IF(G33&gt;$J$24,G33,"")</f>
        <v/>
      </c>
      <c r="I33" s="159" t="str">
        <f>IF(AND(G33&gt;=$H$24, G33&lt;=$J$24),G33,"")</f>
        <v/>
      </c>
      <c r="J33" s="160">
        <f>IF(G33&lt;$H$24,G33,"")</f>
        <v>0</v>
      </c>
      <c r="K33"/>
      <c r="L33"/>
      <c r="M33"/>
      <c r="N33"/>
      <c r="O33"/>
      <c r="P33"/>
      <c r="Q33"/>
      <c r="R33"/>
      <c r="S33"/>
      <c r="T33"/>
      <c r="U33" s="182"/>
      <c r="V33" s="119"/>
      <c r="W33" s="23"/>
      <c r="X33" s="23"/>
      <c r="Y33" s="23"/>
      <c r="Z33" s="182"/>
      <c r="AA33" s="23"/>
      <c r="AB33" s="23"/>
      <c r="AC33" s="23"/>
      <c r="AD33" s="23"/>
      <c r="AE33" s="23"/>
      <c r="AF33" s="23"/>
      <c r="AG33" s="173"/>
      <c r="AH33"/>
      <c r="AI33"/>
      <c r="AJ33"/>
      <c r="AL33" s="53" t="str">
        <f>A33</f>
        <v>ROQU</v>
      </c>
      <c r="AM33" s="55" t="e">
        <f>C33</f>
        <v>#REF!</v>
      </c>
      <c r="AN33" s="54" t="e">
        <f>D33</f>
        <v>#REF!</v>
      </c>
      <c r="AO33" s="55" t="e">
        <f>#REF!</f>
        <v>#REF!</v>
      </c>
      <c r="AP33" s="201">
        <f>G33</f>
        <v>0</v>
      </c>
      <c r="AQ33" s="202" t="e">
        <f>#REF!</f>
        <v>#REF!</v>
      </c>
    </row>
    <row r="34" spans="1:43" s="183" customFormat="1" ht="18" customHeight="1" x14ac:dyDescent="0.25">
      <c r="A34" s="157" t="str">
        <f>Config!$B$23</f>
        <v>CALZ</v>
      </c>
      <c r="B34" s="152" t="e">
        <f>METAS!#REF!</f>
        <v>#REF!</v>
      </c>
      <c r="C34" s="125" t="e">
        <f>ROUNDUP((B34/12)*Config!$C$6,0)</f>
        <v>#REF!</v>
      </c>
      <c r="D34" s="152" t="e">
        <f>ACUMULADO!#REF!</f>
        <v>#REF!</v>
      </c>
      <c r="E34" s="125"/>
      <c r="F34" s="162">
        <f t="shared" si="20"/>
        <v>19</v>
      </c>
      <c r="G34" s="158">
        <f t="shared" si="21"/>
        <v>0</v>
      </c>
      <c r="H34" s="159" t="str">
        <f t="shared" si="17"/>
        <v/>
      </c>
      <c r="I34" s="159" t="str">
        <f t="shared" si="18"/>
        <v/>
      </c>
      <c r="J34" s="160">
        <f t="shared" si="19"/>
        <v>0</v>
      </c>
      <c r="K34"/>
      <c r="L34"/>
      <c r="M34"/>
      <c r="N34"/>
      <c r="O34"/>
      <c r="P34"/>
      <c r="Q34"/>
      <c r="R34"/>
      <c r="S34"/>
      <c r="T34"/>
      <c r="U34" s="182"/>
      <c r="V34" s="119"/>
      <c r="W34" s="23"/>
      <c r="X34" s="23"/>
      <c r="Y34" s="23"/>
      <c r="Z34" s="182"/>
      <c r="AA34" s="23"/>
      <c r="AB34" s="23"/>
      <c r="AC34" s="23"/>
      <c r="AD34" s="23"/>
      <c r="AE34" s="23"/>
      <c r="AF34" s="23"/>
      <c r="AG34" s="173"/>
      <c r="AH34"/>
      <c r="AI34"/>
      <c r="AJ34"/>
      <c r="AL34" s="53" t="str">
        <f t="shared" si="13"/>
        <v>CALZ</v>
      </c>
      <c r="AM34" s="55" t="e">
        <f t="shared" si="15"/>
        <v>#REF!</v>
      </c>
      <c r="AN34" s="54" t="e">
        <f t="shared" si="14"/>
        <v>#REF!</v>
      </c>
      <c r="AO34" s="55" t="e">
        <f>#REF!</f>
        <v>#REF!</v>
      </c>
      <c r="AP34" s="201">
        <f t="shared" si="16"/>
        <v>0</v>
      </c>
      <c r="AQ34" s="202" t="e">
        <f>#REF!</f>
        <v>#REF!</v>
      </c>
    </row>
    <row r="35" spans="1:43" s="183" customFormat="1" ht="18" customHeight="1" x14ac:dyDescent="0.25">
      <c r="A35" s="157" t="str">
        <f>Config!$B$24</f>
        <v>PUEB</v>
      </c>
      <c r="B35" s="152" t="e">
        <f>METAS!#REF!</f>
        <v>#REF!</v>
      </c>
      <c r="C35" s="125" t="e">
        <f>ROUNDUP((B35/12)*Config!$C$6,0)</f>
        <v>#REF!</v>
      </c>
      <c r="D35" s="152" t="e">
        <f>ACUMULADO!#REF!</f>
        <v>#REF!</v>
      </c>
      <c r="E35" s="125"/>
      <c r="F35" s="162">
        <f t="shared" si="20"/>
        <v>19</v>
      </c>
      <c r="G35" s="158">
        <f t="shared" ref="G35" si="22">IFERROR(D35*100/C35,0)</f>
        <v>0</v>
      </c>
      <c r="H35" s="159" t="str">
        <f t="shared" ref="H35" si="23">IF(G35&gt;$J$24,G35,"")</f>
        <v/>
      </c>
      <c r="I35" s="159" t="str">
        <f t="shared" ref="I35" si="24">IF(AND(G35&gt;=$H$24, G35&lt;=$J$24),G35,"")</f>
        <v/>
      </c>
      <c r="J35" s="160">
        <f t="shared" ref="J35" si="25">IF(G35&lt;$H$24,G35,"")</f>
        <v>0</v>
      </c>
      <c r="K35"/>
      <c r="L35"/>
      <c r="M35"/>
      <c r="N35"/>
      <c r="O35"/>
      <c r="P35"/>
      <c r="Q35"/>
      <c r="R35"/>
      <c r="S35"/>
      <c r="T35"/>
      <c r="U35" s="182"/>
      <c r="W35" s="182"/>
      <c r="X35" s="23"/>
      <c r="Y35" s="23"/>
      <c r="Z35" s="182"/>
      <c r="AA35" s="23"/>
      <c r="AB35" s="23"/>
      <c r="AC35" s="23"/>
      <c r="AD35" s="23"/>
      <c r="AE35" s="23"/>
      <c r="AF35" s="23"/>
      <c r="AG35" s="173"/>
      <c r="AH35"/>
      <c r="AI35"/>
      <c r="AJ35"/>
      <c r="AL35" s="53" t="str">
        <f>A35</f>
        <v>PUEB</v>
      </c>
      <c r="AM35" s="55" t="e">
        <f>C35</f>
        <v>#REF!</v>
      </c>
      <c r="AN35" s="54" t="e">
        <f>D35</f>
        <v>#REF!</v>
      </c>
      <c r="AO35" s="55" t="e">
        <f>#REF!</f>
        <v>#REF!</v>
      </c>
      <c r="AP35" s="201" t="e">
        <f>#REF!</f>
        <v>#REF!</v>
      </c>
      <c r="AQ35" s="202" t="e">
        <f>#REF!</f>
        <v>#REF!</v>
      </c>
    </row>
    <row r="36" spans="1:43" s="183" customFormat="1" ht="18" customHeight="1" x14ac:dyDescent="0.25">
      <c r="A36" s="187"/>
      <c r="E36" s="183" t="s">
        <v>161</v>
      </c>
      <c r="F36" s="183">
        <v>2017</v>
      </c>
      <c r="G36" s="188">
        <v>2018</v>
      </c>
      <c r="H36">
        <v>2019</v>
      </c>
      <c r="I36">
        <v>2020</v>
      </c>
      <c r="J36">
        <v>2021</v>
      </c>
      <c r="K36"/>
      <c r="L36"/>
      <c r="M36"/>
      <c r="N36"/>
      <c r="O36"/>
      <c r="P36"/>
      <c r="Q36"/>
      <c r="R36"/>
      <c r="S36"/>
      <c r="T36"/>
      <c r="U36" s="182"/>
      <c r="V36" s="119"/>
      <c r="W36" s="23"/>
      <c r="X36" s="23"/>
      <c r="Y36" s="23"/>
      <c r="Z36" s="182"/>
      <c r="AA36" s="23"/>
      <c r="AB36" s="23"/>
      <c r="AC36" s="23"/>
      <c r="AD36" s="23"/>
      <c r="AE36" s="23"/>
      <c r="AF36" s="23"/>
      <c r="AG36" s="173"/>
      <c r="AH36"/>
      <c r="AI36"/>
      <c r="AJ36"/>
      <c r="AO36"/>
      <c r="AP36" s="4"/>
    </row>
    <row r="37" spans="1:43" s="183" customFormat="1" ht="18" customHeight="1" x14ac:dyDescent="0.25">
      <c r="A37" s="187"/>
      <c r="E37" s="183" t="s">
        <v>165</v>
      </c>
      <c r="F37" s="129">
        <v>42</v>
      </c>
      <c r="G37" s="203">
        <v>36.799999999999997</v>
      </c>
      <c r="H37">
        <v>31.6</v>
      </c>
      <c r="I37">
        <v>26.4</v>
      </c>
      <c r="J37">
        <v>21</v>
      </c>
      <c r="K37"/>
      <c r="L37"/>
      <c r="M37"/>
      <c r="N37"/>
      <c r="O37"/>
      <c r="P37"/>
      <c r="Q37"/>
      <c r="R37"/>
      <c r="S37"/>
      <c r="T37"/>
      <c r="U37" s="182"/>
      <c r="V37" s="119"/>
      <c r="W37" s="23"/>
      <c r="X37" s="23"/>
      <c r="Y37" s="23"/>
      <c r="Z37" s="182"/>
      <c r="AA37" s="23"/>
      <c r="AB37" s="23"/>
      <c r="AC37" s="23"/>
      <c r="AD37" s="23"/>
      <c r="AE37" s="23"/>
      <c r="AF37" s="23"/>
      <c r="AG37" s="173"/>
      <c r="AH37"/>
      <c r="AI37"/>
      <c r="AJ37"/>
      <c r="AO37"/>
      <c r="AP37" s="4"/>
    </row>
    <row r="38" spans="1:43" s="183" customFormat="1" ht="18" customHeight="1" x14ac:dyDescent="0.25">
      <c r="A38" s="187"/>
      <c r="H38"/>
      <c r="I38"/>
      <c r="J38"/>
      <c r="K38"/>
      <c r="L38"/>
      <c r="M38"/>
      <c r="N38"/>
      <c r="O38"/>
      <c r="P38"/>
      <c r="Q38"/>
      <c r="R38"/>
      <c r="S38"/>
      <c r="T38"/>
      <c r="U38" s="182"/>
      <c r="V38" s="119"/>
      <c r="W38" s="23"/>
      <c r="X38" s="23"/>
      <c r="Y38" s="23"/>
      <c r="Z38" s="182"/>
      <c r="AA38" s="23"/>
      <c r="AB38" s="23"/>
      <c r="AC38" s="23"/>
      <c r="AD38" s="23"/>
      <c r="AE38" s="23"/>
      <c r="AF38" s="23"/>
      <c r="AG38" s="173"/>
      <c r="AH38"/>
      <c r="AI38"/>
      <c r="AJ38"/>
      <c r="AO38"/>
      <c r="AP38" s="4"/>
    </row>
    <row r="39" spans="1:43" s="183" customFormat="1" ht="18" customHeight="1" x14ac:dyDescent="0.25">
      <c r="A39" s="187"/>
      <c r="E39" s="183" t="s">
        <v>163</v>
      </c>
      <c r="F39" s="183">
        <v>2017</v>
      </c>
      <c r="G39" s="188">
        <v>2018</v>
      </c>
      <c r="H39">
        <v>2019</v>
      </c>
      <c r="I39">
        <v>2020</v>
      </c>
      <c r="J39">
        <v>2021</v>
      </c>
      <c r="K39"/>
      <c r="L39"/>
      <c r="M39"/>
      <c r="N39"/>
      <c r="O39"/>
      <c r="P39"/>
      <c r="Q39"/>
      <c r="R39"/>
      <c r="S39"/>
      <c r="T39"/>
      <c r="U39" s="182"/>
      <c r="V39" s="119"/>
      <c r="W39" s="23"/>
      <c r="X39" s="23"/>
      <c r="Y39" s="23"/>
      <c r="Z39" s="182"/>
      <c r="AA39" s="23"/>
      <c r="AB39" s="23"/>
      <c r="AC39" s="23"/>
      <c r="AD39" s="23"/>
      <c r="AE39" s="23"/>
      <c r="AF39" s="23"/>
      <c r="AG39" s="173"/>
      <c r="AH39"/>
      <c r="AI39"/>
      <c r="AJ39"/>
      <c r="AO39"/>
      <c r="AP39" s="4"/>
    </row>
    <row r="40" spans="1:43" s="183" customFormat="1" ht="18" customHeight="1" x14ac:dyDescent="0.25">
      <c r="A40" s="187"/>
      <c r="E40" s="183" t="s">
        <v>165</v>
      </c>
      <c r="F40" s="183">
        <v>37.9</v>
      </c>
      <c r="G40" s="203">
        <v>33.200000000000003</v>
      </c>
      <c r="H40">
        <v>28.5</v>
      </c>
      <c r="I40">
        <v>23.8</v>
      </c>
      <c r="J40">
        <v>19</v>
      </c>
      <c r="K40"/>
      <c r="L40"/>
      <c r="M40"/>
      <c r="N40"/>
      <c r="O40"/>
      <c r="P40"/>
      <c r="Q40"/>
      <c r="R40"/>
      <c r="S40"/>
      <c r="T40"/>
      <c r="U40" s="182"/>
      <c r="V40" s="119"/>
      <c r="W40" s="23"/>
      <c r="X40" s="23"/>
      <c r="Y40" s="23"/>
      <c r="Z40" s="182"/>
      <c r="AA40" s="23"/>
      <c r="AB40" s="23"/>
      <c r="AC40" s="23"/>
      <c r="AD40" s="23"/>
      <c r="AE40" s="23"/>
      <c r="AF40" s="23"/>
      <c r="AG40" s="173"/>
      <c r="AH40"/>
      <c r="AI40"/>
      <c r="AJ40"/>
      <c r="AO40"/>
      <c r="AP40" s="4"/>
    </row>
    <row r="41" spans="1:43" s="183" customFormat="1" ht="18" customHeight="1" x14ac:dyDescent="0.25">
      <c r="A41" s="187"/>
      <c r="H41"/>
      <c r="I41"/>
      <c r="J41"/>
      <c r="K41" s="24"/>
      <c r="L41"/>
      <c r="M41"/>
      <c r="N41"/>
      <c r="O41"/>
      <c r="P41"/>
      <c r="Q41"/>
      <c r="R41"/>
      <c r="S41"/>
      <c r="T41"/>
      <c r="U41" s="182"/>
      <c r="V41" s="119"/>
      <c r="W41" s="23"/>
      <c r="X41" s="23"/>
      <c r="Y41" s="23"/>
      <c r="Z41" s="182"/>
      <c r="AA41" s="23"/>
      <c r="AB41" s="23"/>
      <c r="AC41" s="23"/>
      <c r="AD41" s="23"/>
      <c r="AE41" s="23"/>
      <c r="AF41" s="23"/>
      <c r="AG41" s="173"/>
      <c r="AH41"/>
      <c r="AI41"/>
      <c r="AJ41"/>
      <c r="AO41"/>
      <c r="AP41" s="4"/>
    </row>
    <row r="42" spans="1:43" s="183" customFormat="1" ht="18" customHeight="1" x14ac:dyDescent="0.25">
      <c r="A42" s="187"/>
      <c r="B42"/>
      <c r="C42" s="127"/>
      <c r="D42" s="128"/>
      <c r="E42" s="128"/>
      <c r="F42" s="129"/>
      <c r="G42" s="129"/>
      <c r="H42" s="129"/>
      <c r="I42" s="204"/>
      <c r="J42" s="205"/>
      <c r="K42"/>
      <c r="L42"/>
      <c r="M42"/>
      <c r="N42"/>
      <c r="O42"/>
      <c r="P42"/>
      <c r="Q42"/>
      <c r="R42"/>
      <c r="S42"/>
      <c r="T42"/>
      <c r="U42" s="182"/>
      <c r="W42" s="23"/>
      <c r="X42" s="23"/>
      <c r="Y42" s="23"/>
      <c r="Z42" s="182"/>
      <c r="AA42" s="23"/>
      <c r="AB42" s="23"/>
      <c r="AC42" s="23"/>
      <c r="AD42" s="23"/>
      <c r="AE42" s="23"/>
      <c r="AF42" s="23"/>
      <c r="AG42" s="173"/>
      <c r="AH42"/>
      <c r="AI42"/>
      <c r="AJ42"/>
      <c r="AO42"/>
      <c r="AP42" s="4"/>
    </row>
    <row r="43" spans="1:43" s="183" customFormat="1" ht="18" customHeight="1" x14ac:dyDescent="0.25">
      <c r="A43" s="7" t="e">
        <f>METAS!#REF!</f>
        <v>#REF!</v>
      </c>
      <c r="B43"/>
      <c r="C43" s="127"/>
      <c r="D43" s="128"/>
      <c r="E43" s="128"/>
      <c r="F43" s="129"/>
      <c r="G43" s="129"/>
      <c r="H43" s="129"/>
      <c r="I43" s="207"/>
      <c r="J43" s="205"/>
      <c r="K43"/>
      <c r="L43"/>
      <c r="M43"/>
      <c r="N43"/>
      <c r="O43"/>
      <c r="P43"/>
      <c r="Q43"/>
      <c r="R43"/>
      <c r="S43"/>
      <c r="T43"/>
      <c r="U43" s="182"/>
      <c r="V43" s="124" t="e">
        <f>A43</f>
        <v>#REF!</v>
      </c>
      <c r="W43" s="23"/>
      <c r="X43" s="23"/>
      <c r="Y43" s="23"/>
      <c r="Z43" s="182"/>
      <c r="AA43" s="23"/>
      <c r="AB43" s="23"/>
      <c r="AC43" s="23"/>
      <c r="AD43" s="23"/>
      <c r="AE43" s="23"/>
      <c r="AF43" s="23"/>
      <c r="AG43" s="173"/>
      <c r="AH43"/>
      <c r="AI43"/>
      <c r="AJ43"/>
      <c r="AL43" t="e">
        <f t="shared" ref="AL43:AL50" si="26">A43</f>
        <v>#REF!</v>
      </c>
      <c r="AM43"/>
      <c r="AN43"/>
      <c r="AO43"/>
      <c r="AP43" s="4"/>
      <c r="AQ43"/>
    </row>
    <row r="44" spans="1:43" s="183" customFormat="1" ht="48" customHeight="1" thickBot="1" x14ac:dyDescent="0.3">
      <c r="A44" s="132" t="s">
        <v>3</v>
      </c>
      <c r="B44" s="133" t="s">
        <v>186</v>
      </c>
      <c r="C44" s="134" t="s">
        <v>128</v>
      </c>
      <c r="D44" s="133" t="s">
        <v>187</v>
      </c>
      <c r="E44" s="133" t="s">
        <v>2</v>
      </c>
      <c r="F44" s="135"/>
      <c r="G44" s="136" t="s">
        <v>96</v>
      </c>
      <c r="H44" s="137" t="str">
        <f>"DEFICIENTE &lt; = "&amp;$H$3</f>
        <v>DEFICIENTE &lt; = 90</v>
      </c>
      <c r="I44" s="137" t="str">
        <f>"PROCESO &gt; "&amp;$H$3&amp;"  -  &lt; "&amp;$I$3</f>
        <v>PROCESO &gt; 90  -  &lt; 100</v>
      </c>
      <c r="J44" s="137" t="str">
        <f>"OPTIMO &gt; = "&amp;$I$3</f>
        <v>OPTIMO &gt; = 100</v>
      </c>
      <c r="K44"/>
      <c r="L44"/>
      <c r="M44"/>
      <c r="N44"/>
      <c r="O44"/>
      <c r="P44"/>
      <c r="Q44"/>
      <c r="R44"/>
      <c r="S44"/>
      <c r="T44"/>
      <c r="U44" s="182"/>
      <c r="V44" s="161" t="e">
        <f>$V$1&amp;"  "&amp;V43&amp;"  "&amp;$V$3&amp;"  "&amp;$V$2</f>
        <v>#REF!</v>
      </c>
      <c r="W44" s="23"/>
      <c r="X44" s="23"/>
      <c r="Y44" s="23"/>
      <c r="Z44" s="182"/>
      <c r="AA44" s="23"/>
      <c r="AB44" s="23"/>
      <c r="AC44" s="23"/>
      <c r="AD44" s="23"/>
      <c r="AE44" s="23"/>
      <c r="AF44" s="23"/>
      <c r="AG44" s="173"/>
      <c r="AH44"/>
      <c r="AI44"/>
      <c r="AJ44"/>
      <c r="AL44" s="138" t="str">
        <f t="shared" si="26"/>
        <v>ESTABLECIMIENTOS</v>
      </c>
      <c r="AM44" s="139" t="s">
        <v>166</v>
      </c>
      <c r="AN44" s="140" t="s">
        <v>167</v>
      </c>
      <c r="AO44" s="141" t="str">
        <f t="shared" ref="AO44:AO54" si="27">D44</f>
        <v>Inicio Sup</v>
      </c>
      <c r="AP44" s="141" t="str">
        <f t="shared" ref="AP44:AP53" si="28">G44</f>
        <v>%</v>
      </c>
      <c r="AQ44" s="142" t="s">
        <v>168</v>
      </c>
    </row>
    <row r="45" spans="1:43" s="183" customFormat="1" ht="18" customHeight="1" thickBot="1" x14ac:dyDescent="0.3">
      <c r="A45" s="143" t="str">
        <f>Config!$B$15</f>
        <v>RED</v>
      </c>
      <c r="B45" s="144" t="e">
        <f>SUM(B46:B54)</f>
        <v>#REF!</v>
      </c>
      <c r="C45" s="144" t="e">
        <f>SUM(C46:C54)</f>
        <v>#REF!</v>
      </c>
      <c r="D45" s="144" t="e">
        <f>SUM(D46:D54)</f>
        <v>#REF!</v>
      </c>
      <c r="E45" s="144">
        <f>Config!$D$9</f>
        <v>100</v>
      </c>
      <c r="F45" s="145"/>
      <c r="G45" s="144">
        <f>IFERROR(ROUND(D45*100/C45,1),0)</f>
        <v>0</v>
      </c>
      <c r="H45" s="146">
        <f t="shared" ref="H45:H54" si="29">IF(G45&lt;=$H$3,G45,"")</f>
        <v>0</v>
      </c>
      <c r="I45" s="146" t="str">
        <f t="shared" ref="I45:I54" si="30">IF(G45&gt;$H$3,IF(G45&lt;$I$3,G45,""),"")</f>
        <v/>
      </c>
      <c r="J45" s="144" t="str">
        <f t="shared" ref="J45:J54" si="31">IF(G45&gt;=$I$3,G45,"")</f>
        <v/>
      </c>
      <c r="K45"/>
      <c r="L45"/>
      <c r="M45"/>
      <c r="N45"/>
      <c r="O45"/>
      <c r="P45"/>
      <c r="Q45"/>
      <c r="R45"/>
      <c r="S45"/>
      <c r="T45"/>
      <c r="U45" s="182"/>
      <c r="V45" s="121"/>
      <c r="W45" s="23"/>
      <c r="X45" s="23"/>
      <c r="Y45" s="23"/>
      <c r="Z45" s="182"/>
      <c r="AA45" s="23"/>
      <c r="AB45" s="23"/>
      <c r="AC45" s="23"/>
      <c r="AD45" s="23"/>
      <c r="AE45" s="23"/>
      <c r="AF45" s="23"/>
      <c r="AG45" s="173"/>
      <c r="AH45"/>
      <c r="AI45"/>
      <c r="AJ45"/>
      <c r="AL45" s="148" t="str">
        <f t="shared" si="26"/>
        <v>RED</v>
      </c>
      <c r="AM45" s="149">
        <f>SUM(AM46:AM53)</f>
        <v>0</v>
      </c>
      <c r="AN45" s="150" t="e">
        <f t="shared" ref="AN45:AN53" si="32">C45</f>
        <v>#REF!</v>
      </c>
      <c r="AO45" s="149" t="e">
        <f t="shared" si="27"/>
        <v>#REF!</v>
      </c>
      <c r="AP45" s="150">
        <f t="shared" si="28"/>
        <v>0</v>
      </c>
      <c r="AQ45" s="150" t="e">
        <f>AN45-AP45</f>
        <v>#REF!</v>
      </c>
    </row>
    <row r="46" spans="1:43" s="183" customFormat="1" ht="18" hidden="1" customHeight="1" x14ac:dyDescent="0.25">
      <c r="A46" s="157" t="str">
        <f>Config!$B$16</f>
        <v>HOSP</v>
      </c>
      <c r="B46" s="152" t="e">
        <f>METAS!#REF!</f>
        <v>#REF!</v>
      </c>
      <c r="C46" s="152" t="e">
        <f>ROUNDUP((B46/12)*Config!$C$6,0)</f>
        <v>#REF!</v>
      </c>
      <c r="D46" s="152" t="e">
        <f>ACUMULADO!#REF!</f>
        <v>#REF!</v>
      </c>
      <c r="E46" s="208">
        <f>E45</f>
        <v>100</v>
      </c>
      <c r="F46" s="162"/>
      <c r="G46" s="158">
        <f>IFERROR(ROUND(D46*100/C46,1),0)</f>
        <v>0</v>
      </c>
      <c r="H46" s="159">
        <f t="shared" si="29"/>
        <v>0</v>
      </c>
      <c r="I46" s="159" t="str">
        <f t="shared" si="30"/>
        <v/>
      </c>
      <c r="J46" s="160" t="str">
        <f t="shared" si="31"/>
        <v/>
      </c>
      <c r="K46"/>
      <c r="L46"/>
      <c r="M46"/>
      <c r="N46"/>
      <c r="O46"/>
      <c r="P46"/>
      <c r="Q46"/>
      <c r="R46"/>
      <c r="S46"/>
      <c r="T46"/>
      <c r="U46" s="182"/>
      <c r="V46" s="124"/>
      <c r="W46" s="23"/>
      <c r="X46" s="23"/>
      <c r="Y46" s="23"/>
      <c r="Z46" s="182"/>
      <c r="AA46" s="23"/>
      <c r="AB46" s="23"/>
      <c r="AC46" s="23"/>
      <c r="AD46" s="23"/>
      <c r="AE46" s="23"/>
      <c r="AF46" s="23"/>
      <c r="AG46" s="173"/>
      <c r="AH46"/>
      <c r="AI46"/>
      <c r="AJ46"/>
      <c r="AL46" s="53" t="str">
        <f t="shared" si="26"/>
        <v>HOSP</v>
      </c>
      <c r="AM46" s="54" t="str">
        <f>IF(Config!$C$6&gt;=12,"0",(B46/12))</f>
        <v>0</v>
      </c>
      <c r="AN46" s="55" t="e">
        <f t="shared" si="32"/>
        <v>#REF!</v>
      </c>
      <c r="AO46" s="55" t="e">
        <f t="shared" si="27"/>
        <v>#REF!</v>
      </c>
      <c r="AP46" s="201">
        <f t="shared" si="28"/>
        <v>0</v>
      </c>
      <c r="AQ46" s="56" t="e">
        <f t="shared" ref="AQ46:AQ53" si="33">AN46-AO46</f>
        <v>#REF!</v>
      </c>
    </row>
    <row r="47" spans="1:43" s="183" customFormat="1" ht="18" customHeight="1" x14ac:dyDescent="0.25">
      <c r="A47" s="157" t="str">
        <f>Config!$B$17</f>
        <v>LLUI</v>
      </c>
      <c r="B47" s="152" t="e">
        <f>METAS!#REF!</f>
        <v>#REF!</v>
      </c>
      <c r="C47" s="125" t="e">
        <f>ROUNDUP((B47/12)*Config!$C$6,0)</f>
        <v>#REF!</v>
      </c>
      <c r="D47" s="152" t="e">
        <f>ACUMULADO!#REF!</f>
        <v>#REF!</v>
      </c>
      <c r="E47" s="208">
        <f t="shared" ref="E47:E54" si="34">E46</f>
        <v>100</v>
      </c>
      <c r="F47" s="162"/>
      <c r="G47" s="158">
        <f>IFERROR(ROUND(D47*100/C47,1),0)</f>
        <v>0</v>
      </c>
      <c r="H47" s="159">
        <f t="shared" si="29"/>
        <v>0</v>
      </c>
      <c r="I47" s="159" t="str">
        <f t="shared" si="30"/>
        <v/>
      </c>
      <c r="J47" s="160" t="str">
        <f t="shared" si="31"/>
        <v/>
      </c>
      <c r="K47"/>
      <c r="L47"/>
      <c r="M47"/>
      <c r="N47"/>
      <c r="O47"/>
      <c r="P47"/>
      <c r="Q47"/>
      <c r="R47"/>
      <c r="S47"/>
      <c r="T47"/>
      <c r="U47" s="182"/>
      <c r="V47" s="124"/>
      <c r="W47" s="185"/>
      <c r="X47" s="185"/>
      <c r="Y47" s="23"/>
      <c r="Z47" s="182"/>
      <c r="AA47" s="23"/>
      <c r="AB47" s="23"/>
      <c r="AC47" s="23"/>
      <c r="AD47" s="23"/>
      <c r="AE47" s="23"/>
      <c r="AF47" s="23"/>
      <c r="AG47" s="173"/>
      <c r="AH47"/>
      <c r="AI47"/>
      <c r="AJ47"/>
      <c r="AL47" s="53" t="str">
        <f t="shared" si="26"/>
        <v>LLUI</v>
      </c>
      <c r="AM47" s="54" t="str">
        <f>IF(Config!$C$6&gt;=12,"0",(B47/12))</f>
        <v>0</v>
      </c>
      <c r="AN47" s="55" t="e">
        <f t="shared" si="32"/>
        <v>#REF!</v>
      </c>
      <c r="AO47" s="55" t="e">
        <f t="shared" si="27"/>
        <v>#REF!</v>
      </c>
      <c r="AP47" s="201">
        <f t="shared" si="28"/>
        <v>0</v>
      </c>
      <c r="AQ47" s="56" t="e">
        <f t="shared" si="33"/>
        <v>#REF!</v>
      </c>
    </row>
    <row r="48" spans="1:43" s="183" customFormat="1" ht="18" customHeight="1" x14ac:dyDescent="0.25">
      <c r="A48" s="157" t="str">
        <f>Config!$B$18</f>
        <v>JERI</v>
      </c>
      <c r="B48" s="152" t="e">
        <f>METAS!#REF!</f>
        <v>#REF!</v>
      </c>
      <c r="C48" s="125" t="e">
        <f>ROUNDUP((B48/12)*Config!$C$6,0)</f>
        <v>#REF!</v>
      </c>
      <c r="D48" s="152" t="e">
        <f>ACUMULADO!#REF!</f>
        <v>#REF!</v>
      </c>
      <c r="E48" s="208">
        <f t="shared" si="34"/>
        <v>100</v>
      </c>
      <c r="F48" s="162"/>
      <c r="G48" s="158">
        <f t="shared" ref="G48:G53" si="35">IFERROR(ROUND(D48*100/C48,1),0)</f>
        <v>0</v>
      </c>
      <c r="H48" s="159">
        <f t="shared" si="29"/>
        <v>0</v>
      </c>
      <c r="I48" s="159" t="str">
        <f t="shared" si="30"/>
        <v/>
      </c>
      <c r="J48" s="160" t="str">
        <f t="shared" si="31"/>
        <v/>
      </c>
      <c r="K48"/>
      <c r="L48"/>
      <c r="M48"/>
      <c r="N48"/>
      <c r="O48"/>
      <c r="P48"/>
      <c r="Q48"/>
      <c r="R48"/>
      <c r="S48"/>
      <c r="T48"/>
      <c r="U48" s="182"/>
      <c r="V48"/>
      <c r="W48" s="23"/>
      <c r="X48" s="23"/>
      <c r="Y48" s="23"/>
      <c r="Z48" s="182"/>
      <c r="AA48" s="23"/>
      <c r="AB48" s="23"/>
      <c r="AC48" s="23"/>
      <c r="AD48" s="23"/>
      <c r="AE48" s="23"/>
      <c r="AF48" s="23"/>
      <c r="AG48" s="173"/>
      <c r="AH48"/>
      <c r="AI48"/>
      <c r="AJ48"/>
      <c r="AL48" s="53" t="str">
        <f t="shared" si="26"/>
        <v>JERI</v>
      </c>
      <c r="AM48" s="54" t="str">
        <f>IF(Config!$C$6&gt;=12,"0",(B48/12))</f>
        <v>0</v>
      </c>
      <c r="AN48" s="55" t="e">
        <f t="shared" si="32"/>
        <v>#REF!</v>
      </c>
      <c r="AO48" s="55" t="e">
        <f t="shared" si="27"/>
        <v>#REF!</v>
      </c>
      <c r="AP48" s="201">
        <f t="shared" si="28"/>
        <v>0</v>
      </c>
      <c r="AQ48" s="56" t="e">
        <f t="shared" si="33"/>
        <v>#REF!</v>
      </c>
    </row>
    <row r="49" spans="1:43" s="183" customFormat="1" ht="18" customHeight="1" x14ac:dyDescent="0.25">
      <c r="A49" s="157" t="str">
        <f>Config!$B$19</f>
        <v>YANT</v>
      </c>
      <c r="B49" s="152" t="e">
        <f>METAS!#REF!</f>
        <v>#REF!</v>
      </c>
      <c r="C49" s="125" t="e">
        <f>ROUNDUP((B49/12)*Config!$C$6,0)</f>
        <v>#REF!</v>
      </c>
      <c r="D49" s="152" t="e">
        <f>ACUMULADO!#REF!</f>
        <v>#REF!</v>
      </c>
      <c r="E49" s="208">
        <f t="shared" si="34"/>
        <v>100</v>
      </c>
      <c r="F49" s="162"/>
      <c r="G49" s="158">
        <f>IFERROR(ROUND(D49*100/C49,1),0)</f>
        <v>0</v>
      </c>
      <c r="H49" s="159">
        <f t="shared" si="29"/>
        <v>0</v>
      </c>
      <c r="I49" s="159" t="str">
        <f t="shared" si="30"/>
        <v/>
      </c>
      <c r="J49" s="160" t="str">
        <f t="shared" si="31"/>
        <v/>
      </c>
      <c r="K49"/>
      <c r="L49"/>
      <c r="M49"/>
      <c r="N49"/>
      <c r="O49"/>
      <c r="P49"/>
      <c r="Q49"/>
      <c r="R49"/>
      <c r="S49"/>
      <c r="T49"/>
      <c r="U49" s="182"/>
      <c r="V49"/>
      <c r="W49" s="23"/>
      <c r="X49" s="23"/>
      <c r="Y49" s="23"/>
      <c r="Z49" s="182"/>
      <c r="AA49" s="23"/>
      <c r="AB49" s="23"/>
      <c r="AC49" s="23"/>
      <c r="AD49" s="23"/>
      <c r="AE49" s="23"/>
      <c r="AF49" s="23"/>
      <c r="AG49" s="173"/>
      <c r="AH49"/>
      <c r="AI49"/>
      <c r="AJ49"/>
      <c r="AL49" s="53" t="str">
        <f t="shared" si="26"/>
        <v>YANT</v>
      </c>
      <c r="AM49" s="54" t="str">
        <f>IF(Config!$C$6&gt;=12,"0",(B49/12))</f>
        <v>0</v>
      </c>
      <c r="AN49" s="55" t="e">
        <f t="shared" si="32"/>
        <v>#REF!</v>
      </c>
      <c r="AO49" s="55" t="e">
        <f t="shared" si="27"/>
        <v>#REF!</v>
      </c>
      <c r="AP49" s="201">
        <f t="shared" si="28"/>
        <v>0</v>
      </c>
      <c r="AQ49" s="56" t="e">
        <f t="shared" si="33"/>
        <v>#REF!</v>
      </c>
    </row>
    <row r="50" spans="1:43" s="183" customFormat="1" ht="18" customHeight="1" x14ac:dyDescent="0.25">
      <c r="A50" s="157" t="str">
        <f>Config!$B$20</f>
        <v>SORI</v>
      </c>
      <c r="B50" s="152" t="e">
        <f>METAS!#REF!</f>
        <v>#REF!</v>
      </c>
      <c r="C50" s="125" t="e">
        <f>ROUNDUP((B50/12)*Config!$C$6,0)</f>
        <v>#REF!</v>
      </c>
      <c r="D50" s="152" t="e">
        <f>ACUMULADO!#REF!</f>
        <v>#REF!</v>
      </c>
      <c r="E50" s="208">
        <f t="shared" si="34"/>
        <v>100</v>
      </c>
      <c r="F50" s="162"/>
      <c r="G50" s="158">
        <f t="shared" si="35"/>
        <v>0</v>
      </c>
      <c r="H50" s="159">
        <f t="shared" si="29"/>
        <v>0</v>
      </c>
      <c r="I50" s="159" t="str">
        <f t="shared" si="30"/>
        <v/>
      </c>
      <c r="J50" s="160" t="str">
        <f t="shared" si="31"/>
        <v/>
      </c>
      <c r="K50"/>
      <c r="L50"/>
      <c r="M50"/>
      <c r="N50"/>
      <c r="O50"/>
      <c r="P50"/>
      <c r="Q50"/>
      <c r="R50"/>
      <c r="S50"/>
      <c r="T50"/>
      <c r="U50" s="182"/>
      <c r="V50" s="119"/>
      <c r="W50" s="23"/>
      <c r="X50" s="23"/>
      <c r="Y50" s="23"/>
      <c r="Z50" s="182"/>
      <c r="AA50" s="23"/>
      <c r="AB50" s="23"/>
      <c r="AC50" s="23"/>
      <c r="AD50" s="23"/>
      <c r="AE50" s="23"/>
      <c r="AF50" s="23"/>
      <c r="AG50" s="173"/>
      <c r="AH50"/>
      <c r="AI50"/>
      <c r="AJ50"/>
      <c r="AL50" s="53" t="str">
        <f t="shared" si="26"/>
        <v>SORI</v>
      </c>
      <c r="AM50" s="54" t="str">
        <f>IF(Config!$C$6&gt;=12,"0",(B50/12))</f>
        <v>0</v>
      </c>
      <c r="AN50" s="55" t="e">
        <f t="shared" si="32"/>
        <v>#REF!</v>
      </c>
      <c r="AO50" s="55" t="e">
        <f t="shared" si="27"/>
        <v>#REF!</v>
      </c>
      <c r="AP50" s="201">
        <f t="shared" si="28"/>
        <v>0</v>
      </c>
      <c r="AQ50" s="56" t="e">
        <f t="shared" si="33"/>
        <v>#REF!</v>
      </c>
    </row>
    <row r="51" spans="1:43" s="183" customFormat="1" ht="18" customHeight="1" x14ac:dyDescent="0.25">
      <c r="A51" s="157" t="str">
        <f>Config!$B$21</f>
        <v>JEPE</v>
      </c>
      <c r="B51" s="152" t="e">
        <f>METAS!#REF!</f>
        <v>#REF!</v>
      </c>
      <c r="C51" s="125" t="e">
        <f>ROUNDUP((B51/12)*Config!$C$6,0)</f>
        <v>#REF!</v>
      </c>
      <c r="D51" s="152" t="e">
        <f>ACUMULADO!#REF!</f>
        <v>#REF!</v>
      </c>
      <c r="E51" s="208">
        <f t="shared" si="34"/>
        <v>100</v>
      </c>
      <c r="F51" s="162"/>
      <c r="G51" s="158">
        <f>IFERROR(ROUND(D51*100/C51,1),0)</f>
        <v>0</v>
      </c>
      <c r="H51" s="159">
        <f t="shared" si="29"/>
        <v>0</v>
      </c>
      <c r="I51" s="159" t="str">
        <f t="shared" si="30"/>
        <v/>
      </c>
      <c r="J51" s="160" t="str">
        <f t="shared" si="31"/>
        <v/>
      </c>
      <c r="K51"/>
      <c r="L51"/>
      <c r="M51"/>
      <c r="N51"/>
      <c r="O51"/>
      <c r="P51"/>
      <c r="Q51"/>
      <c r="R51"/>
      <c r="S51"/>
      <c r="T51"/>
      <c r="U51" s="182"/>
      <c r="V51" s="209"/>
      <c r="W51" s="173"/>
      <c r="X51" s="173"/>
      <c r="Y51" s="23"/>
      <c r="Z51" s="182"/>
      <c r="AA51" s="23"/>
      <c r="AB51" s="23"/>
      <c r="AC51" s="23"/>
      <c r="AD51" s="23"/>
      <c r="AE51" s="23"/>
      <c r="AF51" s="23"/>
      <c r="AG51" s="173"/>
      <c r="AH51"/>
      <c r="AI51"/>
      <c r="AJ51"/>
      <c r="AL51" s="53" t="str">
        <f>A51</f>
        <v>JEPE</v>
      </c>
      <c r="AM51" s="54" t="str">
        <f>IF(Config!$C$6&gt;=12,"0",(B51/12))</f>
        <v>0</v>
      </c>
      <c r="AN51" s="55" t="e">
        <f>C51</f>
        <v>#REF!</v>
      </c>
      <c r="AO51" s="55" t="e">
        <f>D51</f>
        <v>#REF!</v>
      </c>
      <c r="AP51" s="201">
        <f>G51</f>
        <v>0</v>
      </c>
      <c r="AQ51" s="56" t="e">
        <f>AN51-AO51</f>
        <v>#REF!</v>
      </c>
    </row>
    <row r="52" spans="1:43" s="183" customFormat="1" ht="18" customHeight="1" x14ac:dyDescent="0.25">
      <c r="A52" s="157" t="str">
        <f>Config!$B$22</f>
        <v>ROQU</v>
      </c>
      <c r="B52" s="152" t="e">
        <f>METAS!#REF!</f>
        <v>#REF!</v>
      </c>
      <c r="C52" s="125" t="e">
        <f>ROUNDUP((B52/12)*Config!$C$6,0)</f>
        <v>#REF!</v>
      </c>
      <c r="D52" s="152" t="e">
        <f>ACUMULADO!#REF!</f>
        <v>#REF!</v>
      </c>
      <c r="E52" s="208">
        <f t="shared" si="34"/>
        <v>100</v>
      </c>
      <c r="F52" s="162"/>
      <c r="G52" s="158">
        <f>IFERROR(ROUND(D52*100/C52,1),0)</f>
        <v>0</v>
      </c>
      <c r="H52" s="159">
        <f t="shared" si="29"/>
        <v>0</v>
      </c>
      <c r="I52" s="159" t="str">
        <f t="shared" si="30"/>
        <v/>
      </c>
      <c r="J52" s="160" t="str">
        <f t="shared" si="31"/>
        <v/>
      </c>
      <c r="K52"/>
      <c r="L52"/>
      <c r="M52"/>
      <c r="N52"/>
      <c r="O52"/>
      <c r="P52"/>
      <c r="Q52"/>
      <c r="R52"/>
      <c r="S52"/>
      <c r="T52"/>
      <c r="U52" s="182"/>
      <c r="W52" s="23"/>
      <c r="X52" s="23"/>
      <c r="Y52" s="23"/>
      <c r="Z52" s="182"/>
      <c r="AA52" s="23"/>
      <c r="AB52" s="23"/>
      <c r="AC52" s="23"/>
      <c r="AD52" s="23"/>
      <c r="AE52" s="23"/>
      <c r="AF52" s="23"/>
      <c r="AG52" s="173"/>
      <c r="AH52"/>
      <c r="AI52"/>
      <c r="AJ52"/>
      <c r="AL52" s="53" t="str">
        <f>A52</f>
        <v>ROQU</v>
      </c>
      <c r="AM52" s="54" t="str">
        <f>IF(Config!$C$6&gt;=12,"0",(B52/12))</f>
        <v>0</v>
      </c>
      <c r="AN52" s="55" t="e">
        <f>C52</f>
        <v>#REF!</v>
      </c>
      <c r="AO52" s="55" t="e">
        <f>D52</f>
        <v>#REF!</v>
      </c>
      <c r="AP52" s="201">
        <f>G52</f>
        <v>0</v>
      </c>
      <c r="AQ52" s="56" t="e">
        <f>AN52-AO52</f>
        <v>#REF!</v>
      </c>
    </row>
    <row r="53" spans="1:43" s="183" customFormat="1" ht="18" customHeight="1" x14ac:dyDescent="0.25">
      <c r="A53" s="157" t="str">
        <f>Config!$B$23</f>
        <v>CALZ</v>
      </c>
      <c r="B53" s="152" t="e">
        <f>METAS!#REF!</f>
        <v>#REF!</v>
      </c>
      <c r="C53" s="125" t="e">
        <f>ROUNDUP((B53/12)*Config!$C$6,0)</f>
        <v>#REF!</v>
      </c>
      <c r="D53" s="152" t="e">
        <f>ACUMULADO!#REF!</f>
        <v>#REF!</v>
      </c>
      <c r="E53" s="208">
        <f t="shared" si="34"/>
        <v>100</v>
      </c>
      <c r="F53" s="162"/>
      <c r="G53" s="158">
        <f t="shared" si="35"/>
        <v>0</v>
      </c>
      <c r="H53" s="159">
        <f t="shared" si="29"/>
        <v>0</v>
      </c>
      <c r="I53" s="159" t="str">
        <f t="shared" si="30"/>
        <v/>
      </c>
      <c r="J53" s="160" t="str">
        <f t="shared" si="31"/>
        <v/>
      </c>
      <c r="K53"/>
      <c r="L53"/>
      <c r="M53"/>
      <c r="N53"/>
      <c r="O53"/>
      <c r="P53"/>
      <c r="Q53"/>
      <c r="R53"/>
      <c r="S53"/>
      <c r="T53"/>
      <c r="U53" s="182"/>
      <c r="V53" s="119"/>
      <c r="W53" s="23"/>
      <c r="X53" s="23"/>
      <c r="Y53" s="23"/>
      <c r="Z53" s="182"/>
      <c r="AA53" s="23"/>
      <c r="AB53" s="23"/>
      <c r="AC53" s="23"/>
      <c r="AD53" s="23"/>
      <c r="AE53" s="23"/>
      <c r="AF53" s="23"/>
      <c r="AG53" s="173"/>
      <c r="AH53"/>
      <c r="AI53"/>
      <c r="AJ53"/>
      <c r="AL53" s="53" t="str">
        <f>A54</f>
        <v>PUEB</v>
      </c>
      <c r="AM53" s="54" t="str">
        <f>IF(Config!$C$6&gt;=12,"0",(B53/12))</f>
        <v>0</v>
      </c>
      <c r="AN53" s="55" t="e">
        <f t="shared" si="32"/>
        <v>#REF!</v>
      </c>
      <c r="AO53" s="55" t="e">
        <f t="shared" si="27"/>
        <v>#REF!</v>
      </c>
      <c r="AP53" s="201">
        <f t="shared" si="28"/>
        <v>0</v>
      </c>
      <c r="AQ53" s="56" t="e">
        <f t="shared" si="33"/>
        <v>#REF!</v>
      </c>
    </row>
    <row r="54" spans="1:43" s="183" customFormat="1" ht="18" customHeight="1" x14ac:dyDescent="0.25">
      <c r="A54" s="157" t="str">
        <f>Config!$B$24</f>
        <v>PUEB</v>
      </c>
      <c r="B54" s="152" t="e">
        <f>METAS!#REF!</f>
        <v>#REF!</v>
      </c>
      <c r="C54" s="125" t="e">
        <f>ROUNDUP((B54/12)*Config!$C$6,0)</f>
        <v>#REF!</v>
      </c>
      <c r="D54" s="152" t="e">
        <f>ACUMULADO!#REF!</f>
        <v>#REF!</v>
      </c>
      <c r="E54" s="208">
        <f t="shared" si="34"/>
        <v>100</v>
      </c>
      <c r="F54" s="162"/>
      <c r="G54" s="158">
        <f t="shared" ref="G54" si="36">IFERROR(ROUND(D54*100/C54,1),0)</f>
        <v>0</v>
      </c>
      <c r="H54" s="159">
        <f t="shared" si="29"/>
        <v>0</v>
      </c>
      <c r="I54" s="159" t="str">
        <f t="shared" si="30"/>
        <v/>
      </c>
      <c r="J54" s="160" t="str">
        <f t="shared" si="31"/>
        <v/>
      </c>
      <c r="K54"/>
      <c r="L54"/>
      <c r="M54"/>
      <c r="N54"/>
      <c r="O54"/>
      <c r="P54"/>
      <c r="Q54"/>
      <c r="R54"/>
      <c r="S54"/>
      <c r="T54"/>
      <c r="U54" s="182"/>
      <c r="W54" s="23"/>
      <c r="X54" s="23"/>
      <c r="Y54" s="23"/>
      <c r="Z54" s="182"/>
      <c r="AA54" s="23"/>
      <c r="AB54" s="23"/>
      <c r="AC54" s="23"/>
      <c r="AD54" s="23"/>
      <c r="AE54" s="23"/>
      <c r="AF54" s="23"/>
      <c r="AG54" s="173"/>
      <c r="AH54"/>
      <c r="AI54"/>
      <c r="AJ54"/>
      <c r="AL54" s="53" t="e">
        <f>#REF!</f>
        <v>#REF!</v>
      </c>
      <c r="AM54" s="54" t="str">
        <f>IF(Config!$C$6&gt;=12,"0",(B54/12))</f>
        <v>0</v>
      </c>
      <c r="AN54" s="55" t="e">
        <f>C54</f>
        <v>#REF!</v>
      </c>
      <c r="AO54" s="55" t="e">
        <f t="shared" si="27"/>
        <v>#REF!</v>
      </c>
      <c r="AP54" s="201">
        <f>G54</f>
        <v>0</v>
      </c>
      <c r="AQ54" s="56" t="e">
        <f>AN54-AO54</f>
        <v>#REF!</v>
      </c>
    </row>
    <row r="55" spans="1:43" s="183" customFormat="1" ht="18" customHeight="1" x14ac:dyDescent="0.25">
      <c r="A55" s="187"/>
      <c r="H55"/>
      <c r="I55"/>
      <c r="J55"/>
      <c r="K55"/>
      <c r="L55"/>
      <c r="M55"/>
      <c r="N55"/>
      <c r="O55"/>
      <c r="P55"/>
      <c r="Q55"/>
      <c r="R55"/>
      <c r="S55"/>
      <c r="T55"/>
      <c r="U55" s="182"/>
      <c r="V55" s="119"/>
      <c r="W55" s="23"/>
      <c r="X55" s="23"/>
      <c r="Y55" s="23"/>
      <c r="Z55" s="182"/>
      <c r="AA55" s="23"/>
      <c r="AB55" s="23"/>
      <c r="AC55" s="23"/>
      <c r="AD55" s="23"/>
      <c r="AE55" s="23"/>
      <c r="AF55" s="23"/>
      <c r="AG55" s="173"/>
      <c r="AH55"/>
      <c r="AI55"/>
      <c r="AJ55"/>
      <c r="AO55"/>
      <c r="AP55" s="4"/>
    </row>
    <row r="56" spans="1:43" s="183" customFormat="1" ht="18" customHeight="1" x14ac:dyDescent="0.25">
      <c r="A56" s="187"/>
      <c r="H56"/>
      <c r="I56"/>
      <c r="J56"/>
      <c r="K56"/>
      <c r="L56"/>
      <c r="M56"/>
      <c r="N56"/>
      <c r="O56"/>
      <c r="P56"/>
      <c r="Q56"/>
      <c r="R56"/>
      <c r="S56"/>
      <c r="T56"/>
      <c r="U56" s="182"/>
      <c r="V56" s="119"/>
      <c r="W56" s="23"/>
      <c r="X56" s="23"/>
      <c r="Y56" s="23"/>
      <c r="Z56" s="182"/>
      <c r="AA56" s="23"/>
      <c r="AB56" s="23"/>
      <c r="AC56" s="23"/>
      <c r="AD56" s="23"/>
      <c r="AE56" s="23"/>
      <c r="AF56" s="23"/>
      <c r="AG56" s="173"/>
      <c r="AH56"/>
      <c r="AI56"/>
      <c r="AJ56"/>
      <c r="AO56"/>
      <c r="AP56" s="4"/>
    </row>
    <row r="57" spans="1:43" s="183" customFormat="1" ht="18" customHeight="1" x14ac:dyDescent="0.25">
      <c r="A57" s="187"/>
      <c r="H57"/>
      <c r="I57"/>
      <c r="J57"/>
      <c r="K57"/>
      <c r="L57"/>
      <c r="M57"/>
      <c r="N57"/>
      <c r="O57"/>
      <c r="P57"/>
      <c r="Q57"/>
      <c r="R57"/>
      <c r="S57"/>
      <c r="T57"/>
      <c r="U57" s="182"/>
      <c r="V57" s="119"/>
      <c r="W57" s="23"/>
      <c r="X57" s="23"/>
      <c r="Y57" s="23"/>
      <c r="Z57" s="182"/>
      <c r="AA57" s="23"/>
      <c r="AB57" s="23"/>
      <c r="AC57" s="23"/>
      <c r="AD57" s="23"/>
      <c r="AE57" s="23"/>
      <c r="AF57" s="23"/>
      <c r="AG57" s="173"/>
      <c r="AH57"/>
      <c r="AI57"/>
      <c r="AJ57"/>
      <c r="AO57"/>
      <c r="AP57" s="4"/>
    </row>
    <row r="58" spans="1:43" s="183" customFormat="1" ht="18" customHeight="1" x14ac:dyDescent="0.25">
      <c r="A58" s="187"/>
      <c r="H58"/>
      <c r="I58"/>
      <c r="J58"/>
      <c r="K58" s="24"/>
      <c r="L58"/>
      <c r="M58"/>
      <c r="N58"/>
      <c r="O58"/>
      <c r="P58"/>
      <c r="Q58"/>
      <c r="R58"/>
      <c r="S58"/>
      <c r="T58"/>
      <c r="U58" s="182"/>
      <c r="V58" s="119"/>
      <c r="W58" s="23"/>
      <c r="X58" s="23"/>
      <c r="Y58" s="23"/>
      <c r="Z58" s="182"/>
      <c r="AA58" s="23"/>
      <c r="AB58" s="23"/>
      <c r="AC58" s="23"/>
      <c r="AD58" s="23"/>
      <c r="AE58" s="23"/>
      <c r="AF58" s="23"/>
      <c r="AG58" s="173"/>
      <c r="AH58"/>
      <c r="AI58"/>
      <c r="AJ58"/>
      <c r="AO58"/>
      <c r="AP58" s="4"/>
    </row>
    <row r="59" spans="1:43" s="183" customFormat="1" ht="18" customHeight="1" x14ac:dyDescent="0.25">
      <c r="A59" s="187"/>
      <c r="H59"/>
      <c r="I59"/>
      <c r="J59"/>
      <c r="K59"/>
      <c r="L59"/>
      <c r="M59"/>
      <c r="N59"/>
      <c r="O59"/>
      <c r="P59"/>
      <c r="Q59"/>
      <c r="R59"/>
      <c r="S59"/>
      <c r="T59"/>
      <c r="U59" s="182"/>
      <c r="V59" s="119"/>
      <c r="W59" s="23"/>
      <c r="X59" s="23"/>
      <c r="Y59" s="23"/>
      <c r="Z59" s="182"/>
      <c r="AA59" s="23"/>
      <c r="AB59" s="23"/>
      <c r="AC59" s="23"/>
      <c r="AD59" s="23"/>
      <c r="AE59" s="23"/>
      <c r="AF59" s="23"/>
      <c r="AG59" s="173"/>
      <c r="AH59"/>
      <c r="AI59"/>
      <c r="AJ59"/>
      <c r="AO59"/>
      <c r="AP59" s="4"/>
    </row>
    <row r="60" spans="1:43" s="183" customFormat="1" ht="18" customHeight="1" x14ac:dyDescent="0.25">
      <c r="A60" s="187"/>
      <c r="H60"/>
      <c r="I60"/>
      <c r="J60"/>
      <c r="K60" s="24"/>
      <c r="L60"/>
      <c r="M60"/>
      <c r="N60"/>
      <c r="O60"/>
      <c r="P60"/>
      <c r="Q60"/>
      <c r="R60"/>
      <c r="S60"/>
      <c r="T60"/>
      <c r="U60" s="182"/>
      <c r="V60" s="119"/>
      <c r="W60" s="23"/>
      <c r="X60" s="23"/>
      <c r="Y60" s="23"/>
      <c r="Z60" s="182"/>
      <c r="AA60" s="23"/>
      <c r="AB60" s="23"/>
      <c r="AC60" s="23"/>
      <c r="AD60" s="23"/>
      <c r="AE60" s="23"/>
      <c r="AF60" s="23"/>
      <c r="AG60" s="173"/>
      <c r="AH60"/>
      <c r="AI60"/>
      <c r="AJ60"/>
      <c r="AO60"/>
      <c r="AP60" s="4"/>
    </row>
    <row r="61" spans="1:43" s="183" customFormat="1" ht="18" customHeight="1" x14ac:dyDescent="0.25">
      <c r="A61" s="187"/>
      <c r="H61"/>
      <c r="I61"/>
      <c r="J61"/>
      <c r="K61" s="24"/>
      <c r="L61"/>
      <c r="M61"/>
      <c r="N61"/>
      <c r="O61"/>
      <c r="P61"/>
      <c r="Q61"/>
      <c r="R61"/>
      <c r="S61"/>
      <c r="T61"/>
      <c r="U61" s="182"/>
      <c r="V61" s="119"/>
      <c r="W61" s="23"/>
      <c r="X61" s="23"/>
      <c r="Y61" s="23"/>
      <c r="Z61" s="182"/>
      <c r="AA61" s="23"/>
      <c r="AB61" s="23"/>
      <c r="AC61" s="23"/>
      <c r="AD61" s="23"/>
      <c r="AE61" s="23"/>
      <c r="AF61" s="23"/>
      <c r="AG61" s="173"/>
      <c r="AH61"/>
      <c r="AI61"/>
      <c r="AJ61"/>
      <c r="AO61"/>
      <c r="AP61" s="4"/>
    </row>
    <row r="62" spans="1:43" s="183" customFormat="1" ht="18" customHeight="1" x14ac:dyDescent="0.25">
      <c r="A62" s="187"/>
      <c r="H62"/>
      <c r="I62"/>
      <c r="J62"/>
      <c r="K62" s="24"/>
      <c r="L62"/>
      <c r="M62"/>
      <c r="N62"/>
      <c r="O62"/>
      <c r="P62"/>
      <c r="Q62"/>
      <c r="R62"/>
      <c r="S62"/>
      <c r="T62"/>
      <c r="U62" s="182"/>
      <c r="V62" s="119"/>
      <c r="W62" s="23"/>
      <c r="X62" s="23"/>
      <c r="Y62" s="23"/>
      <c r="Z62" s="182"/>
      <c r="AA62" s="23"/>
      <c r="AB62" s="23"/>
      <c r="AC62" s="23"/>
      <c r="AD62" s="23"/>
      <c r="AE62" s="23"/>
      <c r="AF62" s="23"/>
      <c r="AG62" s="173"/>
      <c r="AH62"/>
      <c r="AI62"/>
      <c r="AJ62"/>
      <c r="AO62"/>
      <c r="AP62" s="4"/>
    </row>
    <row r="63" spans="1:43" s="183" customFormat="1" ht="18" customHeight="1" x14ac:dyDescent="0.25">
      <c r="A63" s="187"/>
      <c r="B63"/>
      <c r="C63" s="127"/>
      <c r="D63" s="128"/>
      <c r="E63" s="128"/>
      <c r="F63" s="129"/>
      <c r="G63" s="129"/>
      <c r="H63" s="129"/>
      <c r="I63" s="204"/>
      <c r="J63" s="205"/>
      <c r="K63"/>
      <c r="L63"/>
      <c r="M63"/>
      <c r="N63"/>
      <c r="O63"/>
      <c r="P63"/>
      <c r="Q63"/>
      <c r="R63"/>
      <c r="S63"/>
      <c r="T63"/>
      <c r="U63" s="182"/>
      <c r="W63" s="23"/>
      <c r="X63" s="23"/>
      <c r="Y63" s="23"/>
      <c r="Z63" s="182"/>
      <c r="AA63" s="23"/>
      <c r="AB63" s="23"/>
      <c r="AC63" s="23"/>
      <c r="AD63" s="23"/>
      <c r="AE63" s="23"/>
      <c r="AF63" s="23"/>
      <c r="AG63" s="173"/>
      <c r="AH63"/>
      <c r="AI63"/>
      <c r="AJ63"/>
      <c r="AO63"/>
      <c r="AP63" s="4"/>
    </row>
    <row r="64" spans="1:43" s="183" customFormat="1" ht="18" customHeight="1" x14ac:dyDescent="0.25">
      <c r="A64" s="7" t="e">
        <f>METAS!#REF!</f>
        <v>#REF!</v>
      </c>
      <c r="B64"/>
      <c r="C64" s="127"/>
      <c r="D64" s="128"/>
      <c r="E64" s="128"/>
      <c r="F64" s="129"/>
      <c r="G64" s="129"/>
      <c r="H64" s="129"/>
      <c r="I64" s="207"/>
      <c r="J64" s="205"/>
      <c r="K64"/>
      <c r="L64"/>
      <c r="M64"/>
      <c r="N64"/>
      <c r="O64"/>
      <c r="P64"/>
      <c r="Q64"/>
      <c r="R64"/>
      <c r="S64"/>
      <c r="T64"/>
      <c r="U64" s="182"/>
      <c r="V64" s="124" t="e">
        <f>A64</f>
        <v>#REF!</v>
      </c>
      <c r="W64" s="23"/>
      <c r="X64" s="23"/>
      <c r="Y64" s="23"/>
      <c r="Z64" s="182"/>
      <c r="AA64" s="23"/>
      <c r="AB64" s="23"/>
      <c r="AC64" s="23"/>
      <c r="AD64" s="23"/>
      <c r="AE64" s="23"/>
      <c r="AF64" s="23"/>
      <c r="AG64" s="173"/>
      <c r="AH64"/>
      <c r="AI64"/>
      <c r="AJ64"/>
      <c r="AL64" t="e">
        <f t="shared" ref="AL64:AL71" si="37">A64</f>
        <v>#REF!</v>
      </c>
      <c r="AM64"/>
      <c r="AN64"/>
      <c r="AO64"/>
      <c r="AP64" s="4"/>
      <c r="AQ64"/>
    </row>
    <row r="65" spans="1:43" s="183" customFormat="1" ht="48" customHeight="1" thickBot="1" x14ac:dyDescent="0.3">
      <c r="A65" s="132" t="s">
        <v>3</v>
      </c>
      <c r="B65" s="133" t="s">
        <v>186</v>
      </c>
      <c r="C65" s="134" t="s">
        <v>128</v>
      </c>
      <c r="D65" s="133" t="s">
        <v>197</v>
      </c>
      <c r="E65" s="133" t="s">
        <v>2</v>
      </c>
      <c r="F65" s="135"/>
      <c r="G65" s="136" t="s">
        <v>96</v>
      </c>
      <c r="H65" s="137" t="str">
        <f>"DEFICIENTE &lt; = "&amp;$H$3</f>
        <v>DEFICIENTE &lt; = 90</v>
      </c>
      <c r="I65" s="137" t="str">
        <f>"PROCESO &gt; "&amp;$H$3&amp;"  -  &lt; "&amp;$I$3</f>
        <v>PROCESO &gt; 90  -  &lt; 100</v>
      </c>
      <c r="J65" s="137" t="str">
        <f>"OPTIMO &gt; = "&amp;$I$3</f>
        <v>OPTIMO &gt; = 100</v>
      </c>
      <c r="K65"/>
      <c r="L65"/>
      <c r="M65"/>
      <c r="N65"/>
      <c r="O65"/>
      <c r="P65"/>
      <c r="Q65"/>
      <c r="R65"/>
      <c r="S65"/>
      <c r="T65"/>
      <c r="U65" s="182"/>
      <c r="V65" s="161" t="e">
        <f>$V$1&amp;"  "&amp;V64&amp;"  "&amp;$V$3&amp;"  "&amp;$V$2</f>
        <v>#REF!</v>
      </c>
      <c r="W65" s="23"/>
      <c r="X65" s="23"/>
      <c r="Y65" s="23"/>
      <c r="Z65" s="182"/>
      <c r="AA65" s="23"/>
      <c r="AB65" s="23"/>
      <c r="AC65" s="23"/>
      <c r="AD65" s="23"/>
      <c r="AE65" s="23"/>
      <c r="AF65" s="23"/>
      <c r="AG65" s="173"/>
      <c r="AH65"/>
      <c r="AI65"/>
      <c r="AJ65"/>
      <c r="AL65" s="138" t="str">
        <f t="shared" si="37"/>
        <v>ESTABLECIMIENTOS</v>
      </c>
      <c r="AM65" s="139" t="s">
        <v>166</v>
      </c>
      <c r="AN65" s="140" t="s">
        <v>167</v>
      </c>
      <c r="AO65" s="141" t="str">
        <f t="shared" ref="AO65:AO71" si="38">D65</f>
        <v>12 M Sup Hierro (TA)</v>
      </c>
      <c r="AP65" s="141" t="str">
        <f t="shared" ref="AP65:AP71" si="39">G65</f>
        <v>%</v>
      </c>
      <c r="AQ65" s="142" t="s">
        <v>168</v>
      </c>
    </row>
    <row r="66" spans="1:43" s="183" customFormat="1" ht="18" customHeight="1" thickBot="1" x14ac:dyDescent="0.3">
      <c r="A66" s="143" t="str">
        <f>Config!$B$15</f>
        <v>RED</v>
      </c>
      <c r="B66" s="144" t="e">
        <f>SUM(B67:B75)</f>
        <v>#REF!</v>
      </c>
      <c r="C66" s="144" t="e">
        <f>SUM(C67:C75)</f>
        <v>#REF!</v>
      </c>
      <c r="D66" s="144" t="e">
        <f>SUM(D67:D75)</f>
        <v>#REF!</v>
      </c>
      <c r="E66" s="144">
        <f>Config!$D$9</f>
        <v>100</v>
      </c>
      <c r="F66" s="145"/>
      <c r="G66" s="144">
        <f>IFERROR(ROUND(D66*100/C66,1),0)</f>
        <v>0</v>
      </c>
      <c r="H66" s="146">
        <f t="shared" ref="H66:H75" si="40">IF(G66&lt;=$H$3,G66,"")</f>
        <v>0</v>
      </c>
      <c r="I66" s="146" t="str">
        <f t="shared" ref="I66:I75" si="41">IF(G66&gt;$H$3,IF(G66&lt;$I$3,G66,""),"")</f>
        <v/>
      </c>
      <c r="J66" s="144" t="str">
        <f t="shared" ref="J66:J75" si="42">IF(G66&gt;=$I$3,G66,"")</f>
        <v/>
      </c>
      <c r="K66"/>
      <c r="L66"/>
      <c r="M66"/>
      <c r="N66"/>
      <c r="O66"/>
      <c r="P66"/>
      <c r="Q66"/>
      <c r="R66"/>
      <c r="S66"/>
      <c r="T66"/>
      <c r="U66" s="182"/>
      <c r="V66" s="121"/>
      <c r="W66" s="23"/>
      <c r="X66" s="23"/>
      <c r="Y66" s="23"/>
      <c r="Z66" s="182"/>
      <c r="AA66" s="23"/>
      <c r="AB66" s="23"/>
      <c r="AC66" s="23"/>
      <c r="AD66" s="23"/>
      <c r="AE66" s="23"/>
      <c r="AF66" s="23"/>
      <c r="AG66" s="173"/>
      <c r="AH66"/>
      <c r="AI66"/>
      <c r="AJ66"/>
      <c r="AL66" s="148" t="str">
        <f t="shared" si="37"/>
        <v>RED</v>
      </c>
      <c r="AM66" s="149">
        <f>SUM(AM67:AM74)</f>
        <v>0</v>
      </c>
      <c r="AN66" s="150" t="e">
        <f t="shared" ref="AN66:AN71" si="43">C66</f>
        <v>#REF!</v>
      </c>
      <c r="AO66" s="149" t="e">
        <f t="shared" si="38"/>
        <v>#REF!</v>
      </c>
      <c r="AP66" s="150">
        <f t="shared" si="39"/>
        <v>0</v>
      </c>
      <c r="AQ66" s="150" t="e">
        <f>AN66-AP66</f>
        <v>#REF!</v>
      </c>
    </row>
    <row r="67" spans="1:43" s="183" customFormat="1" ht="18" hidden="1" customHeight="1" x14ac:dyDescent="0.25">
      <c r="A67" s="157" t="str">
        <f>Config!$B$16</f>
        <v>HOSP</v>
      </c>
      <c r="B67" s="152" t="e">
        <f>METAS!#REF!</f>
        <v>#REF!</v>
      </c>
      <c r="C67" s="152" t="e">
        <f>ROUNDUP((B67/12)*Config!$C$6,0)</f>
        <v>#REF!</v>
      </c>
      <c r="D67" s="152" t="e">
        <f>ACUMULADO!#REF!</f>
        <v>#REF!</v>
      </c>
      <c r="E67" s="208">
        <f>E66</f>
        <v>100</v>
      </c>
      <c r="F67" s="162"/>
      <c r="G67" s="158">
        <f>IFERROR(ROUND(D67*100/C67,1),0)</f>
        <v>0</v>
      </c>
      <c r="H67" s="159">
        <f t="shared" si="40"/>
        <v>0</v>
      </c>
      <c r="I67" s="159" t="str">
        <f t="shared" si="41"/>
        <v/>
      </c>
      <c r="J67" s="160" t="str">
        <f t="shared" si="42"/>
        <v/>
      </c>
      <c r="K67"/>
      <c r="L67"/>
      <c r="M67"/>
      <c r="N67"/>
      <c r="O67"/>
      <c r="P67"/>
      <c r="Q67"/>
      <c r="R67"/>
      <c r="S67"/>
      <c r="T67"/>
      <c r="U67" s="182"/>
      <c r="V67" s="124"/>
      <c r="W67" s="23"/>
      <c r="X67" s="23"/>
      <c r="Y67" s="23"/>
      <c r="Z67" s="182"/>
      <c r="AA67" s="23"/>
      <c r="AB67" s="23"/>
      <c r="AC67" s="23"/>
      <c r="AD67" s="23"/>
      <c r="AE67" s="23"/>
      <c r="AF67" s="23"/>
      <c r="AG67" s="173"/>
      <c r="AH67"/>
      <c r="AI67"/>
      <c r="AJ67"/>
      <c r="AL67" s="53" t="str">
        <f t="shared" si="37"/>
        <v>HOSP</v>
      </c>
      <c r="AM67" s="54" t="str">
        <f>IF(Config!$C$6&gt;=12,"0",(B67/12))</f>
        <v>0</v>
      </c>
      <c r="AN67" s="55" t="e">
        <f t="shared" si="43"/>
        <v>#REF!</v>
      </c>
      <c r="AO67" s="55" t="e">
        <f t="shared" si="38"/>
        <v>#REF!</v>
      </c>
      <c r="AP67" s="201">
        <f t="shared" si="39"/>
        <v>0</v>
      </c>
      <c r="AQ67" s="56" t="e">
        <f t="shared" ref="AQ67:AQ71" si="44">AN67-AO67</f>
        <v>#REF!</v>
      </c>
    </row>
    <row r="68" spans="1:43" s="183" customFormat="1" ht="18" customHeight="1" x14ac:dyDescent="0.25">
      <c r="A68" s="157" t="str">
        <f>Config!$B$17</f>
        <v>LLUI</v>
      </c>
      <c r="B68" s="152" t="e">
        <f>METAS!#REF!</f>
        <v>#REF!</v>
      </c>
      <c r="C68" s="125" t="e">
        <f>ROUNDUP((B68/12)*Config!$C$6,0)</f>
        <v>#REF!</v>
      </c>
      <c r="D68" s="152" t="e">
        <f>ACUMULADO!#REF!</f>
        <v>#REF!</v>
      </c>
      <c r="E68" s="208">
        <f t="shared" ref="E68:E75" si="45">E67</f>
        <v>100</v>
      </c>
      <c r="F68" s="162"/>
      <c r="G68" s="158">
        <f>IFERROR(ROUND(D68*100/C68,1),0)</f>
        <v>0</v>
      </c>
      <c r="H68" s="159">
        <f t="shared" si="40"/>
        <v>0</v>
      </c>
      <c r="I68" s="159" t="str">
        <f t="shared" si="41"/>
        <v/>
      </c>
      <c r="J68" s="160" t="str">
        <f t="shared" si="42"/>
        <v/>
      </c>
      <c r="K68"/>
      <c r="L68"/>
      <c r="M68"/>
      <c r="N68"/>
      <c r="O68"/>
      <c r="P68"/>
      <c r="Q68"/>
      <c r="R68"/>
      <c r="S68"/>
      <c r="T68"/>
      <c r="U68" s="182"/>
      <c r="V68" s="124"/>
      <c r="W68" s="185"/>
      <c r="X68" s="185"/>
      <c r="Y68" s="23"/>
      <c r="Z68" s="182"/>
      <c r="AA68" s="23"/>
      <c r="AB68" s="23"/>
      <c r="AC68" s="23"/>
      <c r="AD68" s="23"/>
      <c r="AE68" s="23"/>
      <c r="AF68" s="23"/>
      <c r="AG68" s="173"/>
      <c r="AH68"/>
      <c r="AI68"/>
      <c r="AJ68"/>
      <c r="AL68" s="53" t="str">
        <f t="shared" si="37"/>
        <v>LLUI</v>
      </c>
      <c r="AM68" s="54" t="str">
        <f>IF(Config!$C$6&gt;=12,"0",(B68/12))</f>
        <v>0</v>
      </c>
      <c r="AN68" s="55" t="e">
        <f t="shared" si="43"/>
        <v>#REF!</v>
      </c>
      <c r="AO68" s="55" t="e">
        <f t="shared" si="38"/>
        <v>#REF!</v>
      </c>
      <c r="AP68" s="201">
        <f t="shared" si="39"/>
        <v>0</v>
      </c>
      <c r="AQ68" s="56" t="e">
        <f t="shared" si="44"/>
        <v>#REF!</v>
      </c>
    </row>
    <row r="69" spans="1:43" s="183" customFormat="1" ht="18" customHeight="1" x14ac:dyDescent="0.25">
      <c r="A69" s="157" t="str">
        <f>Config!$B$18</f>
        <v>JERI</v>
      </c>
      <c r="B69" s="152" t="e">
        <f>METAS!#REF!</f>
        <v>#REF!</v>
      </c>
      <c r="C69" s="125" t="e">
        <f>ROUNDUP((B69/12)*Config!$C$6,0)</f>
        <v>#REF!</v>
      </c>
      <c r="D69" s="152" t="e">
        <f>ACUMULADO!#REF!</f>
        <v>#REF!</v>
      </c>
      <c r="E69" s="208">
        <f t="shared" si="45"/>
        <v>100</v>
      </c>
      <c r="F69" s="162"/>
      <c r="G69" s="158">
        <f t="shared" ref="G69" si="46">IFERROR(ROUND(D69*100/C69,1),0)</f>
        <v>0</v>
      </c>
      <c r="H69" s="159">
        <f t="shared" si="40"/>
        <v>0</v>
      </c>
      <c r="I69" s="159" t="str">
        <f t="shared" si="41"/>
        <v/>
      </c>
      <c r="J69" s="160" t="str">
        <f t="shared" si="42"/>
        <v/>
      </c>
      <c r="K69"/>
      <c r="L69"/>
      <c r="M69"/>
      <c r="N69"/>
      <c r="O69"/>
      <c r="P69"/>
      <c r="Q69"/>
      <c r="R69"/>
      <c r="S69"/>
      <c r="T69"/>
      <c r="U69" s="182"/>
      <c r="V69"/>
      <c r="W69" s="23"/>
      <c r="X69" s="23"/>
      <c r="Y69" s="23"/>
      <c r="Z69" s="182"/>
      <c r="AA69" s="23"/>
      <c r="AB69" s="23"/>
      <c r="AC69" s="23"/>
      <c r="AD69" s="23"/>
      <c r="AE69" s="23"/>
      <c r="AF69" s="23"/>
      <c r="AG69" s="173"/>
      <c r="AH69"/>
      <c r="AI69"/>
      <c r="AJ69"/>
      <c r="AL69" s="53" t="str">
        <f t="shared" si="37"/>
        <v>JERI</v>
      </c>
      <c r="AM69" s="54" t="str">
        <f>IF(Config!$C$6&gt;=12,"0",(B69/12))</f>
        <v>0</v>
      </c>
      <c r="AN69" s="55" t="e">
        <f t="shared" si="43"/>
        <v>#REF!</v>
      </c>
      <c r="AO69" s="55" t="e">
        <f t="shared" si="38"/>
        <v>#REF!</v>
      </c>
      <c r="AP69" s="201">
        <f t="shared" si="39"/>
        <v>0</v>
      </c>
      <c r="AQ69" s="56" t="e">
        <f t="shared" si="44"/>
        <v>#REF!</v>
      </c>
    </row>
    <row r="70" spans="1:43" s="183" customFormat="1" ht="18" customHeight="1" x14ac:dyDescent="0.25">
      <c r="A70" s="157" t="str">
        <f>Config!$B$19</f>
        <v>YANT</v>
      </c>
      <c r="B70" s="152" t="e">
        <f>METAS!#REF!</f>
        <v>#REF!</v>
      </c>
      <c r="C70" s="125" t="e">
        <f>ROUNDUP((B70/12)*Config!$C$6,0)</f>
        <v>#REF!</v>
      </c>
      <c r="D70" s="152" t="e">
        <f>ACUMULADO!#REF!</f>
        <v>#REF!</v>
      </c>
      <c r="E70" s="208">
        <f t="shared" si="45"/>
        <v>100</v>
      </c>
      <c r="F70" s="162"/>
      <c r="G70" s="158">
        <f>IFERROR(ROUND(D70*100/C70,1),0)</f>
        <v>0</v>
      </c>
      <c r="H70" s="159">
        <f t="shared" si="40"/>
        <v>0</v>
      </c>
      <c r="I70" s="159" t="str">
        <f t="shared" si="41"/>
        <v/>
      </c>
      <c r="J70" s="160" t="str">
        <f t="shared" si="42"/>
        <v/>
      </c>
      <c r="K70"/>
      <c r="L70"/>
      <c r="M70"/>
      <c r="N70"/>
      <c r="O70"/>
      <c r="P70"/>
      <c r="Q70"/>
      <c r="R70"/>
      <c r="S70"/>
      <c r="T70"/>
      <c r="U70" s="182"/>
      <c r="V70"/>
      <c r="W70" s="23"/>
      <c r="X70" s="23"/>
      <c r="Y70" s="23"/>
      <c r="Z70" s="182"/>
      <c r="AA70" s="23"/>
      <c r="AB70" s="23"/>
      <c r="AC70" s="23"/>
      <c r="AD70" s="23"/>
      <c r="AE70" s="23"/>
      <c r="AF70" s="23"/>
      <c r="AG70" s="173"/>
      <c r="AH70"/>
      <c r="AI70"/>
      <c r="AJ70"/>
      <c r="AL70" s="53" t="str">
        <f t="shared" si="37"/>
        <v>YANT</v>
      </c>
      <c r="AM70" s="54" t="str">
        <f>IF(Config!$C$6&gt;=12,"0",(B70/12))</f>
        <v>0</v>
      </c>
      <c r="AN70" s="55" t="e">
        <f t="shared" si="43"/>
        <v>#REF!</v>
      </c>
      <c r="AO70" s="55" t="e">
        <f t="shared" si="38"/>
        <v>#REF!</v>
      </c>
      <c r="AP70" s="201">
        <f t="shared" si="39"/>
        <v>0</v>
      </c>
      <c r="AQ70" s="56" t="e">
        <f t="shared" si="44"/>
        <v>#REF!</v>
      </c>
    </row>
    <row r="71" spans="1:43" s="183" customFormat="1" ht="18" customHeight="1" x14ac:dyDescent="0.25">
      <c r="A71" s="157" t="str">
        <f>Config!$B$20</f>
        <v>SORI</v>
      </c>
      <c r="B71" s="152" t="e">
        <f>METAS!#REF!</f>
        <v>#REF!</v>
      </c>
      <c r="C71" s="125" t="e">
        <f>ROUNDUP((B71/12)*Config!$C$6,0)</f>
        <v>#REF!</v>
      </c>
      <c r="D71" s="152" t="e">
        <f>ACUMULADO!#REF!</f>
        <v>#REF!</v>
      </c>
      <c r="E71" s="208">
        <f t="shared" si="45"/>
        <v>100</v>
      </c>
      <c r="F71" s="162"/>
      <c r="G71" s="158">
        <f t="shared" ref="G71" si="47">IFERROR(ROUND(D71*100/C71,1),0)</f>
        <v>0</v>
      </c>
      <c r="H71" s="159">
        <f t="shared" si="40"/>
        <v>0</v>
      </c>
      <c r="I71" s="159" t="str">
        <f t="shared" si="41"/>
        <v/>
      </c>
      <c r="J71" s="160" t="str">
        <f t="shared" si="42"/>
        <v/>
      </c>
      <c r="K71"/>
      <c r="L71"/>
      <c r="M71"/>
      <c r="N71"/>
      <c r="O71"/>
      <c r="P71"/>
      <c r="Q71"/>
      <c r="R71"/>
      <c r="S71"/>
      <c r="T71"/>
      <c r="U71" s="182"/>
      <c r="V71" s="119"/>
      <c r="W71" s="23"/>
      <c r="X71" s="23"/>
      <c r="Y71" s="23"/>
      <c r="Z71" s="182"/>
      <c r="AA71" s="23"/>
      <c r="AB71" s="23"/>
      <c r="AC71" s="23"/>
      <c r="AD71" s="23"/>
      <c r="AE71" s="23"/>
      <c r="AF71" s="23"/>
      <c r="AG71" s="173"/>
      <c r="AH71"/>
      <c r="AI71"/>
      <c r="AJ71"/>
      <c r="AL71" s="53" t="str">
        <f t="shared" si="37"/>
        <v>SORI</v>
      </c>
      <c r="AM71" s="54" t="str">
        <f>IF(Config!$C$6&gt;=12,"0",(B71/12))</f>
        <v>0</v>
      </c>
      <c r="AN71" s="55" t="e">
        <f t="shared" si="43"/>
        <v>#REF!</v>
      </c>
      <c r="AO71" s="55" t="e">
        <f t="shared" si="38"/>
        <v>#REF!</v>
      </c>
      <c r="AP71" s="201">
        <f t="shared" si="39"/>
        <v>0</v>
      </c>
      <c r="AQ71" s="56" t="e">
        <f t="shared" si="44"/>
        <v>#REF!</v>
      </c>
    </row>
    <row r="72" spans="1:43" s="183" customFormat="1" ht="18" customHeight="1" x14ac:dyDescent="0.25">
      <c r="A72" s="157" t="str">
        <f>Config!$B$21</f>
        <v>JEPE</v>
      </c>
      <c r="B72" s="152" t="e">
        <f>METAS!#REF!</f>
        <v>#REF!</v>
      </c>
      <c r="C72" s="125" t="e">
        <f>ROUNDUP((B72/12)*Config!$C$6,0)</f>
        <v>#REF!</v>
      </c>
      <c r="D72" s="152" t="e">
        <f>ACUMULADO!#REF!</f>
        <v>#REF!</v>
      </c>
      <c r="E72" s="208">
        <f t="shared" si="45"/>
        <v>100</v>
      </c>
      <c r="F72" s="162"/>
      <c r="G72" s="158">
        <f>IFERROR(ROUND(D72*100/C72,1),0)</f>
        <v>0</v>
      </c>
      <c r="H72" s="159">
        <f t="shared" si="40"/>
        <v>0</v>
      </c>
      <c r="I72" s="159" t="str">
        <f t="shared" si="41"/>
        <v/>
      </c>
      <c r="J72" s="160" t="str">
        <f t="shared" si="42"/>
        <v/>
      </c>
      <c r="K72"/>
      <c r="L72"/>
      <c r="M72"/>
      <c r="N72"/>
      <c r="O72"/>
      <c r="P72"/>
      <c r="Q72"/>
      <c r="R72"/>
      <c r="S72"/>
      <c r="T72"/>
      <c r="U72" s="182"/>
      <c r="V72" s="209"/>
      <c r="W72" s="173"/>
      <c r="X72" s="173"/>
      <c r="Y72" s="23"/>
      <c r="Z72" s="182"/>
      <c r="AA72" s="23"/>
      <c r="AB72" s="23"/>
      <c r="AC72" s="23"/>
      <c r="AD72" s="23"/>
      <c r="AE72" s="23"/>
      <c r="AF72" s="23"/>
      <c r="AG72" s="173"/>
      <c r="AH72"/>
      <c r="AI72"/>
      <c r="AJ72"/>
      <c r="AL72" s="53" t="str">
        <f>A72</f>
        <v>JEPE</v>
      </c>
      <c r="AM72" s="54" t="str">
        <f>IF(Config!$C$6&gt;=12,"0",(B72/12))</f>
        <v>0</v>
      </c>
      <c r="AN72" s="55" t="e">
        <f>C72</f>
        <v>#REF!</v>
      </c>
      <c r="AO72" s="55" t="e">
        <f>D72</f>
        <v>#REF!</v>
      </c>
      <c r="AP72" s="201">
        <f>G72</f>
        <v>0</v>
      </c>
      <c r="AQ72" s="56" t="e">
        <f>AN72-AO72</f>
        <v>#REF!</v>
      </c>
    </row>
    <row r="73" spans="1:43" s="183" customFormat="1" ht="18" customHeight="1" x14ac:dyDescent="0.25">
      <c r="A73" s="157" t="str">
        <f>Config!$B$22</f>
        <v>ROQU</v>
      </c>
      <c r="B73" s="152" t="e">
        <f>METAS!#REF!</f>
        <v>#REF!</v>
      </c>
      <c r="C73" s="125" t="e">
        <f>ROUNDUP((B73/12)*Config!$C$6,0)</f>
        <v>#REF!</v>
      </c>
      <c r="D73" s="152" t="e">
        <f>ACUMULADO!#REF!</f>
        <v>#REF!</v>
      </c>
      <c r="E73" s="208">
        <f t="shared" si="45"/>
        <v>100</v>
      </c>
      <c r="F73" s="162"/>
      <c r="G73" s="158">
        <f>IFERROR(ROUND(D73*100/C73,1),0)</f>
        <v>0</v>
      </c>
      <c r="H73" s="159">
        <f t="shared" si="40"/>
        <v>0</v>
      </c>
      <c r="I73" s="159" t="str">
        <f t="shared" si="41"/>
        <v/>
      </c>
      <c r="J73" s="160" t="str">
        <f t="shared" si="42"/>
        <v/>
      </c>
      <c r="K73"/>
      <c r="L73"/>
      <c r="M73"/>
      <c r="N73"/>
      <c r="O73"/>
      <c r="P73"/>
      <c r="Q73"/>
      <c r="R73"/>
      <c r="S73"/>
      <c r="T73"/>
      <c r="U73" s="182"/>
      <c r="W73" s="23"/>
      <c r="X73" s="23"/>
      <c r="Y73" s="23"/>
      <c r="Z73" s="182"/>
      <c r="AA73" s="23"/>
      <c r="AB73" s="23"/>
      <c r="AC73" s="23"/>
      <c r="AD73" s="23"/>
      <c r="AE73" s="23"/>
      <c r="AF73" s="23"/>
      <c r="AG73" s="173"/>
      <c r="AH73"/>
      <c r="AI73"/>
      <c r="AJ73"/>
      <c r="AL73" s="53" t="str">
        <f>A73</f>
        <v>ROQU</v>
      </c>
      <c r="AM73" s="54" t="str">
        <f>IF(Config!$C$6&gt;=12,"0",(B73/12))</f>
        <v>0</v>
      </c>
      <c r="AN73" s="55" t="e">
        <f>C73</f>
        <v>#REF!</v>
      </c>
      <c r="AO73" s="55" t="e">
        <f>D73</f>
        <v>#REF!</v>
      </c>
      <c r="AP73" s="201">
        <f>G73</f>
        <v>0</v>
      </c>
      <c r="AQ73" s="56" t="e">
        <f>AN73-AO73</f>
        <v>#REF!</v>
      </c>
    </row>
    <row r="74" spans="1:43" s="183" customFormat="1" ht="18" customHeight="1" x14ac:dyDescent="0.25">
      <c r="A74" s="157" t="str">
        <f>Config!$B$23</f>
        <v>CALZ</v>
      </c>
      <c r="B74" s="152" t="e">
        <f>METAS!#REF!</f>
        <v>#REF!</v>
      </c>
      <c r="C74" s="125" t="e">
        <f>ROUNDUP((B74/12)*Config!$C$6,0)</f>
        <v>#REF!</v>
      </c>
      <c r="D74" s="152" t="e">
        <f>ACUMULADO!#REF!</f>
        <v>#REF!</v>
      </c>
      <c r="E74" s="208">
        <f t="shared" si="45"/>
        <v>100</v>
      </c>
      <c r="F74" s="162"/>
      <c r="G74" s="158">
        <f t="shared" ref="G74:G75" si="48">IFERROR(ROUND(D74*100/C74,1),0)</f>
        <v>0</v>
      </c>
      <c r="H74" s="159">
        <f t="shared" si="40"/>
        <v>0</v>
      </c>
      <c r="I74" s="159" t="str">
        <f t="shared" si="41"/>
        <v/>
      </c>
      <c r="J74" s="160" t="str">
        <f t="shared" si="42"/>
        <v/>
      </c>
      <c r="K74"/>
      <c r="L74"/>
      <c r="M74"/>
      <c r="N74"/>
      <c r="O74"/>
      <c r="P74"/>
      <c r="Q74"/>
      <c r="R74"/>
      <c r="S74"/>
      <c r="T74"/>
      <c r="U74" s="182"/>
      <c r="V74" s="119"/>
      <c r="W74" s="23"/>
      <c r="X74" s="23"/>
      <c r="Y74" s="23"/>
      <c r="Z74" s="182"/>
      <c r="AA74" s="23"/>
      <c r="AB74" s="23"/>
      <c r="AC74" s="23"/>
      <c r="AD74" s="23"/>
      <c r="AE74" s="23"/>
      <c r="AF74" s="23"/>
      <c r="AG74" s="173"/>
      <c r="AH74"/>
      <c r="AI74"/>
      <c r="AJ74"/>
      <c r="AL74" s="53" t="str">
        <f t="shared" ref="AL74" si="49">A74</f>
        <v>CALZ</v>
      </c>
      <c r="AM74" s="54" t="str">
        <f>IF(Config!$C$6&gt;=12,"0",(B74/12))</f>
        <v>0</v>
      </c>
      <c r="AN74" s="55" t="e">
        <f t="shared" ref="AN74:AO75" si="50">C74</f>
        <v>#REF!</v>
      </c>
      <c r="AO74" s="55" t="e">
        <f t="shared" si="50"/>
        <v>#REF!</v>
      </c>
      <c r="AP74" s="201">
        <f t="shared" ref="AP74" si="51">G74</f>
        <v>0</v>
      </c>
      <c r="AQ74" s="56" t="e">
        <f t="shared" ref="AQ74" si="52">AN74-AO74</f>
        <v>#REF!</v>
      </c>
    </row>
    <row r="75" spans="1:43" s="183" customFormat="1" ht="18" customHeight="1" x14ac:dyDescent="0.25">
      <c r="A75" s="157" t="str">
        <f>Config!$B$24</f>
        <v>PUEB</v>
      </c>
      <c r="B75" s="152" t="e">
        <f>METAS!#REF!</f>
        <v>#REF!</v>
      </c>
      <c r="C75" s="125" t="e">
        <f>ROUNDUP((B75/12)*Config!$C$6,0)</f>
        <v>#REF!</v>
      </c>
      <c r="D75" s="152" t="e">
        <f>ACUMULADO!#REF!</f>
        <v>#REF!</v>
      </c>
      <c r="E75" s="208">
        <f t="shared" si="45"/>
        <v>100</v>
      </c>
      <c r="F75" s="162"/>
      <c r="G75" s="158">
        <f t="shared" si="48"/>
        <v>0</v>
      </c>
      <c r="H75" s="159">
        <f t="shared" si="40"/>
        <v>0</v>
      </c>
      <c r="I75" s="159" t="str">
        <f t="shared" si="41"/>
        <v/>
      </c>
      <c r="J75" s="160" t="str">
        <f t="shared" si="42"/>
        <v/>
      </c>
      <c r="K75"/>
      <c r="L75"/>
      <c r="M75"/>
      <c r="N75"/>
      <c r="O75"/>
      <c r="P75"/>
      <c r="Q75"/>
      <c r="R75"/>
      <c r="S75"/>
      <c r="T75"/>
      <c r="U75" s="182"/>
      <c r="W75" s="23"/>
      <c r="X75" s="23"/>
      <c r="Y75" s="23"/>
      <c r="Z75" s="182"/>
      <c r="AA75" s="23"/>
      <c r="AB75" s="23"/>
      <c r="AC75" s="23"/>
      <c r="AD75" s="23"/>
      <c r="AE75" s="23"/>
      <c r="AF75" s="23"/>
      <c r="AG75" s="173"/>
      <c r="AH75"/>
      <c r="AI75"/>
      <c r="AJ75"/>
      <c r="AL75" s="53" t="str">
        <f>A75</f>
        <v>PUEB</v>
      </c>
      <c r="AM75" s="54" t="str">
        <f>IF(Config!$C$6&gt;=12,"0",(B75/12))</f>
        <v>0</v>
      </c>
      <c r="AN75" s="55" t="e">
        <f>C75</f>
        <v>#REF!</v>
      </c>
      <c r="AO75" s="55" t="e">
        <f t="shared" si="50"/>
        <v>#REF!</v>
      </c>
      <c r="AP75" s="201">
        <f>G75</f>
        <v>0</v>
      </c>
      <c r="AQ75" s="56" t="e">
        <f>AN75-AO75</f>
        <v>#REF!</v>
      </c>
    </row>
    <row r="76" spans="1:43" s="183" customFormat="1" ht="18" customHeight="1" x14ac:dyDescent="0.25">
      <c r="A76" s="187"/>
      <c r="H76"/>
      <c r="I76"/>
      <c r="J76"/>
      <c r="K76"/>
      <c r="L76"/>
      <c r="M76"/>
      <c r="N76"/>
      <c r="O76"/>
      <c r="P76"/>
      <c r="Q76"/>
      <c r="R76"/>
      <c r="S76"/>
      <c r="T76"/>
      <c r="U76" s="182"/>
      <c r="V76" s="119"/>
      <c r="W76" s="23"/>
      <c r="X76" s="23"/>
      <c r="Y76" s="23"/>
      <c r="Z76" s="182"/>
      <c r="AA76" s="23"/>
      <c r="AB76" s="23"/>
      <c r="AC76" s="23"/>
      <c r="AD76" s="23"/>
      <c r="AE76" s="23"/>
      <c r="AF76" s="23"/>
      <c r="AG76" s="173"/>
      <c r="AH76"/>
      <c r="AI76"/>
      <c r="AJ76"/>
      <c r="AO76"/>
      <c r="AP76" s="4"/>
    </row>
    <row r="77" spans="1:43" s="183" customFormat="1" ht="18" customHeight="1" x14ac:dyDescent="0.25">
      <c r="A77" s="187"/>
      <c r="H77"/>
      <c r="I77"/>
      <c r="J77"/>
      <c r="K77"/>
      <c r="L77"/>
      <c r="M77"/>
      <c r="N77"/>
      <c r="O77"/>
      <c r="P77"/>
      <c r="Q77"/>
      <c r="R77"/>
      <c r="S77"/>
      <c r="T77"/>
      <c r="U77" s="182"/>
      <c r="V77" s="119"/>
      <c r="W77" s="23"/>
      <c r="X77" s="23"/>
      <c r="Y77" s="23"/>
      <c r="Z77" s="182"/>
      <c r="AA77" s="23"/>
      <c r="AB77" s="23"/>
      <c r="AC77" s="23"/>
      <c r="AD77" s="23"/>
      <c r="AE77" s="23"/>
      <c r="AF77" s="23"/>
      <c r="AG77" s="173"/>
      <c r="AH77"/>
      <c r="AI77"/>
      <c r="AJ77"/>
      <c r="AO77"/>
      <c r="AP77" s="4"/>
    </row>
    <row r="78" spans="1:43" s="183" customFormat="1" ht="18" customHeight="1" x14ac:dyDescent="0.25">
      <c r="A78" s="187"/>
      <c r="H78"/>
      <c r="I78"/>
      <c r="J78"/>
      <c r="K78"/>
      <c r="L78"/>
      <c r="M78"/>
      <c r="N78"/>
      <c r="O78"/>
      <c r="P78"/>
      <c r="Q78"/>
      <c r="R78"/>
      <c r="S78"/>
      <c r="T78"/>
      <c r="U78" s="182"/>
      <c r="V78" s="119"/>
      <c r="W78" s="23"/>
      <c r="X78" s="23"/>
      <c r="Y78" s="23"/>
      <c r="Z78" s="182"/>
      <c r="AA78" s="23"/>
      <c r="AB78" s="23"/>
      <c r="AC78" s="23"/>
      <c r="AD78" s="23"/>
      <c r="AE78" s="23"/>
      <c r="AF78" s="23"/>
      <c r="AG78" s="173"/>
      <c r="AH78"/>
      <c r="AI78"/>
      <c r="AJ78"/>
      <c r="AO78"/>
      <c r="AP78" s="4"/>
    </row>
    <row r="79" spans="1:43" s="183" customFormat="1" ht="18" customHeight="1" x14ac:dyDescent="0.25">
      <c r="A79" s="187"/>
      <c r="H79"/>
      <c r="I79"/>
      <c r="J79"/>
      <c r="K79" s="24"/>
      <c r="L79"/>
      <c r="M79"/>
      <c r="N79"/>
      <c r="O79"/>
      <c r="P79"/>
      <c r="Q79"/>
      <c r="R79"/>
      <c r="S79"/>
      <c r="T79"/>
      <c r="U79" s="182"/>
      <c r="V79" s="119"/>
      <c r="W79" s="23"/>
      <c r="X79" s="23"/>
      <c r="Y79" s="23"/>
      <c r="Z79" s="182"/>
      <c r="AA79" s="23"/>
      <c r="AB79" s="23"/>
      <c r="AC79" s="23"/>
      <c r="AD79" s="23"/>
      <c r="AE79" s="23"/>
      <c r="AF79" s="23"/>
      <c r="AG79" s="173"/>
      <c r="AH79"/>
      <c r="AI79"/>
      <c r="AJ79"/>
      <c r="AO79"/>
      <c r="AP79" s="4"/>
    </row>
    <row r="80" spans="1:43" s="183" customFormat="1" ht="18" customHeight="1" x14ac:dyDescent="0.25">
      <c r="A80" s="187"/>
      <c r="H80"/>
      <c r="I80"/>
      <c r="J80"/>
      <c r="K80"/>
      <c r="L80"/>
      <c r="M80"/>
      <c r="N80"/>
      <c r="O80"/>
      <c r="P80"/>
      <c r="Q80"/>
      <c r="R80"/>
      <c r="S80"/>
      <c r="T80"/>
      <c r="U80" s="182"/>
      <c r="V80" s="119"/>
      <c r="W80" s="23"/>
      <c r="X80" s="23"/>
      <c r="Y80" s="23"/>
      <c r="Z80" s="182"/>
      <c r="AA80" s="23"/>
      <c r="AB80" s="23"/>
      <c r="AC80" s="23"/>
      <c r="AD80" s="23"/>
      <c r="AE80" s="23"/>
      <c r="AF80" s="23"/>
      <c r="AG80" s="173"/>
      <c r="AH80"/>
      <c r="AI80"/>
      <c r="AJ80"/>
      <c r="AO80"/>
      <c r="AP80" s="4"/>
    </row>
    <row r="81" spans="1:43" s="183" customFormat="1" ht="18" customHeight="1" x14ac:dyDescent="0.25">
      <c r="A81" s="187"/>
      <c r="H81"/>
      <c r="I81"/>
      <c r="J81"/>
      <c r="K81" s="24"/>
      <c r="L81"/>
      <c r="M81"/>
      <c r="N81"/>
      <c r="O81"/>
      <c r="P81"/>
      <c r="Q81"/>
      <c r="R81"/>
      <c r="S81"/>
      <c r="T81"/>
      <c r="U81" s="182"/>
      <c r="V81" s="119"/>
      <c r="W81" s="23"/>
      <c r="X81" s="23"/>
      <c r="Y81" s="23"/>
      <c r="Z81" s="182"/>
      <c r="AA81" s="23"/>
      <c r="AB81" s="23"/>
      <c r="AC81" s="23"/>
      <c r="AD81" s="23"/>
      <c r="AE81" s="23"/>
      <c r="AF81" s="23"/>
      <c r="AG81" s="173"/>
      <c r="AH81"/>
      <c r="AI81"/>
      <c r="AJ81"/>
      <c r="AO81"/>
      <c r="AP81" s="4"/>
    </row>
    <row r="82" spans="1:43" s="183" customFormat="1" ht="18" customHeight="1" x14ac:dyDescent="0.25">
      <c r="A82" s="187"/>
      <c r="H82"/>
      <c r="I82"/>
      <c r="J82"/>
      <c r="K82" s="24"/>
      <c r="L82"/>
      <c r="M82"/>
      <c r="N82"/>
      <c r="O82"/>
      <c r="P82"/>
      <c r="Q82"/>
      <c r="R82"/>
      <c r="S82"/>
      <c r="T82"/>
      <c r="U82" s="182"/>
      <c r="V82" s="119"/>
      <c r="W82" s="23"/>
      <c r="X82" s="23"/>
      <c r="Y82" s="23"/>
      <c r="Z82" s="182"/>
      <c r="AA82" s="23"/>
      <c r="AB82" s="23"/>
      <c r="AC82" s="23"/>
      <c r="AD82" s="23"/>
      <c r="AE82" s="23"/>
      <c r="AF82" s="23"/>
      <c r="AG82" s="173"/>
      <c r="AH82"/>
      <c r="AI82"/>
      <c r="AJ82"/>
      <c r="AO82"/>
      <c r="AP82" s="4"/>
    </row>
    <row r="83" spans="1:43" s="183" customFormat="1" ht="18" customHeight="1" x14ac:dyDescent="0.25">
      <c r="A83" s="187"/>
      <c r="H83"/>
      <c r="I83"/>
      <c r="J83"/>
      <c r="K83" s="24"/>
      <c r="L83"/>
      <c r="M83"/>
      <c r="N83"/>
      <c r="O83"/>
      <c r="P83"/>
      <c r="Q83"/>
      <c r="R83"/>
      <c r="S83"/>
      <c r="T83"/>
      <c r="U83" s="182"/>
      <c r="V83" s="119"/>
      <c r="W83" s="23"/>
      <c r="X83" s="23"/>
      <c r="Y83" s="23"/>
      <c r="Z83" s="182"/>
      <c r="AA83" s="23"/>
      <c r="AB83" s="23"/>
      <c r="AC83" s="23"/>
      <c r="AD83" s="23"/>
      <c r="AE83" s="23"/>
      <c r="AF83" s="23"/>
      <c r="AG83" s="173"/>
      <c r="AH83"/>
      <c r="AI83"/>
      <c r="AJ83"/>
      <c r="AO83"/>
      <c r="AP83" s="4"/>
    </row>
    <row r="84" spans="1:43" s="183" customFormat="1" ht="18" customHeight="1" x14ac:dyDescent="0.25">
      <c r="A84" s="187"/>
      <c r="B84"/>
      <c r="C84" s="127"/>
      <c r="D84" s="128"/>
      <c r="E84" s="128"/>
      <c r="F84" s="129"/>
      <c r="G84" s="129"/>
      <c r="H84" s="129"/>
      <c r="I84" s="204"/>
      <c r="J84" s="205"/>
      <c r="K84"/>
      <c r="L84"/>
      <c r="M84"/>
      <c r="N84"/>
      <c r="O84"/>
      <c r="P84"/>
      <c r="Q84"/>
      <c r="R84"/>
      <c r="S84"/>
      <c r="T84"/>
      <c r="U84" s="182"/>
      <c r="W84" s="23"/>
      <c r="X84" s="23"/>
      <c r="Y84" s="23"/>
      <c r="Z84" s="182"/>
      <c r="AA84" s="23"/>
      <c r="AB84" s="23"/>
      <c r="AC84" s="23"/>
      <c r="AD84" s="23"/>
      <c r="AE84" s="23"/>
      <c r="AF84" s="23"/>
      <c r="AG84" s="173"/>
      <c r="AH84"/>
      <c r="AI84"/>
      <c r="AJ84"/>
      <c r="AO84"/>
      <c r="AP84" s="4"/>
    </row>
    <row r="85" spans="1:43" s="183" customFormat="1" ht="18" customHeight="1" x14ac:dyDescent="0.25">
      <c r="A85" s="7" t="e">
        <f>METAS!#REF!</f>
        <v>#REF!</v>
      </c>
      <c r="B85"/>
      <c r="C85" s="127"/>
      <c r="D85" s="128"/>
      <c r="E85" s="128"/>
      <c r="F85" s="129"/>
      <c r="G85" s="129"/>
      <c r="H85" s="129"/>
      <c r="I85" s="207"/>
      <c r="J85" s="205"/>
      <c r="K85"/>
      <c r="L85"/>
      <c r="M85"/>
      <c r="N85"/>
      <c r="O85"/>
      <c r="P85"/>
      <c r="Q85"/>
      <c r="R85"/>
      <c r="S85"/>
      <c r="T85"/>
      <c r="U85" s="182"/>
      <c r="V85" s="124" t="e">
        <f>A85</f>
        <v>#REF!</v>
      </c>
      <c r="W85" s="23"/>
      <c r="X85" s="23"/>
      <c r="Y85" s="23"/>
      <c r="Z85" s="182"/>
      <c r="AA85" s="23"/>
      <c r="AB85" s="23"/>
      <c r="AC85" s="23"/>
      <c r="AD85" s="23"/>
      <c r="AE85" s="23"/>
      <c r="AF85" s="23"/>
      <c r="AG85" s="173"/>
      <c r="AH85"/>
      <c r="AI85"/>
      <c r="AJ85"/>
      <c r="AL85" t="e">
        <f t="shared" ref="AL85:AL95" si="53">A85</f>
        <v>#REF!</v>
      </c>
      <c r="AM85"/>
      <c r="AN85"/>
      <c r="AO85"/>
      <c r="AP85" s="4"/>
      <c r="AQ85"/>
    </row>
    <row r="86" spans="1:43" s="183" customFormat="1" ht="48" customHeight="1" thickBot="1" x14ac:dyDescent="0.3">
      <c r="A86" s="132" t="s">
        <v>3</v>
      </c>
      <c r="B86" s="133" t="s">
        <v>186</v>
      </c>
      <c r="C86" s="134" t="s">
        <v>128</v>
      </c>
      <c r="D86" s="133" t="s">
        <v>196</v>
      </c>
      <c r="E86" s="133" t="s">
        <v>2</v>
      </c>
      <c r="F86" s="135"/>
      <c r="G86" s="136" t="s">
        <v>96</v>
      </c>
      <c r="H86" s="137" t="str">
        <f>"DEFICIENTE &lt; = "&amp;$H$3</f>
        <v>DEFICIENTE &lt; = 90</v>
      </c>
      <c r="I86" s="137" t="str">
        <f>"PROCESO &gt; "&amp;$H$3&amp;"  -  &lt; "&amp;$I$3</f>
        <v>PROCESO &gt; 90  -  &lt; 100</v>
      </c>
      <c r="J86" s="137" t="str">
        <f>"OPTIMO &gt; = "&amp;$I$3</f>
        <v>OPTIMO &gt; = 100</v>
      </c>
      <c r="K86"/>
      <c r="L86"/>
      <c r="M86"/>
      <c r="N86"/>
      <c r="O86"/>
      <c r="P86"/>
      <c r="Q86"/>
      <c r="R86"/>
      <c r="S86"/>
      <c r="T86"/>
      <c r="U86" s="182"/>
      <c r="V86" s="161" t="e">
        <f>$V$1&amp;"  "&amp;V85&amp;"  "&amp;$V$3&amp;"  "&amp;$V$2</f>
        <v>#REF!</v>
      </c>
      <c r="W86" s="23"/>
      <c r="X86" s="23"/>
      <c r="Y86" s="23"/>
      <c r="Z86" s="182"/>
      <c r="AA86" s="23"/>
      <c r="AB86" s="23"/>
      <c r="AC86" s="23"/>
      <c r="AD86" s="23"/>
      <c r="AE86" s="23"/>
      <c r="AF86" s="23"/>
      <c r="AG86" s="173"/>
      <c r="AH86"/>
      <c r="AI86"/>
      <c r="AJ86"/>
      <c r="AL86" s="138" t="str">
        <f t="shared" si="53"/>
        <v>ESTABLECIMIENTOS</v>
      </c>
      <c r="AM86" s="139" t="s">
        <v>166</v>
      </c>
      <c r="AN86" s="140" t="s">
        <v>167</v>
      </c>
      <c r="AO86" s="141" t="str">
        <f t="shared" ref="AO86:AO96" si="54">D86</f>
        <v>24 - 35 M Sup Hierro</v>
      </c>
      <c r="AP86" s="141" t="str">
        <f t="shared" ref="AP86:AP95" si="55">G86</f>
        <v>%</v>
      </c>
      <c r="AQ86" s="142" t="s">
        <v>168</v>
      </c>
    </row>
    <row r="87" spans="1:43" s="183" customFormat="1" ht="18" customHeight="1" thickBot="1" x14ac:dyDescent="0.3">
      <c r="A87" s="143" t="str">
        <f>Config!$B$15</f>
        <v>RED</v>
      </c>
      <c r="B87" s="144" t="e">
        <f>SUM(B88:B96)</f>
        <v>#REF!</v>
      </c>
      <c r="C87" s="144" t="e">
        <f>SUM(C88:C96)</f>
        <v>#REF!</v>
      </c>
      <c r="D87" s="144" t="e">
        <f>SUM(D88:D96)</f>
        <v>#REF!</v>
      </c>
      <c r="E87" s="144">
        <f>Config!$D$9</f>
        <v>100</v>
      </c>
      <c r="F87" s="145"/>
      <c r="G87" s="144">
        <f>IFERROR(ROUND(D87*100/C87,1),0)</f>
        <v>0</v>
      </c>
      <c r="H87" s="146">
        <f t="shared" ref="H87:H96" si="56">IF(G87&lt;=$H$3,G87,"")</f>
        <v>0</v>
      </c>
      <c r="I87" s="146" t="str">
        <f t="shared" ref="I87:I96" si="57">IF(G87&gt;$H$3,IF(G87&lt;$I$3,G87,""),"")</f>
        <v/>
      </c>
      <c r="J87" s="144" t="str">
        <f t="shared" ref="J87:J96" si="58">IF(G87&gt;=$I$3,G87,"")</f>
        <v/>
      </c>
      <c r="K87"/>
      <c r="L87"/>
      <c r="M87"/>
      <c r="N87"/>
      <c r="O87"/>
      <c r="P87"/>
      <c r="Q87"/>
      <c r="R87"/>
      <c r="S87"/>
      <c r="T87"/>
      <c r="U87" s="182"/>
      <c r="V87" s="121"/>
      <c r="W87" s="23"/>
      <c r="X87" s="23"/>
      <c r="Y87" s="23"/>
      <c r="Z87" s="182"/>
      <c r="AA87" s="23"/>
      <c r="AB87" s="23"/>
      <c r="AC87" s="23"/>
      <c r="AD87" s="23"/>
      <c r="AE87" s="23"/>
      <c r="AF87" s="23"/>
      <c r="AG87" s="173"/>
      <c r="AH87"/>
      <c r="AI87"/>
      <c r="AJ87"/>
      <c r="AL87" s="148" t="str">
        <f t="shared" si="53"/>
        <v>RED</v>
      </c>
      <c r="AM87" s="149">
        <f>SUM(AM88:AM95)</f>
        <v>0</v>
      </c>
      <c r="AN87" s="150" t="e">
        <f t="shared" ref="AN87:AN95" si="59">C87</f>
        <v>#REF!</v>
      </c>
      <c r="AO87" s="149" t="e">
        <f t="shared" si="54"/>
        <v>#REF!</v>
      </c>
      <c r="AP87" s="150">
        <f t="shared" si="55"/>
        <v>0</v>
      </c>
      <c r="AQ87" s="150" t="e">
        <f>AN87-AP87</f>
        <v>#REF!</v>
      </c>
    </row>
    <row r="88" spans="1:43" s="183" customFormat="1" ht="18" hidden="1" customHeight="1" x14ac:dyDescent="0.25">
      <c r="A88" s="157" t="str">
        <f>Config!$B$16</f>
        <v>HOSP</v>
      </c>
      <c r="B88" s="152" t="e">
        <f>METAS!#REF!</f>
        <v>#REF!</v>
      </c>
      <c r="C88" s="152" t="e">
        <f>ROUNDUP((B88/12)*Config!$C$6,0)</f>
        <v>#REF!</v>
      </c>
      <c r="D88" s="152" t="e">
        <f>ACUMULADO!#REF!</f>
        <v>#REF!</v>
      </c>
      <c r="E88" s="208">
        <f>E87</f>
        <v>100</v>
      </c>
      <c r="F88" s="162"/>
      <c r="G88" s="158">
        <f>IFERROR(ROUND(D88*100/C88,1),0)</f>
        <v>0</v>
      </c>
      <c r="H88" s="159">
        <f t="shared" si="56"/>
        <v>0</v>
      </c>
      <c r="I88" s="159" t="str">
        <f t="shared" si="57"/>
        <v/>
      </c>
      <c r="J88" s="160" t="str">
        <f t="shared" si="58"/>
        <v/>
      </c>
      <c r="K88"/>
      <c r="L88"/>
      <c r="M88"/>
      <c r="N88"/>
      <c r="O88"/>
      <c r="P88"/>
      <c r="Q88"/>
      <c r="R88"/>
      <c r="S88"/>
      <c r="T88"/>
      <c r="U88" s="182"/>
      <c r="V88" s="124"/>
      <c r="W88" s="23"/>
      <c r="X88" s="23"/>
      <c r="Y88" s="23"/>
      <c r="Z88" s="182"/>
      <c r="AA88" s="23"/>
      <c r="AB88" s="23"/>
      <c r="AC88" s="23"/>
      <c r="AD88" s="23"/>
      <c r="AE88" s="23"/>
      <c r="AF88" s="23"/>
      <c r="AG88" s="173"/>
      <c r="AH88"/>
      <c r="AI88"/>
      <c r="AJ88"/>
      <c r="AL88" s="53" t="str">
        <f t="shared" si="53"/>
        <v>HOSP</v>
      </c>
      <c r="AM88" s="54" t="str">
        <f>IF(Config!$C$6&gt;=12,"0",(B88/12))</f>
        <v>0</v>
      </c>
      <c r="AN88" s="55" t="e">
        <f t="shared" si="59"/>
        <v>#REF!</v>
      </c>
      <c r="AO88" s="55" t="e">
        <f t="shared" si="54"/>
        <v>#REF!</v>
      </c>
      <c r="AP88" s="201">
        <f t="shared" si="55"/>
        <v>0</v>
      </c>
      <c r="AQ88" s="56" t="e">
        <f t="shared" ref="AQ88:AQ95" si="60">AN88-AO88</f>
        <v>#REF!</v>
      </c>
    </row>
    <row r="89" spans="1:43" s="183" customFormat="1" ht="18" customHeight="1" x14ac:dyDescent="0.25">
      <c r="A89" s="157" t="str">
        <f>Config!$B$17</f>
        <v>LLUI</v>
      </c>
      <c r="B89" s="152" t="e">
        <f>METAS!#REF!</f>
        <v>#REF!</v>
      </c>
      <c r="C89" s="125" t="e">
        <f>ROUNDUP((B89/12)*Config!$C$6,0)</f>
        <v>#REF!</v>
      </c>
      <c r="D89" s="152" t="e">
        <f>ACUMULADO!#REF!</f>
        <v>#REF!</v>
      </c>
      <c r="E89" s="208">
        <f t="shared" ref="E89:E96" si="61">E88</f>
        <v>100</v>
      </c>
      <c r="F89" s="162"/>
      <c r="G89" s="158">
        <f>IFERROR(ROUND(D89*100/C89,1),0)</f>
        <v>0</v>
      </c>
      <c r="H89" s="159">
        <f t="shared" si="56"/>
        <v>0</v>
      </c>
      <c r="I89" s="159" t="str">
        <f t="shared" si="57"/>
        <v/>
      </c>
      <c r="J89" s="160" t="str">
        <f t="shared" si="58"/>
        <v/>
      </c>
      <c r="K89"/>
      <c r="L89"/>
      <c r="M89"/>
      <c r="N89"/>
      <c r="O89"/>
      <c r="P89"/>
      <c r="Q89"/>
      <c r="R89"/>
      <c r="S89"/>
      <c r="T89"/>
      <c r="U89" s="182"/>
      <c r="V89" s="124"/>
      <c r="W89" s="185"/>
      <c r="X89" s="185"/>
      <c r="Y89" s="23"/>
      <c r="Z89" s="182"/>
      <c r="AA89" s="23"/>
      <c r="AB89" s="23"/>
      <c r="AC89" s="23"/>
      <c r="AD89" s="23"/>
      <c r="AE89" s="23"/>
      <c r="AF89" s="23"/>
      <c r="AG89" s="173"/>
      <c r="AH89"/>
      <c r="AI89"/>
      <c r="AJ89"/>
      <c r="AL89" s="53" t="str">
        <f t="shared" si="53"/>
        <v>LLUI</v>
      </c>
      <c r="AM89" s="54" t="str">
        <f>IF(Config!$C$6&gt;=12,"0",(B89/12))</f>
        <v>0</v>
      </c>
      <c r="AN89" s="55" t="e">
        <f t="shared" si="59"/>
        <v>#REF!</v>
      </c>
      <c r="AO89" s="55" t="e">
        <f t="shared" si="54"/>
        <v>#REF!</v>
      </c>
      <c r="AP89" s="201">
        <f t="shared" si="55"/>
        <v>0</v>
      </c>
      <c r="AQ89" s="56" t="e">
        <f t="shared" si="60"/>
        <v>#REF!</v>
      </c>
    </row>
    <row r="90" spans="1:43" s="183" customFormat="1" ht="18" customHeight="1" x14ac:dyDescent="0.25">
      <c r="A90" s="157" t="str">
        <f>Config!$B$18</f>
        <v>JERI</v>
      </c>
      <c r="B90" s="152" t="e">
        <f>METAS!#REF!</f>
        <v>#REF!</v>
      </c>
      <c r="C90" s="125" t="e">
        <f>ROUNDUP((B90/12)*Config!$C$6,0)</f>
        <v>#REF!</v>
      </c>
      <c r="D90" s="152" t="e">
        <f>ACUMULADO!#REF!</f>
        <v>#REF!</v>
      </c>
      <c r="E90" s="208">
        <f t="shared" si="61"/>
        <v>100</v>
      </c>
      <c r="F90" s="162"/>
      <c r="G90" s="158">
        <f t="shared" ref="G90" si="62">IFERROR(ROUND(D90*100/C90,1),0)</f>
        <v>0</v>
      </c>
      <c r="H90" s="159">
        <f t="shared" si="56"/>
        <v>0</v>
      </c>
      <c r="I90" s="159" t="str">
        <f t="shared" si="57"/>
        <v/>
      </c>
      <c r="J90" s="160" t="str">
        <f t="shared" si="58"/>
        <v/>
      </c>
      <c r="K90"/>
      <c r="L90"/>
      <c r="M90"/>
      <c r="N90"/>
      <c r="O90"/>
      <c r="P90"/>
      <c r="Q90"/>
      <c r="R90"/>
      <c r="S90"/>
      <c r="T90"/>
      <c r="U90" s="182"/>
      <c r="V90"/>
      <c r="W90" s="23"/>
      <c r="X90" s="23"/>
      <c r="Y90" s="23"/>
      <c r="Z90" s="182"/>
      <c r="AA90" s="23"/>
      <c r="AB90" s="23"/>
      <c r="AC90" s="23"/>
      <c r="AD90" s="23"/>
      <c r="AE90" s="23"/>
      <c r="AF90" s="23"/>
      <c r="AG90" s="173"/>
      <c r="AH90"/>
      <c r="AI90"/>
      <c r="AJ90"/>
      <c r="AL90" s="53" t="str">
        <f t="shared" si="53"/>
        <v>JERI</v>
      </c>
      <c r="AM90" s="54" t="str">
        <f>IF(Config!$C$6&gt;=12,"0",(B90/12))</f>
        <v>0</v>
      </c>
      <c r="AN90" s="55" t="e">
        <f t="shared" si="59"/>
        <v>#REF!</v>
      </c>
      <c r="AO90" s="55" t="e">
        <f t="shared" si="54"/>
        <v>#REF!</v>
      </c>
      <c r="AP90" s="201">
        <f t="shared" si="55"/>
        <v>0</v>
      </c>
      <c r="AQ90" s="56" t="e">
        <f t="shared" si="60"/>
        <v>#REF!</v>
      </c>
    </row>
    <row r="91" spans="1:43" s="183" customFormat="1" ht="18" customHeight="1" x14ac:dyDescent="0.25">
      <c r="A91" s="157" t="str">
        <f>Config!$B$19</f>
        <v>YANT</v>
      </c>
      <c r="B91" s="152" t="e">
        <f>METAS!#REF!</f>
        <v>#REF!</v>
      </c>
      <c r="C91" s="125" t="e">
        <f>ROUNDUP((B91/12)*Config!$C$6,0)</f>
        <v>#REF!</v>
      </c>
      <c r="D91" s="152" t="e">
        <f>ACUMULADO!#REF!</f>
        <v>#REF!</v>
      </c>
      <c r="E91" s="208">
        <f t="shared" si="61"/>
        <v>100</v>
      </c>
      <c r="F91" s="162"/>
      <c r="G91" s="158">
        <f>IFERROR(ROUND(D91*100/C91,1),0)</f>
        <v>0</v>
      </c>
      <c r="H91" s="159">
        <f t="shared" si="56"/>
        <v>0</v>
      </c>
      <c r="I91" s="159" t="str">
        <f t="shared" si="57"/>
        <v/>
      </c>
      <c r="J91" s="160" t="str">
        <f t="shared" si="58"/>
        <v/>
      </c>
      <c r="K91"/>
      <c r="L91"/>
      <c r="M91"/>
      <c r="N91"/>
      <c r="O91"/>
      <c r="P91"/>
      <c r="Q91"/>
      <c r="R91"/>
      <c r="S91"/>
      <c r="T91"/>
      <c r="U91" s="182"/>
      <c r="V91"/>
      <c r="W91" s="23"/>
      <c r="X91" s="23"/>
      <c r="Y91" s="23"/>
      <c r="Z91" s="182"/>
      <c r="AA91" s="23"/>
      <c r="AB91" s="23"/>
      <c r="AC91" s="23"/>
      <c r="AD91" s="23"/>
      <c r="AE91" s="23"/>
      <c r="AF91" s="23"/>
      <c r="AG91" s="173"/>
      <c r="AH91"/>
      <c r="AI91"/>
      <c r="AJ91"/>
      <c r="AL91" s="53" t="str">
        <f t="shared" si="53"/>
        <v>YANT</v>
      </c>
      <c r="AM91" s="54" t="str">
        <f>IF(Config!$C$6&gt;=12,"0",(B91/12))</f>
        <v>0</v>
      </c>
      <c r="AN91" s="55" t="e">
        <f t="shared" si="59"/>
        <v>#REF!</v>
      </c>
      <c r="AO91" s="55" t="e">
        <f t="shared" si="54"/>
        <v>#REF!</v>
      </c>
      <c r="AP91" s="201">
        <f t="shared" si="55"/>
        <v>0</v>
      </c>
      <c r="AQ91" s="56" t="e">
        <f t="shared" si="60"/>
        <v>#REF!</v>
      </c>
    </row>
    <row r="92" spans="1:43" s="183" customFormat="1" ht="18" customHeight="1" x14ac:dyDescent="0.25">
      <c r="A92" s="157" t="str">
        <f>Config!$B$20</f>
        <v>SORI</v>
      </c>
      <c r="B92" s="152" t="e">
        <f>METAS!#REF!</f>
        <v>#REF!</v>
      </c>
      <c r="C92" s="125" t="e">
        <f>ROUNDUP((B92/12)*Config!$C$6,0)</f>
        <v>#REF!</v>
      </c>
      <c r="D92" s="152" t="e">
        <f>ACUMULADO!#REF!</f>
        <v>#REF!</v>
      </c>
      <c r="E92" s="208">
        <f t="shared" si="61"/>
        <v>100</v>
      </c>
      <c r="F92" s="162"/>
      <c r="G92" s="158">
        <f t="shared" ref="G92" si="63">IFERROR(ROUND(D92*100/C92,1),0)</f>
        <v>0</v>
      </c>
      <c r="H92" s="159">
        <f t="shared" si="56"/>
        <v>0</v>
      </c>
      <c r="I92" s="159" t="str">
        <f t="shared" si="57"/>
        <v/>
      </c>
      <c r="J92" s="160" t="str">
        <f t="shared" si="58"/>
        <v/>
      </c>
      <c r="K92"/>
      <c r="L92"/>
      <c r="M92"/>
      <c r="N92"/>
      <c r="O92"/>
      <c r="P92"/>
      <c r="Q92"/>
      <c r="R92"/>
      <c r="S92"/>
      <c r="T92"/>
      <c r="U92" s="182"/>
      <c r="V92" s="119"/>
      <c r="W92" s="23"/>
      <c r="X92" s="23"/>
      <c r="Y92" s="23"/>
      <c r="Z92" s="182"/>
      <c r="AA92" s="23"/>
      <c r="AB92" s="23"/>
      <c r="AC92" s="23"/>
      <c r="AD92" s="23"/>
      <c r="AE92" s="23"/>
      <c r="AF92" s="23"/>
      <c r="AG92" s="173"/>
      <c r="AH92"/>
      <c r="AI92"/>
      <c r="AJ92"/>
      <c r="AL92" s="53" t="str">
        <f t="shared" si="53"/>
        <v>SORI</v>
      </c>
      <c r="AM92" s="54" t="str">
        <f>IF(Config!$C$6&gt;=12,"0",(B92/12))</f>
        <v>0</v>
      </c>
      <c r="AN92" s="55" t="e">
        <f t="shared" si="59"/>
        <v>#REF!</v>
      </c>
      <c r="AO92" s="55" t="e">
        <f t="shared" si="54"/>
        <v>#REF!</v>
      </c>
      <c r="AP92" s="201">
        <f t="shared" si="55"/>
        <v>0</v>
      </c>
      <c r="AQ92" s="56" t="e">
        <f t="shared" si="60"/>
        <v>#REF!</v>
      </c>
    </row>
    <row r="93" spans="1:43" s="183" customFormat="1" ht="18" customHeight="1" x14ac:dyDescent="0.25">
      <c r="A93" s="157" t="str">
        <f>Config!$B$21</f>
        <v>JEPE</v>
      </c>
      <c r="B93" s="152" t="e">
        <f>METAS!#REF!</f>
        <v>#REF!</v>
      </c>
      <c r="C93" s="125" t="e">
        <f>ROUNDUP((B93/12)*Config!$C$6,0)</f>
        <v>#REF!</v>
      </c>
      <c r="D93" s="152" t="e">
        <f>ACUMULADO!#REF!</f>
        <v>#REF!</v>
      </c>
      <c r="E93" s="208">
        <f t="shared" si="61"/>
        <v>100</v>
      </c>
      <c r="F93" s="162"/>
      <c r="G93" s="158">
        <f>IFERROR(ROUND(D93*100/C93,1),0)</f>
        <v>0</v>
      </c>
      <c r="H93" s="159">
        <f t="shared" si="56"/>
        <v>0</v>
      </c>
      <c r="I93" s="159" t="str">
        <f t="shared" si="57"/>
        <v/>
      </c>
      <c r="J93" s="160" t="str">
        <f t="shared" si="58"/>
        <v/>
      </c>
      <c r="K93"/>
      <c r="L93"/>
      <c r="M93"/>
      <c r="N93"/>
      <c r="O93"/>
      <c r="P93"/>
      <c r="Q93"/>
      <c r="R93"/>
      <c r="S93"/>
      <c r="T93"/>
      <c r="U93" s="182"/>
      <c r="V93" s="119"/>
      <c r="W93" s="173"/>
      <c r="X93" s="173"/>
      <c r="Y93" s="23"/>
      <c r="Z93" s="182"/>
      <c r="AA93" s="23"/>
      <c r="AB93" s="23"/>
      <c r="AC93" s="23"/>
      <c r="AD93" s="23"/>
      <c r="AE93" s="23"/>
      <c r="AF93" s="23"/>
      <c r="AG93" s="173"/>
      <c r="AH93"/>
      <c r="AI93"/>
      <c r="AJ93"/>
      <c r="AL93" s="53" t="str">
        <f>A93</f>
        <v>JEPE</v>
      </c>
      <c r="AM93" s="54" t="str">
        <f>IF(Config!$C$6&gt;=12,"0",(B93/12))</f>
        <v>0</v>
      </c>
      <c r="AN93" s="55" t="e">
        <f>C93</f>
        <v>#REF!</v>
      </c>
      <c r="AO93" s="55" t="e">
        <f>D93</f>
        <v>#REF!</v>
      </c>
      <c r="AP93" s="201">
        <f>G93</f>
        <v>0</v>
      </c>
      <c r="AQ93" s="56" t="e">
        <f>AN93-AO93</f>
        <v>#REF!</v>
      </c>
    </row>
    <row r="94" spans="1:43" s="183" customFormat="1" ht="18" customHeight="1" x14ac:dyDescent="0.25">
      <c r="A94" s="157" t="str">
        <f>Config!$B$22</f>
        <v>ROQU</v>
      </c>
      <c r="B94" s="152" t="e">
        <f>METAS!#REF!</f>
        <v>#REF!</v>
      </c>
      <c r="C94" s="125" t="e">
        <f>ROUNDUP((B94/12)*Config!$C$6,0)</f>
        <v>#REF!</v>
      </c>
      <c r="D94" s="152" t="e">
        <f>ACUMULADO!#REF!</f>
        <v>#REF!</v>
      </c>
      <c r="E94" s="208">
        <f t="shared" si="61"/>
        <v>100</v>
      </c>
      <c r="F94" s="162"/>
      <c r="G94" s="158">
        <f>IFERROR(ROUND(D94*100/C94,1),0)</f>
        <v>0</v>
      </c>
      <c r="H94" s="159">
        <f t="shared" si="56"/>
        <v>0</v>
      </c>
      <c r="I94" s="159" t="str">
        <f t="shared" si="57"/>
        <v/>
      </c>
      <c r="J94" s="160" t="str">
        <f t="shared" si="58"/>
        <v/>
      </c>
      <c r="K94"/>
      <c r="L94"/>
      <c r="M94"/>
      <c r="N94"/>
      <c r="O94"/>
      <c r="P94"/>
      <c r="Q94"/>
      <c r="R94"/>
      <c r="S94"/>
      <c r="T94"/>
      <c r="U94" s="182"/>
      <c r="W94" s="23"/>
      <c r="X94" s="23"/>
      <c r="Y94" s="23"/>
      <c r="Z94" s="182"/>
      <c r="AA94" s="23"/>
      <c r="AB94" s="23"/>
      <c r="AC94" s="23"/>
      <c r="AD94" s="23"/>
      <c r="AE94" s="23"/>
      <c r="AF94" s="23"/>
      <c r="AG94" s="173"/>
      <c r="AH94"/>
      <c r="AI94"/>
      <c r="AJ94"/>
      <c r="AL94" s="53" t="str">
        <f>A94</f>
        <v>ROQU</v>
      </c>
      <c r="AM94" s="54" t="str">
        <f>IF(Config!$C$6&gt;=12,"0",(B94/12))</f>
        <v>0</v>
      </c>
      <c r="AN94" s="55" t="e">
        <f>C94</f>
        <v>#REF!</v>
      </c>
      <c r="AO94" s="55" t="e">
        <f>D94</f>
        <v>#REF!</v>
      </c>
      <c r="AP94" s="201">
        <f>G94</f>
        <v>0</v>
      </c>
      <c r="AQ94" s="56" t="e">
        <f>AN94-AO94</f>
        <v>#REF!</v>
      </c>
    </row>
    <row r="95" spans="1:43" s="183" customFormat="1" ht="18" customHeight="1" x14ac:dyDescent="0.25">
      <c r="A95" s="157" t="str">
        <f>Config!$B$23</f>
        <v>CALZ</v>
      </c>
      <c r="B95" s="152" t="e">
        <f>METAS!#REF!</f>
        <v>#REF!</v>
      </c>
      <c r="C95" s="125" t="e">
        <f>ROUNDUP((B95/12)*Config!$C$6,0)</f>
        <v>#REF!</v>
      </c>
      <c r="D95" s="152" t="e">
        <f>ACUMULADO!#REF!</f>
        <v>#REF!</v>
      </c>
      <c r="E95" s="208">
        <f t="shared" si="61"/>
        <v>100</v>
      </c>
      <c r="F95" s="162"/>
      <c r="G95" s="158">
        <f t="shared" ref="G95:G96" si="64">IFERROR(ROUND(D95*100/C95,1),0)</f>
        <v>0</v>
      </c>
      <c r="H95" s="159">
        <f t="shared" si="56"/>
        <v>0</v>
      </c>
      <c r="I95" s="159" t="str">
        <f t="shared" si="57"/>
        <v/>
      </c>
      <c r="J95" s="160" t="str">
        <f t="shared" si="58"/>
        <v/>
      </c>
      <c r="K95"/>
      <c r="L95"/>
      <c r="M95"/>
      <c r="N95"/>
      <c r="O95"/>
      <c r="P95"/>
      <c r="Q95"/>
      <c r="R95"/>
      <c r="S95"/>
      <c r="T95"/>
      <c r="U95" s="182"/>
      <c r="V95" s="119"/>
      <c r="W95" s="23"/>
      <c r="X95" s="23"/>
      <c r="Y95" s="23"/>
      <c r="Z95" s="182"/>
      <c r="AA95" s="23"/>
      <c r="AB95" s="23"/>
      <c r="AC95" s="23"/>
      <c r="AD95" s="23"/>
      <c r="AE95" s="23"/>
      <c r="AF95" s="23"/>
      <c r="AG95" s="173"/>
      <c r="AH95"/>
      <c r="AI95"/>
      <c r="AJ95"/>
      <c r="AL95" s="53" t="str">
        <f t="shared" si="53"/>
        <v>CALZ</v>
      </c>
      <c r="AM95" s="54" t="str">
        <f>IF(Config!$C$6&gt;=12,"0",(B95/12))</f>
        <v>0</v>
      </c>
      <c r="AN95" s="55" t="e">
        <f t="shared" si="59"/>
        <v>#REF!</v>
      </c>
      <c r="AO95" s="55" t="e">
        <f t="shared" si="54"/>
        <v>#REF!</v>
      </c>
      <c r="AP95" s="201">
        <f t="shared" si="55"/>
        <v>0</v>
      </c>
      <c r="AQ95" s="56" t="e">
        <f t="shared" si="60"/>
        <v>#REF!</v>
      </c>
    </row>
    <row r="96" spans="1:43" s="183" customFormat="1" ht="18" customHeight="1" x14ac:dyDescent="0.25">
      <c r="A96" s="157" t="str">
        <f>Config!$B$24</f>
        <v>PUEB</v>
      </c>
      <c r="B96" s="152" t="e">
        <f>METAS!#REF!</f>
        <v>#REF!</v>
      </c>
      <c r="C96" s="125" t="e">
        <f>ROUNDUP((B96/12)*Config!$C$6,0)</f>
        <v>#REF!</v>
      </c>
      <c r="D96" s="152" t="e">
        <f>ACUMULADO!#REF!</f>
        <v>#REF!</v>
      </c>
      <c r="E96" s="208">
        <f t="shared" si="61"/>
        <v>100</v>
      </c>
      <c r="F96" s="162"/>
      <c r="G96" s="158">
        <f t="shared" si="64"/>
        <v>0</v>
      </c>
      <c r="H96" s="159">
        <f t="shared" si="56"/>
        <v>0</v>
      </c>
      <c r="I96" s="159" t="str">
        <f t="shared" si="57"/>
        <v/>
      </c>
      <c r="J96" s="160" t="str">
        <f t="shared" si="58"/>
        <v/>
      </c>
      <c r="K96"/>
      <c r="L96"/>
      <c r="M96"/>
      <c r="N96"/>
      <c r="O96"/>
      <c r="P96"/>
      <c r="Q96"/>
      <c r="R96"/>
      <c r="S96"/>
      <c r="T96"/>
      <c r="U96" s="182"/>
      <c r="W96" s="23"/>
      <c r="X96" s="23"/>
      <c r="Y96" s="23"/>
      <c r="Z96" s="182"/>
      <c r="AA96" s="23"/>
      <c r="AB96" s="23"/>
      <c r="AC96" s="23"/>
      <c r="AD96" s="23"/>
      <c r="AE96" s="23"/>
      <c r="AF96" s="23"/>
      <c r="AG96" s="173"/>
      <c r="AH96"/>
      <c r="AI96"/>
      <c r="AJ96"/>
      <c r="AL96" s="53" t="str">
        <f>A96</f>
        <v>PUEB</v>
      </c>
      <c r="AM96" s="54" t="str">
        <f>IF(Config!$C$6&gt;=12,"0",(B96/12))</f>
        <v>0</v>
      </c>
      <c r="AN96" s="55" t="e">
        <f>C96</f>
        <v>#REF!</v>
      </c>
      <c r="AO96" s="55" t="e">
        <f t="shared" si="54"/>
        <v>#REF!</v>
      </c>
      <c r="AP96" s="201">
        <f>G96</f>
        <v>0</v>
      </c>
      <c r="AQ96" s="56" t="e">
        <f>AN96-AO96</f>
        <v>#REF!</v>
      </c>
    </row>
    <row r="97" spans="1:43" s="183" customFormat="1" ht="18" customHeight="1" x14ac:dyDescent="0.25">
      <c r="A97" s="187"/>
      <c r="H97"/>
      <c r="I97"/>
      <c r="J97"/>
      <c r="K97"/>
      <c r="L97"/>
      <c r="M97"/>
      <c r="N97"/>
      <c r="O97"/>
      <c r="P97"/>
      <c r="Q97"/>
      <c r="R97"/>
      <c r="S97"/>
      <c r="T97"/>
      <c r="U97" s="182"/>
      <c r="V97" s="119"/>
      <c r="W97" s="23"/>
      <c r="X97" s="23"/>
      <c r="Y97" s="23"/>
      <c r="Z97" s="182"/>
      <c r="AA97" s="23"/>
      <c r="AB97" s="23"/>
      <c r="AC97" s="23"/>
      <c r="AD97" s="23"/>
      <c r="AE97" s="23"/>
      <c r="AF97" s="23"/>
      <c r="AG97" s="173"/>
      <c r="AH97"/>
      <c r="AI97"/>
      <c r="AJ97"/>
      <c r="AO97"/>
      <c r="AP97" s="4"/>
    </row>
    <row r="98" spans="1:43" s="183" customFormat="1" ht="18" customHeight="1" x14ac:dyDescent="0.25">
      <c r="A98" s="187"/>
      <c r="H98"/>
      <c r="I98"/>
      <c r="J98"/>
      <c r="K98"/>
      <c r="L98"/>
      <c r="M98"/>
      <c r="N98"/>
      <c r="O98"/>
      <c r="P98"/>
      <c r="Q98"/>
      <c r="R98"/>
      <c r="S98"/>
      <c r="T98"/>
      <c r="U98" s="182"/>
      <c r="V98" s="119"/>
      <c r="W98" s="23"/>
      <c r="X98" s="23"/>
      <c r="Y98" s="23"/>
      <c r="Z98" s="182"/>
      <c r="AA98" s="23"/>
      <c r="AB98" s="23"/>
      <c r="AC98" s="23"/>
      <c r="AD98" s="23"/>
      <c r="AE98" s="23"/>
      <c r="AF98" s="23"/>
      <c r="AG98" s="173"/>
      <c r="AH98"/>
      <c r="AI98"/>
      <c r="AJ98"/>
      <c r="AO98"/>
      <c r="AP98" s="4"/>
    </row>
    <row r="99" spans="1:43" s="183" customFormat="1" ht="18" customHeight="1" x14ac:dyDescent="0.25">
      <c r="A99" s="187"/>
      <c r="H99"/>
      <c r="I99"/>
      <c r="J99"/>
      <c r="K99"/>
      <c r="L99"/>
      <c r="M99"/>
      <c r="N99"/>
      <c r="O99"/>
      <c r="P99"/>
      <c r="Q99"/>
      <c r="R99"/>
      <c r="S99"/>
      <c r="T99"/>
      <c r="U99" s="182"/>
      <c r="V99" s="119"/>
      <c r="W99" s="23"/>
      <c r="X99" s="23"/>
      <c r="Y99" s="23"/>
      <c r="Z99" s="182"/>
      <c r="AA99" s="23"/>
      <c r="AB99" s="23"/>
      <c r="AC99" s="23"/>
      <c r="AD99" s="23"/>
      <c r="AE99" s="23"/>
      <c r="AF99" s="23"/>
      <c r="AG99" s="173"/>
      <c r="AH99"/>
      <c r="AI99"/>
      <c r="AJ99"/>
      <c r="AO99"/>
      <c r="AP99" s="4"/>
    </row>
    <row r="100" spans="1:43" s="183" customFormat="1" ht="18" customHeight="1" x14ac:dyDescent="0.25">
      <c r="A100" s="187"/>
      <c r="H100"/>
      <c r="I100"/>
      <c r="J100"/>
      <c r="K100" s="24"/>
      <c r="L100"/>
      <c r="M100"/>
      <c r="N100"/>
      <c r="O100"/>
      <c r="P100"/>
      <c r="Q100"/>
      <c r="R100"/>
      <c r="S100"/>
      <c r="T100"/>
      <c r="U100" s="182"/>
      <c r="V100" s="119"/>
      <c r="W100" s="23"/>
      <c r="X100" s="23"/>
      <c r="Y100" s="23"/>
      <c r="Z100" s="182"/>
      <c r="AA100" s="23"/>
      <c r="AB100" s="23"/>
      <c r="AC100" s="23"/>
      <c r="AD100" s="23"/>
      <c r="AE100" s="23"/>
      <c r="AF100" s="23"/>
      <c r="AG100" s="173"/>
      <c r="AH100"/>
      <c r="AI100"/>
      <c r="AJ100"/>
      <c r="AO100"/>
      <c r="AP100" s="4"/>
    </row>
    <row r="101" spans="1:43" s="183" customFormat="1" ht="18" customHeight="1" x14ac:dyDescent="0.25">
      <c r="A101" s="187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 s="182"/>
      <c r="V101" s="119"/>
      <c r="W101" s="23"/>
      <c r="X101" s="23"/>
      <c r="Y101" s="23"/>
      <c r="Z101" s="182"/>
      <c r="AA101" s="23"/>
      <c r="AB101" s="23"/>
      <c r="AC101" s="23"/>
      <c r="AD101" s="23"/>
      <c r="AE101" s="23"/>
      <c r="AF101" s="23"/>
      <c r="AG101" s="173"/>
      <c r="AH101"/>
      <c r="AI101"/>
      <c r="AJ101"/>
      <c r="AO101"/>
      <c r="AP101" s="4"/>
    </row>
    <row r="102" spans="1:43" s="183" customFormat="1" ht="18" customHeight="1" x14ac:dyDescent="0.25">
      <c r="A102" s="187"/>
      <c r="H102"/>
      <c r="I102"/>
      <c r="J102"/>
      <c r="K102" s="24"/>
      <c r="L102"/>
      <c r="M102"/>
      <c r="N102"/>
      <c r="O102"/>
      <c r="P102"/>
      <c r="Q102"/>
      <c r="R102"/>
      <c r="S102"/>
      <c r="T102"/>
      <c r="U102" s="182"/>
      <c r="V102" s="119"/>
      <c r="W102" s="23"/>
      <c r="X102" s="23"/>
      <c r="Y102" s="23"/>
      <c r="Z102" s="182"/>
      <c r="AA102" s="23"/>
      <c r="AB102" s="23"/>
      <c r="AC102" s="23"/>
      <c r="AD102" s="23"/>
      <c r="AE102" s="23"/>
      <c r="AF102" s="23"/>
      <c r="AG102" s="173"/>
      <c r="AH102"/>
      <c r="AI102"/>
      <c r="AJ102"/>
      <c r="AO102"/>
      <c r="AP102" s="4"/>
    </row>
    <row r="103" spans="1:43" s="183" customFormat="1" ht="18" customHeight="1" x14ac:dyDescent="0.25">
      <c r="A103" s="187"/>
      <c r="H103"/>
      <c r="I103"/>
      <c r="J103"/>
      <c r="K103" s="24"/>
      <c r="L103"/>
      <c r="M103"/>
      <c r="N103"/>
      <c r="O103"/>
      <c r="P103"/>
      <c r="Q103"/>
      <c r="R103"/>
      <c r="S103"/>
      <c r="T103"/>
      <c r="U103" s="182"/>
      <c r="V103" s="119"/>
      <c r="W103" s="23"/>
      <c r="X103" s="23"/>
      <c r="Y103" s="23"/>
      <c r="Z103" s="182"/>
      <c r="AA103" s="23"/>
      <c r="AB103" s="23"/>
      <c r="AC103" s="23"/>
      <c r="AD103" s="23"/>
      <c r="AE103" s="23"/>
      <c r="AF103" s="23"/>
      <c r="AG103" s="173"/>
      <c r="AH103"/>
      <c r="AI103"/>
      <c r="AJ103"/>
      <c r="AO103"/>
      <c r="AP103" s="4"/>
    </row>
    <row r="104" spans="1:43" s="183" customFormat="1" ht="18" customHeight="1" x14ac:dyDescent="0.25">
      <c r="A104" s="7" t="e">
        <f>METAS!#REF!</f>
        <v>#REF!</v>
      </c>
      <c r="B104"/>
      <c r="C104" s="127"/>
      <c r="D104" s="128"/>
      <c r="E104" s="128"/>
      <c r="F104" s="129"/>
      <c r="G104" s="129"/>
      <c r="H104" s="129"/>
      <c r="I104" s="207"/>
      <c r="J104" s="205"/>
      <c r="K104"/>
      <c r="L104"/>
      <c r="M104"/>
      <c r="N104"/>
      <c r="O104"/>
      <c r="P104"/>
      <c r="Q104"/>
      <c r="R104"/>
      <c r="S104"/>
      <c r="T104"/>
      <c r="U104" s="182"/>
      <c r="W104" s="23"/>
      <c r="X104" s="23"/>
      <c r="Y104" s="23"/>
      <c r="Z104" s="182"/>
      <c r="AA104" s="23"/>
      <c r="AB104" s="23"/>
      <c r="AC104" s="23"/>
      <c r="AD104" s="23"/>
      <c r="AE104" s="23"/>
      <c r="AF104" s="23"/>
      <c r="AG104" s="173"/>
      <c r="AH104"/>
      <c r="AI104"/>
      <c r="AJ104"/>
      <c r="AL104" t="e">
        <f t="shared" ref="AL104:AL111" si="65">A104</f>
        <v>#REF!</v>
      </c>
      <c r="AM104"/>
      <c r="AN104"/>
      <c r="AO104"/>
      <c r="AP104" s="4"/>
      <c r="AQ104"/>
    </row>
    <row r="105" spans="1:43" s="183" customFormat="1" ht="48" customHeight="1" thickBot="1" x14ac:dyDescent="0.3">
      <c r="A105" s="132" t="s">
        <v>3</v>
      </c>
      <c r="B105" s="133" t="s">
        <v>186</v>
      </c>
      <c r="C105" s="134" t="s">
        <v>128</v>
      </c>
      <c r="D105" s="133" t="s">
        <v>195</v>
      </c>
      <c r="E105" s="133" t="s">
        <v>2</v>
      </c>
      <c r="F105" s="135"/>
      <c r="G105" s="136" t="s">
        <v>96</v>
      </c>
      <c r="H105" s="137" t="str">
        <f>"DEFICIENTE &lt; = "&amp;$H$3</f>
        <v>DEFICIENTE &lt; = 90</v>
      </c>
      <c r="I105" s="137" t="str">
        <f>"PROCESO &gt; "&amp;$H$3&amp;"  -  &lt; "&amp;$I$3</f>
        <v>PROCESO &gt; 90  -  &lt; 100</v>
      </c>
      <c r="J105" s="137" t="str">
        <f>"OPTIMO &gt; = "&amp;$I$3</f>
        <v>OPTIMO &gt; = 100</v>
      </c>
      <c r="K105"/>
      <c r="L105"/>
      <c r="M105"/>
      <c r="N105"/>
      <c r="O105"/>
      <c r="P105"/>
      <c r="Q105"/>
      <c r="R105"/>
      <c r="S105"/>
      <c r="T105"/>
      <c r="U105" s="182"/>
      <c r="V105" s="124" t="e">
        <f>A104</f>
        <v>#REF!</v>
      </c>
      <c r="W105" s="23"/>
      <c r="X105" s="23"/>
      <c r="Y105" s="23"/>
      <c r="Z105" s="182"/>
      <c r="AA105" s="23"/>
      <c r="AB105" s="23"/>
      <c r="AC105" s="23"/>
      <c r="AD105" s="23"/>
      <c r="AE105" s="23"/>
      <c r="AF105" s="182"/>
      <c r="AG105" s="182"/>
      <c r="AH105"/>
      <c r="AI105"/>
      <c r="AJ105"/>
      <c r="AL105" s="138" t="str">
        <f t="shared" si="65"/>
        <v>ESTABLECIMIENTOS</v>
      </c>
      <c r="AM105" s="139" t="s">
        <v>166</v>
      </c>
      <c r="AN105" s="140" t="s">
        <v>167</v>
      </c>
      <c r="AO105" s="141" t="str">
        <f t="shared" ref="AO105:AO111" si="66">D105</f>
        <v>&lt; 36 M Sup Hierro</v>
      </c>
      <c r="AP105" s="141" t="str">
        <f t="shared" ref="AP105:AP111" si="67">G105</f>
        <v>%</v>
      </c>
      <c r="AQ105" s="142" t="s">
        <v>168</v>
      </c>
    </row>
    <row r="106" spans="1:43" s="183" customFormat="1" ht="18" customHeight="1" thickBot="1" x14ac:dyDescent="0.3">
      <c r="A106" s="143" t="str">
        <f>Config!$B$15</f>
        <v>RED</v>
      </c>
      <c r="B106" s="144" t="e">
        <f>SUM(B107:B115)</f>
        <v>#REF!</v>
      </c>
      <c r="C106" s="144" t="e">
        <f>SUM(C107:C115)</f>
        <v>#REF!</v>
      </c>
      <c r="D106" s="144" t="e">
        <f>SUM(D107:D115)</f>
        <v>#REF!</v>
      </c>
      <c r="E106" s="144">
        <f>Config!$D$9</f>
        <v>100</v>
      </c>
      <c r="F106" s="145"/>
      <c r="G106" s="144">
        <f>IFERROR(ROUND(D106*100/C106,1),0)</f>
        <v>0</v>
      </c>
      <c r="H106" s="146">
        <f t="shared" ref="H106:H115" si="68">IF(G106&lt;=$H$3,G106,"")</f>
        <v>0</v>
      </c>
      <c r="I106" s="146" t="str">
        <f t="shared" ref="I106:I115" si="69">IF(G106&gt;$H$3,IF(G106&lt;$I$3,G106,""),"")</f>
        <v/>
      </c>
      <c r="J106" s="144" t="str">
        <f t="shared" ref="J106:J115" si="70">IF(G106&gt;=$I$3,G106,"")</f>
        <v/>
      </c>
      <c r="K106"/>
      <c r="L106"/>
      <c r="M106"/>
      <c r="N106"/>
      <c r="O106"/>
      <c r="P106"/>
      <c r="Q106"/>
      <c r="R106"/>
      <c r="S106"/>
      <c r="T106"/>
      <c r="U106" s="182"/>
      <c r="V106" s="161" t="e">
        <f>$V$1&amp;"  "&amp;V105&amp;"  "&amp;$V$3&amp;"  "&amp;$V$2</f>
        <v>#REF!</v>
      </c>
      <c r="W106" s="23"/>
      <c r="X106" s="23"/>
      <c r="Y106" s="23"/>
      <c r="Z106" s="182"/>
      <c r="AA106" s="23"/>
      <c r="AB106" s="23"/>
      <c r="AC106" s="23"/>
      <c r="AD106" s="23"/>
      <c r="AE106" s="23"/>
      <c r="AF106" s="182"/>
      <c r="AG106" s="182"/>
      <c r="AH106"/>
      <c r="AI106"/>
      <c r="AJ106"/>
      <c r="AL106" s="148" t="str">
        <f t="shared" si="65"/>
        <v>RED</v>
      </c>
      <c r="AM106" s="149">
        <f>SUM(AM107:AM114)</f>
        <v>0</v>
      </c>
      <c r="AN106" s="150" t="e">
        <f t="shared" ref="AN106:AN111" si="71">C106</f>
        <v>#REF!</v>
      </c>
      <c r="AO106" s="149" t="e">
        <f t="shared" si="66"/>
        <v>#REF!</v>
      </c>
      <c r="AP106" s="150">
        <f t="shared" si="67"/>
        <v>0</v>
      </c>
      <c r="AQ106" s="150" t="e">
        <f>AN106-AP106</f>
        <v>#REF!</v>
      </c>
    </row>
    <row r="107" spans="1:43" s="183" customFormat="1" ht="18" hidden="1" customHeight="1" x14ac:dyDescent="0.25">
      <c r="A107" s="157" t="str">
        <f>Config!$B$16</f>
        <v>HOSP</v>
      </c>
      <c r="B107" s="152" t="e">
        <f>METAS!#REF!</f>
        <v>#REF!</v>
      </c>
      <c r="C107" s="152" t="e">
        <f>ROUNDUP((B107/12)*Config!$C$6,0)</f>
        <v>#REF!</v>
      </c>
      <c r="D107" s="152" t="e">
        <f>ACUMULADO!#REF!</f>
        <v>#REF!</v>
      </c>
      <c r="E107" s="208">
        <f>E106</f>
        <v>100</v>
      </c>
      <c r="F107" s="162"/>
      <c r="G107" s="158">
        <f>IFERROR(ROUND(D107*100/C107,1),0)</f>
        <v>0</v>
      </c>
      <c r="H107" s="159">
        <f t="shared" si="68"/>
        <v>0</v>
      </c>
      <c r="I107" s="159" t="str">
        <f t="shared" si="69"/>
        <v/>
      </c>
      <c r="J107" s="160" t="str">
        <f t="shared" si="70"/>
        <v/>
      </c>
      <c r="K107"/>
      <c r="L107"/>
      <c r="M107"/>
      <c r="N107"/>
      <c r="O107"/>
      <c r="P107"/>
      <c r="Q107"/>
      <c r="R107"/>
      <c r="S107"/>
      <c r="T107"/>
      <c r="U107" s="182"/>
      <c r="W107" s="23"/>
      <c r="X107" s="23"/>
      <c r="Y107" s="23"/>
      <c r="Z107" s="182"/>
      <c r="AA107" s="23"/>
      <c r="AB107" s="23"/>
      <c r="AC107" s="23"/>
      <c r="AD107" s="23"/>
      <c r="AE107" s="23"/>
      <c r="AF107" s="182"/>
      <c r="AG107" s="182"/>
      <c r="AH107"/>
      <c r="AI107"/>
      <c r="AJ107"/>
      <c r="AL107" s="53" t="str">
        <f t="shared" si="65"/>
        <v>HOSP</v>
      </c>
      <c r="AM107" s="54" t="str">
        <f>IF(Config!$C$6&gt;=12,"0",(B107/12))</f>
        <v>0</v>
      </c>
      <c r="AN107" s="55" t="e">
        <f t="shared" si="71"/>
        <v>#REF!</v>
      </c>
      <c r="AO107" s="55" t="e">
        <f t="shared" si="66"/>
        <v>#REF!</v>
      </c>
      <c r="AP107" s="201">
        <f t="shared" si="67"/>
        <v>0</v>
      </c>
      <c r="AQ107" s="56" t="e">
        <f t="shared" ref="AQ107:AQ111" si="72">AN107-AO107</f>
        <v>#REF!</v>
      </c>
    </row>
    <row r="108" spans="1:43" s="183" customFormat="1" ht="18" customHeight="1" x14ac:dyDescent="0.25">
      <c r="A108" s="157" t="str">
        <f>Config!$B$17</f>
        <v>LLUI</v>
      </c>
      <c r="B108" s="152" t="e">
        <f>METAS!#REF!</f>
        <v>#REF!</v>
      </c>
      <c r="C108" s="125" t="e">
        <f>ROUNDUP((B108/12)*Config!$C$6,0)</f>
        <v>#REF!</v>
      </c>
      <c r="D108" s="152" t="e">
        <f>ACUMULADO!#REF!</f>
        <v>#REF!</v>
      </c>
      <c r="E108" s="208">
        <f t="shared" ref="E108:E115" si="73">E107</f>
        <v>100</v>
      </c>
      <c r="F108" s="162"/>
      <c r="G108" s="158">
        <f>IFERROR(ROUND(D108*100/C108,1),0)</f>
        <v>0</v>
      </c>
      <c r="H108" s="159">
        <f t="shared" si="68"/>
        <v>0</v>
      </c>
      <c r="I108" s="159" t="str">
        <f t="shared" si="69"/>
        <v/>
      </c>
      <c r="J108" s="160" t="str">
        <f t="shared" si="70"/>
        <v/>
      </c>
      <c r="K108"/>
      <c r="L108"/>
      <c r="M108"/>
      <c r="N108"/>
      <c r="O108"/>
      <c r="P108"/>
      <c r="Q108"/>
      <c r="R108"/>
      <c r="S108"/>
      <c r="T108"/>
      <c r="U108" s="182"/>
      <c r="V108" s="124"/>
      <c r="W108" s="185"/>
      <c r="X108" s="185"/>
      <c r="Y108" s="23"/>
      <c r="Z108" s="182"/>
      <c r="AA108" s="23"/>
      <c r="AB108" s="23"/>
      <c r="AC108" s="23"/>
      <c r="AD108" s="23"/>
      <c r="AE108" s="23"/>
      <c r="AF108" s="182"/>
      <c r="AG108" s="182"/>
      <c r="AH108"/>
      <c r="AI108"/>
      <c r="AJ108"/>
      <c r="AL108" s="53" t="str">
        <f t="shared" si="65"/>
        <v>LLUI</v>
      </c>
      <c r="AM108" s="54" t="str">
        <f>IF(Config!$C$6&gt;=12,"0",(B108/12))</f>
        <v>0</v>
      </c>
      <c r="AN108" s="55" t="e">
        <f t="shared" si="71"/>
        <v>#REF!</v>
      </c>
      <c r="AO108" s="55" t="e">
        <f t="shared" si="66"/>
        <v>#REF!</v>
      </c>
      <c r="AP108" s="201">
        <f t="shared" si="67"/>
        <v>0</v>
      </c>
      <c r="AQ108" s="56" t="e">
        <f t="shared" si="72"/>
        <v>#REF!</v>
      </c>
    </row>
    <row r="109" spans="1:43" s="183" customFormat="1" ht="18" customHeight="1" x14ac:dyDescent="0.25">
      <c r="A109" s="157" t="str">
        <f>Config!$B$18</f>
        <v>JERI</v>
      </c>
      <c r="B109" s="152" t="e">
        <f>METAS!#REF!</f>
        <v>#REF!</v>
      </c>
      <c r="C109" s="125" t="e">
        <f>ROUNDUP((B109/12)*Config!$C$6,0)</f>
        <v>#REF!</v>
      </c>
      <c r="D109" s="152" t="e">
        <f>ACUMULADO!#REF!</f>
        <v>#REF!</v>
      </c>
      <c r="E109" s="208">
        <f t="shared" si="73"/>
        <v>100</v>
      </c>
      <c r="F109" s="162"/>
      <c r="G109" s="158">
        <f t="shared" ref="G109" si="74">IFERROR(ROUND(D109*100/C109,1),0)</f>
        <v>0</v>
      </c>
      <c r="H109" s="159">
        <f t="shared" si="68"/>
        <v>0</v>
      </c>
      <c r="I109" s="159" t="str">
        <f t="shared" si="69"/>
        <v/>
      </c>
      <c r="J109" s="160" t="str">
        <f t="shared" si="70"/>
        <v/>
      </c>
      <c r="K109"/>
      <c r="L109"/>
      <c r="M109"/>
      <c r="N109"/>
      <c r="O109"/>
      <c r="P109"/>
      <c r="Q109"/>
      <c r="R109"/>
      <c r="S109"/>
      <c r="T109"/>
      <c r="U109" s="182"/>
      <c r="V109" s="124"/>
      <c r="W109" s="23"/>
      <c r="X109" s="23"/>
      <c r="Y109" s="23"/>
      <c r="Z109" s="182"/>
      <c r="AA109" s="23"/>
      <c r="AB109" s="23"/>
      <c r="AC109" s="23"/>
      <c r="AD109" s="23"/>
      <c r="AE109" s="23"/>
      <c r="AF109" s="182"/>
      <c r="AG109" s="182"/>
      <c r="AH109"/>
      <c r="AI109"/>
      <c r="AJ109"/>
      <c r="AL109" s="53" t="str">
        <f t="shared" si="65"/>
        <v>JERI</v>
      </c>
      <c r="AM109" s="54" t="str">
        <f>IF(Config!$C$6&gt;=12,"0",(B109/12))</f>
        <v>0</v>
      </c>
      <c r="AN109" s="55" t="e">
        <f t="shared" si="71"/>
        <v>#REF!</v>
      </c>
      <c r="AO109" s="55" t="e">
        <f t="shared" si="66"/>
        <v>#REF!</v>
      </c>
      <c r="AP109" s="201">
        <f t="shared" si="67"/>
        <v>0</v>
      </c>
      <c r="AQ109" s="56" t="e">
        <f t="shared" si="72"/>
        <v>#REF!</v>
      </c>
    </row>
    <row r="110" spans="1:43" s="183" customFormat="1" ht="18" customHeight="1" x14ac:dyDescent="0.25">
      <c r="A110" s="157" t="str">
        <f>Config!$B$19</f>
        <v>YANT</v>
      </c>
      <c r="B110" s="152" t="e">
        <f>METAS!#REF!</f>
        <v>#REF!</v>
      </c>
      <c r="C110" s="125" t="e">
        <f>ROUNDUP((B110/12)*Config!$C$6,0)</f>
        <v>#REF!</v>
      </c>
      <c r="D110" s="152" t="e">
        <f>ACUMULADO!#REF!</f>
        <v>#REF!</v>
      </c>
      <c r="E110" s="208">
        <f t="shared" si="73"/>
        <v>100</v>
      </c>
      <c r="F110" s="162"/>
      <c r="G110" s="158">
        <f>IFERROR(ROUND(D110*100/C110,1),0)</f>
        <v>0</v>
      </c>
      <c r="H110" s="159">
        <f t="shared" si="68"/>
        <v>0</v>
      </c>
      <c r="I110" s="159" t="str">
        <f t="shared" si="69"/>
        <v/>
      </c>
      <c r="J110" s="160" t="str">
        <f t="shared" si="70"/>
        <v/>
      </c>
      <c r="K110"/>
      <c r="L110"/>
      <c r="M110"/>
      <c r="N110"/>
      <c r="O110"/>
      <c r="P110"/>
      <c r="Q110"/>
      <c r="R110"/>
      <c r="S110"/>
      <c r="T110"/>
      <c r="U110" s="182"/>
      <c r="V110"/>
      <c r="W110" s="23"/>
      <c r="X110" s="23"/>
      <c r="Y110" s="23"/>
      <c r="Z110" s="182"/>
      <c r="AA110" s="23"/>
      <c r="AB110" s="23"/>
      <c r="AC110" s="23"/>
      <c r="AD110" s="23"/>
      <c r="AE110" s="23"/>
      <c r="AF110" s="182"/>
      <c r="AG110" s="182"/>
      <c r="AH110"/>
      <c r="AI110"/>
      <c r="AJ110"/>
      <c r="AL110" s="53" t="str">
        <f t="shared" si="65"/>
        <v>YANT</v>
      </c>
      <c r="AM110" s="54" t="str">
        <f>IF(Config!$C$6&gt;=12,"0",(B110/12))</f>
        <v>0</v>
      </c>
      <c r="AN110" s="55" t="e">
        <f t="shared" si="71"/>
        <v>#REF!</v>
      </c>
      <c r="AO110" s="55" t="e">
        <f t="shared" si="66"/>
        <v>#REF!</v>
      </c>
      <c r="AP110" s="201">
        <f t="shared" si="67"/>
        <v>0</v>
      </c>
      <c r="AQ110" s="56" t="e">
        <f t="shared" si="72"/>
        <v>#REF!</v>
      </c>
    </row>
    <row r="111" spans="1:43" s="183" customFormat="1" ht="18" customHeight="1" x14ac:dyDescent="0.25">
      <c r="A111" s="157" t="str">
        <f>Config!$B$20</f>
        <v>SORI</v>
      </c>
      <c r="B111" s="152" t="e">
        <f>METAS!#REF!</f>
        <v>#REF!</v>
      </c>
      <c r="C111" s="125" t="e">
        <f>ROUNDUP((B111/12)*Config!$C$6,0)</f>
        <v>#REF!</v>
      </c>
      <c r="D111" s="152" t="e">
        <f>ACUMULADO!#REF!</f>
        <v>#REF!</v>
      </c>
      <c r="E111" s="208">
        <f t="shared" si="73"/>
        <v>100</v>
      </c>
      <c r="F111" s="162"/>
      <c r="G111" s="158">
        <f t="shared" ref="G111" si="75">IFERROR(ROUND(D111*100/C111,1),0)</f>
        <v>0</v>
      </c>
      <c r="H111" s="159">
        <f t="shared" si="68"/>
        <v>0</v>
      </c>
      <c r="I111" s="159" t="str">
        <f t="shared" si="69"/>
        <v/>
      </c>
      <c r="J111" s="160" t="str">
        <f t="shared" si="70"/>
        <v/>
      </c>
      <c r="K111"/>
      <c r="L111"/>
      <c r="M111"/>
      <c r="N111"/>
      <c r="O111"/>
      <c r="P111"/>
      <c r="Q111"/>
      <c r="R111"/>
      <c r="S111"/>
      <c r="T111"/>
      <c r="U111" s="182"/>
      <c r="V111" s="119"/>
      <c r="W111" s="23"/>
      <c r="X111" s="23"/>
      <c r="Y111" s="23"/>
      <c r="Z111" s="182"/>
      <c r="AA111" s="23"/>
      <c r="AB111" s="23"/>
      <c r="AC111" s="23"/>
      <c r="AD111" s="23"/>
      <c r="AE111" s="23"/>
      <c r="AF111" s="182"/>
      <c r="AG111" s="182"/>
      <c r="AH111"/>
      <c r="AI111"/>
      <c r="AJ111"/>
      <c r="AL111" s="53" t="str">
        <f t="shared" si="65"/>
        <v>SORI</v>
      </c>
      <c r="AM111" s="54" t="str">
        <f>IF(Config!$C$6&gt;=12,"0",(B111/12))</f>
        <v>0</v>
      </c>
      <c r="AN111" s="55" t="e">
        <f t="shared" si="71"/>
        <v>#REF!</v>
      </c>
      <c r="AO111" s="55" t="e">
        <f t="shared" si="66"/>
        <v>#REF!</v>
      </c>
      <c r="AP111" s="201">
        <f t="shared" si="67"/>
        <v>0</v>
      </c>
      <c r="AQ111" s="56" t="e">
        <f t="shared" si="72"/>
        <v>#REF!</v>
      </c>
    </row>
    <row r="112" spans="1:43" s="183" customFormat="1" ht="18" customHeight="1" x14ac:dyDescent="0.25">
      <c r="A112" s="157" t="str">
        <f>Config!$B$21</f>
        <v>JEPE</v>
      </c>
      <c r="B112" s="152" t="e">
        <f>METAS!#REF!</f>
        <v>#REF!</v>
      </c>
      <c r="C112" s="125" t="e">
        <f>ROUNDUP((B112/12)*Config!$C$6,0)</f>
        <v>#REF!</v>
      </c>
      <c r="D112" s="152" t="e">
        <f>ACUMULADO!#REF!</f>
        <v>#REF!</v>
      </c>
      <c r="E112" s="208">
        <f t="shared" si="73"/>
        <v>100</v>
      </c>
      <c r="F112" s="162"/>
      <c r="G112" s="158">
        <f>IFERROR(ROUND(D112*100/C112,1),0)</f>
        <v>0</v>
      </c>
      <c r="H112" s="159">
        <f t="shared" si="68"/>
        <v>0</v>
      </c>
      <c r="I112" s="159" t="str">
        <f t="shared" si="69"/>
        <v/>
      </c>
      <c r="J112" s="160" t="str">
        <f t="shared" si="70"/>
        <v/>
      </c>
      <c r="K112"/>
      <c r="L112"/>
      <c r="M112"/>
      <c r="N112"/>
      <c r="O112"/>
      <c r="P112"/>
      <c r="Q112"/>
      <c r="R112"/>
      <c r="S112"/>
      <c r="T112"/>
      <c r="U112" s="182"/>
      <c r="V112" s="209"/>
      <c r="W112" s="173"/>
      <c r="X112" s="173"/>
      <c r="Y112" s="23"/>
      <c r="Z112" s="182"/>
      <c r="AA112" s="23"/>
      <c r="AB112" s="23"/>
      <c r="AC112" s="23"/>
      <c r="AD112" s="23"/>
      <c r="AE112" s="23"/>
      <c r="AF112" s="182"/>
      <c r="AG112" s="182"/>
      <c r="AH112"/>
      <c r="AI112"/>
      <c r="AJ112"/>
      <c r="AL112" s="53" t="str">
        <f>A112</f>
        <v>JEPE</v>
      </c>
      <c r="AM112" s="54" t="str">
        <f>IF(Config!$C$6&gt;=12,"0",(B112/12))</f>
        <v>0</v>
      </c>
      <c r="AN112" s="55" t="e">
        <f>C112</f>
        <v>#REF!</v>
      </c>
      <c r="AO112" s="55" t="e">
        <f>D112</f>
        <v>#REF!</v>
      </c>
      <c r="AP112" s="201">
        <f>G112</f>
        <v>0</v>
      </c>
      <c r="AQ112" s="56" t="e">
        <f>AN112-AO112</f>
        <v>#REF!</v>
      </c>
    </row>
    <row r="113" spans="1:43" s="183" customFormat="1" ht="18" customHeight="1" x14ac:dyDescent="0.25">
      <c r="A113" s="157" t="str">
        <f>Config!$B$22</f>
        <v>ROQU</v>
      </c>
      <c r="B113" s="152" t="e">
        <f>METAS!#REF!</f>
        <v>#REF!</v>
      </c>
      <c r="C113" s="125" t="e">
        <f>ROUNDUP((B113/12)*Config!$C$6,0)</f>
        <v>#REF!</v>
      </c>
      <c r="D113" s="152" t="e">
        <f>ACUMULADO!#REF!</f>
        <v>#REF!</v>
      </c>
      <c r="E113" s="208">
        <f t="shared" si="73"/>
        <v>100</v>
      </c>
      <c r="F113" s="162"/>
      <c r="G113" s="158">
        <f>IFERROR(ROUND(D113*100/C113,1),0)</f>
        <v>0</v>
      </c>
      <c r="H113" s="159">
        <f t="shared" si="68"/>
        <v>0</v>
      </c>
      <c r="I113" s="159" t="str">
        <f t="shared" si="69"/>
        <v/>
      </c>
      <c r="J113" s="160" t="str">
        <f t="shared" si="70"/>
        <v/>
      </c>
      <c r="K113"/>
      <c r="L113"/>
      <c r="M113"/>
      <c r="N113"/>
      <c r="O113"/>
      <c r="P113"/>
      <c r="Q113"/>
      <c r="R113"/>
      <c r="S113"/>
      <c r="T113"/>
      <c r="U113" s="182"/>
      <c r="W113" s="23"/>
      <c r="X113" s="23"/>
      <c r="Y113" s="23"/>
      <c r="Z113" s="182"/>
      <c r="AA113" s="23"/>
      <c r="AB113" s="23"/>
      <c r="AC113" s="23"/>
      <c r="AD113" s="23"/>
      <c r="AE113" s="23"/>
      <c r="AF113" s="182"/>
      <c r="AG113" s="182"/>
      <c r="AH113"/>
      <c r="AI113"/>
      <c r="AJ113"/>
      <c r="AL113" s="53" t="str">
        <f>A113</f>
        <v>ROQU</v>
      </c>
      <c r="AM113" s="54" t="str">
        <f>IF(Config!$C$6&gt;=12,"0",(B113/12))</f>
        <v>0</v>
      </c>
      <c r="AN113" s="55" t="e">
        <f>C113</f>
        <v>#REF!</v>
      </c>
      <c r="AO113" s="55" t="e">
        <f>D113</f>
        <v>#REF!</v>
      </c>
      <c r="AP113" s="201">
        <f>G113</f>
        <v>0</v>
      </c>
      <c r="AQ113" s="56" t="e">
        <f>AN113-AO113</f>
        <v>#REF!</v>
      </c>
    </row>
    <row r="114" spans="1:43" s="183" customFormat="1" ht="18" customHeight="1" x14ac:dyDescent="0.25">
      <c r="A114" s="157" t="str">
        <f>Config!$B$23</f>
        <v>CALZ</v>
      </c>
      <c r="B114" s="152" t="e">
        <f>METAS!#REF!</f>
        <v>#REF!</v>
      </c>
      <c r="C114" s="125" t="e">
        <f>ROUNDUP((B114/12)*Config!$C$6,0)</f>
        <v>#REF!</v>
      </c>
      <c r="D114" s="152" t="e">
        <f>ACUMULADO!#REF!</f>
        <v>#REF!</v>
      </c>
      <c r="E114" s="208">
        <f t="shared" si="73"/>
        <v>100</v>
      </c>
      <c r="F114" s="162"/>
      <c r="G114" s="158">
        <f t="shared" ref="G114:G115" si="76">IFERROR(ROUND(D114*100/C114,1),0)</f>
        <v>0</v>
      </c>
      <c r="H114" s="159">
        <f t="shared" si="68"/>
        <v>0</v>
      </c>
      <c r="I114" s="159" t="str">
        <f t="shared" si="69"/>
        <v/>
      </c>
      <c r="J114" s="160" t="str">
        <f t="shared" si="70"/>
        <v/>
      </c>
      <c r="K114"/>
      <c r="L114"/>
      <c r="M114"/>
      <c r="N114"/>
      <c r="O114"/>
      <c r="P114"/>
      <c r="Q114"/>
      <c r="R114"/>
      <c r="S114"/>
      <c r="T114"/>
      <c r="U114" s="182"/>
      <c r="V114" s="119"/>
      <c r="W114" s="23"/>
      <c r="X114" s="23"/>
      <c r="Y114" s="23"/>
      <c r="Z114" s="182"/>
      <c r="AA114" s="23"/>
      <c r="AB114" s="23"/>
      <c r="AC114" s="23"/>
      <c r="AD114" s="23"/>
      <c r="AE114" s="23"/>
      <c r="AF114" s="182"/>
      <c r="AG114" s="182"/>
      <c r="AH114"/>
      <c r="AI114"/>
      <c r="AJ114"/>
      <c r="AL114" s="53" t="str">
        <f t="shared" ref="AL114" si="77">A114</f>
        <v>CALZ</v>
      </c>
      <c r="AM114" s="54" t="str">
        <f>IF(Config!$C$6&gt;=12,"0",(B114/12))</f>
        <v>0</v>
      </c>
      <c r="AN114" s="55" t="e">
        <f t="shared" ref="AN114:AO115" si="78">C114</f>
        <v>#REF!</v>
      </c>
      <c r="AO114" s="55" t="e">
        <f t="shared" si="78"/>
        <v>#REF!</v>
      </c>
      <c r="AP114" s="201">
        <f t="shared" ref="AP114" si="79">G114</f>
        <v>0</v>
      </c>
      <c r="AQ114" s="56" t="e">
        <f t="shared" ref="AQ114" si="80">AN114-AO114</f>
        <v>#REF!</v>
      </c>
    </row>
    <row r="115" spans="1:43" s="183" customFormat="1" ht="18" customHeight="1" x14ac:dyDescent="0.25">
      <c r="A115" s="157" t="str">
        <f>Config!$B$24</f>
        <v>PUEB</v>
      </c>
      <c r="B115" s="152" t="e">
        <f>METAS!#REF!</f>
        <v>#REF!</v>
      </c>
      <c r="C115" s="125" t="e">
        <f>ROUNDUP((B115/12)*Config!$C$6,0)</f>
        <v>#REF!</v>
      </c>
      <c r="D115" s="152" t="e">
        <f>ACUMULADO!#REF!</f>
        <v>#REF!</v>
      </c>
      <c r="E115" s="208">
        <f t="shared" si="73"/>
        <v>100</v>
      </c>
      <c r="F115" s="162"/>
      <c r="G115" s="158">
        <f t="shared" si="76"/>
        <v>0</v>
      </c>
      <c r="H115" s="159">
        <f t="shared" si="68"/>
        <v>0</v>
      </c>
      <c r="I115" s="159" t="str">
        <f t="shared" si="69"/>
        <v/>
      </c>
      <c r="J115" s="160" t="str">
        <f t="shared" si="70"/>
        <v/>
      </c>
      <c r="K115"/>
      <c r="L115"/>
      <c r="M115"/>
      <c r="N115"/>
      <c r="O115"/>
      <c r="P115"/>
      <c r="Q115"/>
      <c r="R115"/>
      <c r="S115"/>
      <c r="T115"/>
      <c r="U115" s="182"/>
      <c r="W115" s="23"/>
      <c r="X115" s="23"/>
      <c r="Y115" s="23"/>
      <c r="Z115" s="182"/>
      <c r="AA115" s="23"/>
      <c r="AB115" s="23"/>
      <c r="AC115" s="23"/>
      <c r="AD115" s="23"/>
      <c r="AE115" s="23"/>
      <c r="AF115" s="182"/>
      <c r="AG115" s="182"/>
      <c r="AH115"/>
      <c r="AI115"/>
      <c r="AJ115"/>
      <c r="AL115" s="53" t="str">
        <f>A115</f>
        <v>PUEB</v>
      </c>
      <c r="AM115" s="54" t="str">
        <f>IF(Config!$C$6&gt;=12,"0",(B115/12))</f>
        <v>0</v>
      </c>
      <c r="AN115" s="55" t="e">
        <f>C115</f>
        <v>#REF!</v>
      </c>
      <c r="AO115" s="55" t="e">
        <f t="shared" si="78"/>
        <v>#REF!</v>
      </c>
      <c r="AP115" s="201">
        <f>G115</f>
        <v>0</v>
      </c>
      <c r="AQ115" s="56" t="e">
        <f>AN115-AO115</f>
        <v>#REF!</v>
      </c>
    </row>
    <row r="116" spans="1:43" s="183" customFormat="1" ht="18" customHeight="1" x14ac:dyDescent="0.25">
      <c r="A116" s="187"/>
      <c r="B116" s="188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 s="182"/>
      <c r="V116" s="119"/>
      <c r="W116" s="23"/>
      <c r="X116" s="23"/>
      <c r="Y116" s="23"/>
      <c r="Z116" s="182"/>
      <c r="AA116" s="23"/>
      <c r="AB116" s="23"/>
      <c r="AC116" s="23"/>
      <c r="AD116" s="23"/>
      <c r="AE116" s="23"/>
      <c r="AF116" s="23"/>
      <c r="AG116" s="173"/>
      <c r="AH116"/>
      <c r="AI116"/>
      <c r="AJ116"/>
      <c r="AO116"/>
      <c r="AP116" s="4"/>
    </row>
    <row r="117" spans="1:43" s="183" customFormat="1" ht="18" customHeight="1" x14ac:dyDescent="0.25">
      <c r="A117" s="187"/>
      <c r="B117" s="188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 s="182"/>
      <c r="V117" s="119"/>
      <c r="W117" s="23"/>
      <c r="X117" s="23"/>
      <c r="Y117" s="23"/>
      <c r="Z117" s="182"/>
      <c r="AA117" s="23"/>
      <c r="AB117" s="23"/>
      <c r="AC117" s="23"/>
      <c r="AD117" s="23"/>
      <c r="AE117" s="23"/>
      <c r="AF117" s="23"/>
      <c r="AG117" s="173"/>
      <c r="AH117"/>
      <c r="AI117"/>
      <c r="AJ117"/>
      <c r="AO117"/>
      <c r="AP117" s="4"/>
    </row>
    <row r="118" spans="1:43" s="183" customFormat="1" ht="18" customHeight="1" x14ac:dyDescent="0.25">
      <c r="A118" s="187"/>
      <c r="B118" s="18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 s="182"/>
      <c r="V118" s="119"/>
      <c r="W118" s="23"/>
      <c r="X118" s="23"/>
      <c r="Y118" s="23"/>
      <c r="Z118" s="182"/>
      <c r="AA118" s="23"/>
      <c r="AB118" s="23"/>
      <c r="AC118" s="23"/>
      <c r="AD118" s="23"/>
      <c r="AE118" s="23"/>
      <c r="AF118" s="23"/>
      <c r="AG118" s="173"/>
      <c r="AH118"/>
      <c r="AI118"/>
      <c r="AJ118"/>
      <c r="AO118"/>
      <c r="AP118" s="4"/>
    </row>
    <row r="119" spans="1:43" s="183" customFormat="1" ht="18" customHeight="1" x14ac:dyDescent="0.25">
      <c r="A119" s="187"/>
      <c r="B119" s="188"/>
      <c r="H119"/>
      <c r="I119"/>
      <c r="J119"/>
      <c r="K119" s="24"/>
      <c r="L119"/>
      <c r="M119"/>
      <c r="N119"/>
      <c r="O119"/>
      <c r="P119"/>
      <c r="Q119"/>
      <c r="R119"/>
      <c r="S119"/>
      <c r="T119"/>
      <c r="U119" s="182"/>
      <c r="V119" s="119"/>
      <c r="W119" s="23"/>
      <c r="X119" s="23"/>
      <c r="Y119" s="23"/>
      <c r="Z119" s="182"/>
      <c r="AA119" s="23"/>
      <c r="AB119" s="23"/>
      <c r="AC119" s="23"/>
      <c r="AD119" s="23"/>
      <c r="AE119" s="23"/>
      <c r="AF119" s="23"/>
      <c r="AG119" s="173"/>
      <c r="AH119"/>
      <c r="AI119"/>
      <c r="AJ119"/>
      <c r="AO119"/>
      <c r="AP119" s="4"/>
    </row>
    <row r="120" spans="1:43" s="183" customFormat="1" ht="18" customHeight="1" x14ac:dyDescent="0.25">
      <c r="A120" s="187"/>
      <c r="B120" s="188"/>
      <c r="H120"/>
      <c r="I120"/>
      <c r="J120"/>
      <c r="K120" s="24"/>
      <c r="L120"/>
      <c r="M120"/>
      <c r="N120"/>
      <c r="O120"/>
      <c r="P120"/>
      <c r="Q120"/>
      <c r="R120"/>
      <c r="S120"/>
      <c r="T120"/>
      <c r="U120" s="182"/>
      <c r="V120" s="119"/>
      <c r="W120" s="23"/>
      <c r="X120" s="23"/>
      <c r="Y120" s="23"/>
      <c r="Z120" s="182"/>
      <c r="AA120" s="23"/>
      <c r="AB120" s="23"/>
      <c r="AC120" s="23"/>
      <c r="AD120" s="23"/>
      <c r="AE120" s="23"/>
      <c r="AF120" s="23"/>
      <c r="AG120" s="173"/>
      <c r="AH120"/>
      <c r="AI120"/>
      <c r="AJ120"/>
      <c r="AO120"/>
      <c r="AP120" s="4"/>
    </row>
    <row r="121" spans="1:43" s="183" customFormat="1" ht="18" customHeight="1" x14ac:dyDescent="0.25">
      <c r="A121" s="7"/>
      <c r="B121" s="188"/>
      <c r="C121" s="127"/>
      <c r="D121" s="128"/>
      <c r="E121" s="128"/>
      <c r="F121" s="129"/>
      <c r="G121" s="129"/>
      <c r="H121" s="129"/>
      <c r="I121" s="204"/>
      <c r="J121" s="205"/>
      <c r="K121"/>
      <c r="L121"/>
      <c r="M121"/>
      <c r="N121"/>
      <c r="O121"/>
      <c r="P121"/>
      <c r="Q121"/>
      <c r="R121"/>
      <c r="S121"/>
      <c r="T121"/>
      <c r="U121" s="182"/>
      <c r="V121" s="119"/>
      <c r="W121" s="23"/>
      <c r="X121" s="23"/>
      <c r="Y121" s="23"/>
      <c r="Z121" s="182"/>
      <c r="AA121" s="23"/>
      <c r="AB121" s="23"/>
      <c r="AC121" s="23"/>
      <c r="AD121" s="23"/>
      <c r="AE121" s="23"/>
      <c r="AF121" s="23"/>
      <c r="AG121" s="173"/>
      <c r="AH121"/>
      <c r="AI121"/>
      <c r="AJ121"/>
      <c r="AO121"/>
      <c r="AP121" s="4"/>
    </row>
    <row r="122" spans="1:43" s="183" customFormat="1" ht="18" customHeight="1" x14ac:dyDescent="0.25">
      <c r="A122" s="7"/>
      <c r="B122" s="188"/>
      <c r="C122" s="127"/>
      <c r="D122" s="128"/>
      <c r="E122" s="128"/>
      <c r="F122" s="129"/>
      <c r="G122" s="129"/>
      <c r="H122" s="129"/>
      <c r="I122" s="204"/>
      <c r="J122" s="205"/>
      <c r="K122"/>
      <c r="L122"/>
      <c r="M122"/>
      <c r="N122"/>
      <c r="O122"/>
      <c r="P122"/>
      <c r="Q122"/>
      <c r="R122"/>
      <c r="S122"/>
      <c r="T122"/>
      <c r="U122" s="182"/>
      <c r="W122" s="23"/>
      <c r="X122" s="23"/>
      <c r="Y122" s="23"/>
      <c r="Z122" s="182"/>
      <c r="AA122" s="23"/>
      <c r="AB122" s="23"/>
      <c r="AC122" s="23"/>
      <c r="AD122" s="23"/>
      <c r="AE122" s="23"/>
      <c r="AF122" s="23"/>
      <c r="AG122" s="173"/>
      <c r="AH122"/>
      <c r="AI122"/>
      <c r="AJ122"/>
      <c r="AO122"/>
      <c r="AP122" s="4"/>
    </row>
    <row r="123" spans="1:43" s="183" customFormat="1" ht="18" customHeight="1" x14ac:dyDescent="0.25">
      <c r="A123" s="7"/>
      <c r="B123" s="188"/>
      <c r="C123" s="127"/>
      <c r="D123" s="128"/>
      <c r="E123" s="128"/>
      <c r="F123" s="129"/>
      <c r="G123" s="129"/>
      <c r="H123" s="129"/>
      <c r="I123" s="204"/>
      <c r="J123" s="205"/>
      <c r="K123"/>
      <c r="L123"/>
      <c r="M123"/>
      <c r="N123"/>
      <c r="O123"/>
      <c r="P123"/>
      <c r="Q123"/>
      <c r="R123"/>
      <c r="S123"/>
      <c r="T123"/>
      <c r="U123" s="182"/>
      <c r="W123" s="23"/>
      <c r="X123" s="23"/>
      <c r="Y123" s="23"/>
      <c r="Z123" s="182"/>
      <c r="AA123" s="23"/>
      <c r="AB123" s="23"/>
      <c r="AC123" s="23"/>
      <c r="AD123" s="23"/>
      <c r="AE123" s="23"/>
      <c r="AF123" s="23"/>
      <c r="AG123" s="173"/>
      <c r="AH123"/>
      <c r="AI123"/>
      <c r="AJ123"/>
      <c r="AO123"/>
      <c r="AP123" s="4"/>
    </row>
    <row r="124" spans="1:43" s="183" customFormat="1" ht="18" customHeight="1" x14ac:dyDescent="0.25">
      <c r="A124" s="187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 s="182"/>
      <c r="V124" s="119"/>
      <c r="W124" s="23"/>
      <c r="X124" s="23"/>
      <c r="Y124" s="23"/>
      <c r="Z124" s="182"/>
      <c r="AA124" s="23"/>
      <c r="AB124" s="23"/>
      <c r="AC124" s="23"/>
      <c r="AD124" s="23"/>
      <c r="AE124" s="23"/>
      <c r="AF124" s="23"/>
      <c r="AG124" s="173"/>
      <c r="AH124"/>
      <c r="AI124"/>
      <c r="AJ124"/>
      <c r="AO124"/>
      <c r="AP124" s="4"/>
    </row>
    <row r="125" spans="1:43" s="183" customFormat="1" ht="18" customHeight="1" x14ac:dyDescent="0.25">
      <c r="A125" s="187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 s="182"/>
      <c r="W125" s="23"/>
      <c r="X125" s="23"/>
      <c r="Y125" s="23"/>
      <c r="Z125" s="182"/>
      <c r="AA125" s="23"/>
      <c r="AB125" s="23"/>
      <c r="AC125" s="23"/>
      <c r="AD125" s="23"/>
      <c r="AE125" s="23"/>
      <c r="AF125" s="23"/>
      <c r="AG125" s="173"/>
      <c r="AH125"/>
      <c r="AI125"/>
      <c r="AJ125"/>
      <c r="AO125"/>
      <c r="AP125" s="4"/>
    </row>
    <row r="126" spans="1:43" s="183" customFormat="1" ht="18" customHeight="1" x14ac:dyDescent="0.25">
      <c r="A126" s="7" t="e">
        <f>METAS!#REF!</f>
        <v>#REF!</v>
      </c>
      <c r="B126"/>
      <c r="C126" s="127"/>
      <c r="D126" s="128"/>
      <c r="E126" s="128"/>
      <c r="F126" s="129"/>
      <c r="G126" s="129"/>
      <c r="H126" s="129"/>
      <c r="I126" s="207"/>
      <c r="J126" s="205"/>
      <c r="K126"/>
      <c r="L126"/>
      <c r="M126"/>
      <c r="N126"/>
      <c r="O126"/>
      <c r="P126"/>
      <c r="Q126"/>
      <c r="R126"/>
      <c r="S126"/>
      <c r="T126"/>
      <c r="U126" s="182"/>
      <c r="V126" s="124" t="e">
        <f>A126</f>
        <v>#REF!</v>
      </c>
      <c r="W126" s="23"/>
      <c r="X126" s="23"/>
      <c r="Y126" s="23"/>
      <c r="Z126" s="182"/>
      <c r="AA126" s="23"/>
      <c r="AB126" s="23"/>
      <c r="AC126" s="23"/>
      <c r="AD126" s="23"/>
      <c r="AE126" s="23"/>
      <c r="AF126" s="23"/>
      <c r="AG126" s="173"/>
      <c r="AH126"/>
      <c r="AI126"/>
      <c r="AJ126"/>
      <c r="AL126" t="e">
        <f t="shared" ref="AL126:AL136" si="81">A126</f>
        <v>#REF!</v>
      </c>
      <c r="AM126"/>
      <c r="AN126"/>
      <c r="AO126"/>
      <c r="AP126" s="4"/>
      <c r="AQ126"/>
    </row>
    <row r="127" spans="1:43" s="183" customFormat="1" ht="48" customHeight="1" thickBot="1" x14ac:dyDescent="0.3">
      <c r="A127" s="132" t="s">
        <v>3</v>
      </c>
      <c r="B127" s="133" t="s">
        <v>186</v>
      </c>
      <c r="C127" s="134" t="s">
        <v>128</v>
      </c>
      <c r="D127" s="133" t="s">
        <v>194</v>
      </c>
      <c r="E127" s="133" t="s">
        <v>2</v>
      </c>
      <c r="F127" s="135"/>
      <c r="G127" s="136" t="s">
        <v>96</v>
      </c>
      <c r="H127" s="137" t="str">
        <f>"DEFICIENTE &lt; = "&amp;$H$3</f>
        <v>DEFICIENTE &lt; = 90</v>
      </c>
      <c r="I127" s="137" t="str">
        <f>"PROCESO &gt; "&amp;$H$3&amp;"  -  &lt; "&amp;$I$3</f>
        <v>PROCESO &gt; 90  -  &lt; 100</v>
      </c>
      <c r="J127" s="137" t="str">
        <f>"OPTIMO &gt; = "&amp;$I$3</f>
        <v>OPTIMO &gt; = 100</v>
      </c>
      <c r="K127"/>
      <c r="L127"/>
      <c r="M127"/>
      <c r="N127"/>
      <c r="O127"/>
      <c r="P127"/>
      <c r="Q127"/>
      <c r="R127"/>
      <c r="S127"/>
      <c r="T127"/>
      <c r="U127" s="182"/>
      <c r="V127" s="161" t="e">
        <f>$V$1&amp;"  "&amp;V126&amp;"  "&amp;$V$3&amp;"  "&amp;$V$2</f>
        <v>#REF!</v>
      </c>
      <c r="W127" s="23"/>
      <c r="X127" s="23"/>
      <c r="Y127" s="23"/>
      <c r="Z127" s="182"/>
      <c r="AA127" s="23"/>
      <c r="AB127" s="23"/>
      <c r="AC127" s="23"/>
      <c r="AD127" s="23"/>
      <c r="AE127" s="23"/>
      <c r="AF127" s="23"/>
      <c r="AG127" s="173"/>
      <c r="AH127"/>
      <c r="AI127"/>
      <c r="AJ127"/>
      <c r="AL127" s="138" t="str">
        <f t="shared" si="81"/>
        <v>ESTABLECIMIENTOS</v>
      </c>
      <c r="AM127" s="139"/>
      <c r="AN127" s="140" t="s">
        <v>158</v>
      </c>
      <c r="AO127" s="141" t="str">
        <f t="shared" ref="AO127:AO136" si="82">D127</f>
        <v>6 - 11 M Vitamina A</v>
      </c>
      <c r="AP127" s="141" t="str">
        <f t="shared" ref="AP127:AP136" si="83">G127</f>
        <v>%</v>
      </c>
      <c r="AQ127" s="142"/>
    </row>
    <row r="128" spans="1:43" s="183" customFormat="1" ht="18" customHeight="1" thickBot="1" x14ac:dyDescent="0.3">
      <c r="A128" s="143" t="str">
        <f>Config!$B$15</f>
        <v>RED</v>
      </c>
      <c r="B128" s="144" t="e">
        <f>SUM(B129:B137)</f>
        <v>#REF!</v>
      </c>
      <c r="C128" s="144" t="e">
        <f>SUM(C129:C137)</f>
        <v>#REF!</v>
      </c>
      <c r="D128" s="144" t="e">
        <f>SUM(D129:D137)</f>
        <v>#REF!</v>
      </c>
      <c r="E128" s="144">
        <f>Config!$D$9</f>
        <v>100</v>
      </c>
      <c r="F128" s="145"/>
      <c r="G128" s="144">
        <f>IFERROR(ROUND(D128*100/C128,1),0)</f>
        <v>0</v>
      </c>
      <c r="H128" s="146">
        <f t="shared" ref="H128:H137" si="84">IF(G128&lt;=$H$3,G128,"")</f>
        <v>0</v>
      </c>
      <c r="I128" s="146" t="str">
        <f t="shared" ref="I128:I137" si="85">IF(G128&gt;$H$3,IF(G128&lt;$I$3,G128,""),"")</f>
        <v/>
      </c>
      <c r="J128" s="144" t="str">
        <f t="shared" ref="J128:J137" si="86">IF(G128&gt;=$I$3,G128,"")</f>
        <v/>
      </c>
      <c r="K128"/>
      <c r="L128"/>
      <c r="M128"/>
      <c r="N128"/>
      <c r="O128"/>
      <c r="P128"/>
      <c r="Q128"/>
      <c r="R128"/>
      <c r="S128"/>
      <c r="T128"/>
      <c r="U128" s="182"/>
      <c r="W128" s="23"/>
      <c r="X128" s="23"/>
      <c r="Y128" s="23"/>
      <c r="Z128" s="182"/>
      <c r="AA128" s="23"/>
      <c r="AB128" s="23"/>
      <c r="AC128" s="23"/>
      <c r="AD128" s="23"/>
      <c r="AE128" s="23"/>
      <c r="AF128" s="23"/>
      <c r="AG128" s="173"/>
      <c r="AH128"/>
      <c r="AI128"/>
      <c r="AJ128"/>
      <c r="AL128" s="148" t="str">
        <f t="shared" si="81"/>
        <v>RED</v>
      </c>
      <c r="AM128" s="149"/>
      <c r="AN128" s="150" t="e">
        <f t="shared" ref="AN128:AN136" si="87">C128</f>
        <v>#REF!</v>
      </c>
      <c r="AO128" s="149" t="e">
        <f t="shared" si="82"/>
        <v>#REF!</v>
      </c>
      <c r="AP128" s="150">
        <f t="shared" si="83"/>
        <v>0</v>
      </c>
      <c r="AQ128" s="150"/>
    </row>
    <row r="129" spans="1:43" s="183" customFormat="1" ht="18" hidden="1" customHeight="1" x14ac:dyDescent="0.25">
      <c r="A129" s="157" t="str">
        <f>Config!$B$16</f>
        <v>HOSP</v>
      </c>
      <c r="B129" s="152" t="e">
        <f>METAS!#REF!</f>
        <v>#REF!</v>
      </c>
      <c r="C129" s="152" t="e">
        <f>ROUNDUP((B129/12)*Config!$C$6,0)</f>
        <v>#REF!</v>
      </c>
      <c r="D129" s="152" t="e">
        <f>ACUMULADO!#REF!</f>
        <v>#REF!</v>
      </c>
      <c r="E129" s="208">
        <f>E128</f>
        <v>100</v>
      </c>
      <c r="F129" s="162"/>
      <c r="G129" s="158">
        <f>IFERROR(ROUND(D129*100/C129,1),0)</f>
        <v>0</v>
      </c>
      <c r="H129" s="159">
        <f t="shared" si="84"/>
        <v>0</v>
      </c>
      <c r="I129" s="159" t="str">
        <f t="shared" si="85"/>
        <v/>
      </c>
      <c r="J129" s="160" t="str">
        <f t="shared" si="86"/>
        <v/>
      </c>
      <c r="K129"/>
      <c r="L129"/>
      <c r="M129"/>
      <c r="N129"/>
      <c r="O129"/>
      <c r="P129"/>
      <c r="Q129"/>
      <c r="R129"/>
      <c r="S129"/>
      <c r="T129"/>
      <c r="U129" s="182"/>
      <c r="V129" s="124"/>
      <c r="W129" s="23"/>
      <c r="X129" s="23"/>
      <c r="Y129" s="23"/>
      <c r="Z129" s="182"/>
      <c r="AA129" s="23"/>
      <c r="AB129" s="23"/>
      <c r="AC129" s="23"/>
      <c r="AD129" s="23"/>
      <c r="AE129" s="23"/>
      <c r="AF129" s="23"/>
      <c r="AG129" s="173"/>
      <c r="AH129"/>
      <c r="AI129"/>
      <c r="AJ129"/>
      <c r="AL129" s="53" t="str">
        <f t="shared" si="81"/>
        <v>HOSP</v>
      </c>
      <c r="AM129" s="54"/>
      <c r="AN129" s="55" t="e">
        <f t="shared" si="87"/>
        <v>#REF!</v>
      </c>
      <c r="AO129" s="54" t="e">
        <f t="shared" si="82"/>
        <v>#REF!</v>
      </c>
      <c r="AP129" s="201">
        <f t="shared" si="83"/>
        <v>0</v>
      </c>
      <c r="AQ129" s="171"/>
    </row>
    <row r="130" spans="1:43" s="183" customFormat="1" ht="18" customHeight="1" x14ac:dyDescent="0.25">
      <c r="A130" s="157" t="str">
        <f>Config!$B$17</f>
        <v>LLUI</v>
      </c>
      <c r="B130" s="152" t="e">
        <f>METAS!#REF!</f>
        <v>#REF!</v>
      </c>
      <c r="C130" s="125" t="e">
        <f>ROUNDUP((B130/12)*Config!$C$6,0)</f>
        <v>#REF!</v>
      </c>
      <c r="D130" s="152" t="e">
        <f>ACUMULADO!#REF!</f>
        <v>#REF!</v>
      </c>
      <c r="E130" s="208">
        <f t="shared" ref="E130:E137" si="88">E129</f>
        <v>100</v>
      </c>
      <c r="F130" s="162"/>
      <c r="G130" s="158">
        <f>IFERROR(ROUND(D130*100/C130,1),0)</f>
        <v>0</v>
      </c>
      <c r="H130" s="159">
        <f t="shared" si="84"/>
        <v>0</v>
      </c>
      <c r="I130" s="159" t="str">
        <f t="shared" si="85"/>
        <v/>
      </c>
      <c r="J130" s="160" t="str">
        <f t="shared" si="86"/>
        <v/>
      </c>
      <c r="K130"/>
      <c r="L130"/>
      <c r="M130"/>
      <c r="N130"/>
      <c r="O130"/>
      <c r="P130"/>
      <c r="Q130"/>
      <c r="R130"/>
      <c r="S130"/>
      <c r="T130"/>
      <c r="U130" s="182"/>
      <c r="V130" s="124"/>
      <c r="W130" s="23"/>
      <c r="X130" s="23"/>
      <c r="Y130" s="23"/>
      <c r="Z130" s="182"/>
      <c r="AA130" s="23"/>
      <c r="AB130" s="23"/>
      <c r="AC130" s="23"/>
      <c r="AD130" s="23"/>
      <c r="AE130" s="23"/>
      <c r="AF130" s="23"/>
      <c r="AG130" s="173"/>
      <c r="AH130"/>
      <c r="AI130"/>
      <c r="AJ130"/>
      <c r="AL130" s="53" t="str">
        <f t="shared" si="81"/>
        <v>LLUI</v>
      </c>
      <c r="AM130" s="54"/>
      <c r="AN130" s="55" t="e">
        <f t="shared" si="87"/>
        <v>#REF!</v>
      </c>
      <c r="AO130" s="54" t="e">
        <f t="shared" si="82"/>
        <v>#REF!</v>
      </c>
      <c r="AP130" s="201">
        <f t="shared" si="83"/>
        <v>0</v>
      </c>
      <c r="AQ130" s="171"/>
    </row>
    <row r="131" spans="1:43" s="183" customFormat="1" ht="18" customHeight="1" x14ac:dyDescent="0.25">
      <c r="A131" s="157" t="str">
        <f>Config!$B$18</f>
        <v>JERI</v>
      </c>
      <c r="B131" s="152" t="e">
        <f>METAS!#REF!</f>
        <v>#REF!</v>
      </c>
      <c r="C131" s="125" t="e">
        <f>ROUNDUP((B131/12)*Config!$C$6,0)</f>
        <v>#REF!</v>
      </c>
      <c r="D131" s="152" t="e">
        <f>ACUMULADO!#REF!</f>
        <v>#REF!</v>
      </c>
      <c r="E131" s="208">
        <f t="shared" si="88"/>
        <v>100</v>
      </c>
      <c r="F131" s="162"/>
      <c r="G131" s="158">
        <f t="shared" ref="G131" si="89">IFERROR(ROUND(D131*100/C131,1),0)</f>
        <v>0</v>
      </c>
      <c r="H131" s="159">
        <f t="shared" si="84"/>
        <v>0</v>
      </c>
      <c r="I131" s="159" t="str">
        <f t="shared" si="85"/>
        <v/>
      </c>
      <c r="J131" s="160" t="str">
        <f t="shared" si="86"/>
        <v/>
      </c>
      <c r="K131"/>
      <c r="L131"/>
      <c r="M131"/>
      <c r="N131"/>
      <c r="O131"/>
      <c r="P131"/>
      <c r="Q131"/>
      <c r="R131"/>
      <c r="S131"/>
      <c r="T131"/>
      <c r="U131" s="182"/>
      <c r="V131" s="119"/>
      <c r="W131" s="23"/>
      <c r="X131" s="23"/>
      <c r="Y131" s="23"/>
      <c r="Z131" s="182"/>
      <c r="AA131" s="23"/>
      <c r="AB131" s="23"/>
      <c r="AC131" s="23"/>
      <c r="AD131" s="23"/>
      <c r="AE131" s="23"/>
      <c r="AF131" s="23"/>
      <c r="AG131" s="173"/>
      <c r="AH131"/>
      <c r="AI131"/>
      <c r="AJ131"/>
      <c r="AL131" s="53" t="str">
        <f t="shared" si="81"/>
        <v>JERI</v>
      </c>
      <c r="AM131" s="54"/>
      <c r="AN131" s="55" t="e">
        <f t="shared" si="87"/>
        <v>#REF!</v>
      </c>
      <c r="AO131" s="54" t="e">
        <f t="shared" si="82"/>
        <v>#REF!</v>
      </c>
      <c r="AP131" s="201">
        <f t="shared" si="83"/>
        <v>0</v>
      </c>
      <c r="AQ131" s="171"/>
    </row>
    <row r="132" spans="1:43" s="183" customFormat="1" ht="18" customHeight="1" x14ac:dyDescent="0.25">
      <c r="A132" s="157" t="str">
        <f>Config!$B$19</f>
        <v>YANT</v>
      </c>
      <c r="B132" s="152" t="e">
        <f>METAS!#REF!</f>
        <v>#REF!</v>
      </c>
      <c r="C132" s="125" t="e">
        <f>ROUNDUP((B132/12)*Config!$C$6,0)</f>
        <v>#REF!</v>
      </c>
      <c r="D132" s="152" t="e">
        <f>ACUMULADO!#REF!</f>
        <v>#REF!</v>
      </c>
      <c r="E132" s="208">
        <f t="shared" si="88"/>
        <v>100</v>
      </c>
      <c r="F132" s="162"/>
      <c r="G132" s="158">
        <f>IFERROR(ROUND(D132*100/C132,1),0)</f>
        <v>0</v>
      </c>
      <c r="H132" s="159">
        <f t="shared" si="84"/>
        <v>0</v>
      </c>
      <c r="I132" s="159" t="str">
        <f t="shared" si="85"/>
        <v/>
      </c>
      <c r="J132" s="160" t="str">
        <f t="shared" si="86"/>
        <v/>
      </c>
      <c r="K132"/>
      <c r="L132"/>
      <c r="M132"/>
      <c r="N132"/>
      <c r="O132"/>
      <c r="P132"/>
      <c r="Q132"/>
      <c r="R132"/>
      <c r="S132"/>
      <c r="T132"/>
      <c r="U132" s="182"/>
      <c r="V132" s="119"/>
      <c r="W132" s="23"/>
      <c r="X132" s="23"/>
      <c r="Y132" s="23"/>
      <c r="Z132" s="182"/>
      <c r="AA132" s="23"/>
      <c r="AB132" s="23"/>
      <c r="AC132" s="23"/>
      <c r="AD132" s="23"/>
      <c r="AE132" s="23"/>
      <c r="AF132" s="23"/>
      <c r="AG132" s="173"/>
      <c r="AH132"/>
      <c r="AI132"/>
      <c r="AJ132"/>
      <c r="AL132" s="53" t="str">
        <f t="shared" si="81"/>
        <v>YANT</v>
      </c>
      <c r="AM132" s="54"/>
      <c r="AN132" s="55" t="e">
        <f t="shared" si="87"/>
        <v>#REF!</v>
      </c>
      <c r="AO132" s="54" t="e">
        <f t="shared" si="82"/>
        <v>#REF!</v>
      </c>
      <c r="AP132" s="201">
        <f t="shared" si="83"/>
        <v>0</v>
      </c>
      <c r="AQ132" s="171"/>
    </row>
    <row r="133" spans="1:43" s="183" customFormat="1" ht="18" customHeight="1" x14ac:dyDescent="0.25">
      <c r="A133" s="157" t="str">
        <f>Config!$B$20</f>
        <v>SORI</v>
      </c>
      <c r="B133" s="152" t="e">
        <f>METAS!#REF!</f>
        <v>#REF!</v>
      </c>
      <c r="C133" s="125" t="e">
        <f>ROUNDUP((B133/12)*Config!$C$6,0)</f>
        <v>#REF!</v>
      </c>
      <c r="D133" s="152" t="e">
        <f>ACUMULADO!#REF!</f>
        <v>#REF!</v>
      </c>
      <c r="E133" s="208">
        <f t="shared" si="88"/>
        <v>100</v>
      </c>
      <c r="F133" s="162"/>
      <c r="G133" s="158">
        <f t="shared" ref="G133" si="90">IFERROR(ROUND(D133*100/C133,1),0)</f>
        <v>0</v>
      </c>
      <c r="H133" s="159">
        <f t="shared" si="84"/>
        <v>0</v>
      </c>
      <c r="I133" s="159" t="str">
        <f t="shared" si="85"/>
        <v/>
      </c>
      <c r="J133" s="160" t="str">
        <f t="shared" si="86"/>
        <v/>
      </c>
      <c r="K133"/>
      <c r="L133"/>
      <c r="M133"/>
      <c r="N133"/>
      <c r="O133"/>
      <c r="P133"/>
      <c r="Q133"/>
      <c r="R133"/>
      <c r="S133"/>
      <c r="T133"/>
      <c r="U133" s="182"/>
      <c r="V133" s="119"/>
      <c r="W133" s="23"/>
      <c r="X133" s="23"/>
      <c r="Y133" s="23"/>
      <c r="Z133" s="182"/>
      <c r="AA133" s="23"/>
      <c r="AB133" s="23"/>
      <c r="AC133" s="23"/>
      <c r="AD133" s="23"/>
      <c r="AE133" s="23"/>
      <c r="AF133" s="23"/>
      <c r="AG133" s="173"/>
      <c r="AH133"/>
      <c r="AI133"/>
      <c r="AJ133"/>
      <c r="AL133" s="53" t="str">
        <f t="shared" si="81"/>
        <v>SORI</v>
      </c>
      <c r="AM133" s="54"/>
      <c r="AN133" s="55" t="e">
        <f t="shared" si="87"/>
        <v>#REF!</v>
      </c>
      <c r="AO133" s="54" t="e">
        <f t="shared" si="82"/>
        <v>#REF!</v>
      </c>
      <c r="AP133" s="201">
        <f t="shared" si="83"/>
        <v>0</v>
      </c>
      <c r="AQ133" s="171"/>
    </row>
    <row r="134" spans="1:43" s="183" customFormat="1" ht="18" customHeight="1" x14ac:dyDescent="0.25">
      <c r="A134" s="157" t="str">
        <f>Config!$B$21</f>
        <v>JEPE</v>
      </c>
      <c r="B134" s="152" t="e">
        <f>METAS!#REF!</f>
        <v>#REF!</v>
      </c>
      <c r="C134" s="125" t="e">
        <f>ROUNDUP((B134/12)*Config!$C$6,0)</f>
        <v>#REF!</v>
      </c>
      <c r="D134" s="152" t="e">
        <f>ACUMULADO!#REF!</f>
        <v>#REF!</v>
      </c>
      <c r="E134" s="208">
        <f t="shared" si="88"/>
        <v>100</v>
      </c>
      <c r="F134" s="162"/>
      <c r="G134" s="158">
        <f>IFERROR(ROUND(D134*100/C134,1),0)</f>
        <v>0</v>
      </c>
      <c r="H134" s="159">
        <f t="shared" si="84"/>
        <v>0</v>
      </c>
      <c r="I134" s="159" t="str">
        <f t="shared" si="85"/>
        <v/>
      </c>
      <c r="J134" s="160" t="str">
        <f t="shared" si="86"/>
        <v/>
      </c>
      <c r="K134"/>
      <c r="L134"/>
      <c r="M134"/>
      <c r="N134"/>
      <c r="O134"/>
      <c r="P134"/>
      <c r="Q134"/>
      <c r="R134"/>
      <c r="S134"/>
      <c r="T134"/>
      <c r="U134" s="182"/>
      <c r="V134" s="119"/>
      <c r="W134" s="23"/>
      <c r="X134" s="23"/>
      <c r="Y134" s="23"/>
      <c r="Z134" s="182"/>
      <c r="AA134" s="23"/>
      <c r="AB134" s="23"/>
      <c r="AC134" s="23"/>
      <c r="AD134" s="23"/>
      <c r="AE134" s="23"/>
      <c r="AF134" s="23"/>
      <c r="AG134" s="173"/>
      <c r="AH134"/>
      <c r="AI134"/>
      <c r="AJ134"/>
      <c r="AL134" s="53" t="str">
        <f>A134</f>
        <v>JEPE</v>
      </c>
      <c r="AM134" s="54"/>
      <c r="AN134" s="55" t="e">
        <f>C134</f>
        <v>#REF!</v>
      </c>
      <c r="AO134" s="54" t="e">
        <f>D134</f>
        <v>#REF!</v>
      </c>
      <c r="AP134" s="201">
        <f>G134</f>
        <v>0</v>
      </c>
      <c r="AQ134" s="171"/>
    </row>
    <row r="135" spans="1:43" s="183" customFormat="1" ht="18" customHeight="1" x14ac:dyDescent="0.25">
      <c r="A135" s="157" t="str">
        <f>Config!$B$22</f>
        <v>ROQU</v>
      </c>
      <c r="B135" s="152" t="e">
        <f>METAS!#REF!</f>
        <v>#REF!</v>
      </c>
      <c r="C135" s="125" t="e">
        <f>ROUNDUP((B135/12)*Config!$C$6,0)</f>
        <v>#REF!</v>
      </c>
      <c r="D135" s="152" t="e">
        <f>ACUMULADO!#REF!</f>
        <v>#REF!</v>
      </c>
      <c r="E135" s="208">
        <f t="shared" si="88"/>
        <v>100</v>
      </c>
      <c r="F135" s="162"/>
      <c r="G135" s="158">
        <f>IFERROR(ROUND(D135*100/C135,1),0)</f>
        <v>0</v>
      </c>
      <c r="H135" s="159">
        <f t="shared" si="84"/>
        <v>0</v>
      </c>
      <c r="I135" s="159" t="str">
        <f t="shared" si="85"/>
        <v/>
      </c>
      <c r="J135" s="160" t="str">
        <f t="shared" si="86"/>
        <v/>
      </c>
      <c r="K135"/>
      <c r="L135"/>
      <c r="M135"/>
      <c r="N135"/>
      <c r="O135"/>
      <c r="P135"/>
      <c r="Q135"/>
      <c r="R135"/>
      <c r="S135"/>
      <c r="T135"/>
      <c r="U135" s="182"/>
      <c r="W135" s="23"/>
      <c r="X135" s="23"/>
      <c r="Y135" s="23"/>
      <c r="Z135" s="182"/>
      <c r="AA135" s="23"/>
      <c r="AB135" s="23"/>
      <c r="AC135" s="23"/>
      <c r="AD135" s="23"/>
      <c r="AE135" s="23"/>
      <c r="AF135" s="23"/>
      <c r="AG135" s="173"/>
      <c r="AH135"/>
      <c r="AI135"/>
      <c r="AJ135"/>
      <c r="AL135" s="53" t="str">
        <f>A135</f>
        <v>ROQU</v>
      </c>
      <c r="AM135" s="54"/>
      <c r="AN135" s="55" t="e">
        <f>C135</f>
        <v>#REF!</v>
      </c>
      <c r="AO135" s="54" t="e">
        <f>D135</f>
        <v>#REF!</v>
      </c>
      <c r="AP135" s="201">
        <f>G135</f>
        <v>0</v>
      </c>
      <c r="AQ135" s="171"/>
    </row>
    <row r="136" spans="1:43" s="183" customFormat="1" ht="18" customHeight="1" x14ac:dyDescent="0.25">
      <c r="A136" s="157" t="str">
        <f>Config!$B$23</f>
        <v>CALZ</v>
      </c>
      <c r="B136" s="152" t="e">
        <f>METAS!#REF!</f>
        <v>#REF!</v>
      </c>
      <c r="C136" s="125" t="e">
        <f>ROUNDUP((B136/12)*Config!$C$6,0)</f>
        <v>#REF!</v>
      </c>
      <c r="D136" s="152" t="e">
        <f>ACUMULADO!#REF!</f>
        <v>#REF!</v>
      </c>
      <c r="E136" s="208">
        <f t="shared" si="88"/>
        <v>100</v>
      </c>
      <c r="F136" s="162"/>
      <c r="G136" s="158">
        <f t="shared" ref="G136:G137" si="91">IFERROR(ROUND(D136*100/C136,1),0)</f>
        <v>0</v>
      </c>
      <c r="H136" s="159">
        <f t="shared" si="84"/>
        <v>0</v>
      </c>
      <c r="I136" s="159" t="str">
        <f t="shared" si="85"/>
        <v/>
      </c>
      <c r="J136" s="160" t="str">
        <f t="shared" si="86"/>
        <v/>
      </c>
      <c r="K136"/>
      <c r="L136"/>
      <c r="M136"/>
      <c r="N136"/>
      <c r="O136"/>
      <c r="P136"/>
      <c r="Q136"/>
      <c r="R136"/>
      <c r="S136"/>
      <c r="T136"/>
      <c r="U136" s="182"/>
      <c r="V136" s="119"/>
      <c r="W136" s="23"/>
      <c r="X136" s="23"/>
      <c r="Y136" s="23"/>
      <c r="Z136" s="182"/>
      <c r="AA136" s="23"/>
      <c r="AB136" s="23"/>
      <c r="AC136" s="23"/>
      <c r="AD136" s="23"/>
      <c r="AE136" s="23"/>
      <c r="AF136" s="23"/>
      <c r="AG136" s="173"/>
      <c r="AH136"/>
      <c r="AI136"/>
      <c r="AJ136"/>
      <c r="AL136" s="53" t="str">
        <f t="shared" si="81"/>
        <v>CALZ</v>
      </c>
      <c r="AM136" s="54"/>
      <c r="AN136" s="55" t="e">
        <f t="shared" si="87"/>
        <v>#REF!</v>
      </c>
      <c r="AO136" s="54" t="e">
        <f t="shared" si="82"/>
        <v>#REF!</v>
      </c>
      <c r="AP136" s="201">
        <f t="shared" si="83"/>
        <v>0</v>
      </c>
      <c r="AQ136" s="171"/>
    </row>
    <row r="137" spans="1:43" s="183" customFormat="1" ht="18" customHeight="1" x14ac:dyDescent="0.25">
      <c r="A137" s="157" t="str">
        <f>Config!$B$24</f>
        <v>PUEB</v>
      </c>
      <c r="B137" s="152" t="e">
        <f>METAS!#REF!</f>
        <v>#REF!</v>
      </c>
      <c r="C137" s="125" t="e">
        <f>ROUNDUP((B137/12)*Config!$C$6,0)</f>
        <v>#REF!</v>
      </c>
      <c r="D137" s="152" t="e">
        <f>ACUMULADO!#REF!</f>
        <v>#REF!</v>
      </c>
      <c r="E137" s="208">
        <f t="shared" si="88"/>
        <v>100</v>
      </c>
      <c r="F137" s="162"/>
      <c r="G137" s="158">
        <f t="shared" si="91"/>
        <v>0</v>
      </c>
      <c r="H137" s="159">
        <f t="shared" si="84"/>
        <v>0</v>
      </c>
      <c r="I137" s="159" t="str">
        <f t="shared" si="85"/>
        <v/>
      </c>
      <c r="J137" s="160" t="str">
        <f t="shared" si="86"/>
        <v/>
      </c>
      <c r="K137"/>
      <c r="L137"/>
      <c r="M137"/>
      <c r="N137"/>
      <c r="O137"/>
      <c r="P137"/>
      <c r="Q137"/>
      <c r="R137"/>
      <c r="S137"/>
      <c r="T137"/>
      <c r="U137" s="182"/>
      <c r="W137" s="23"/>
      <c r="X137" s="23"/>
      <c r="Y137" s="23"/>
      <c r="Z137" s="182"/>
      <c r="AA137" s="23"/>
      <c r="AB137" s="23"/>
      <c r="AC137" s="23"/>
      <c r="AD137" s="23"/>
      <c r="AE137" s="23"/>
      <c r="AF137" s="23"/>
      <c r="AG137" s="173"/>
      <c r="AH137"/>
      <c r="AI137"/>
      <c r="AJ137"/>
      <c r="AL137" s="53" t="str">
        <f>A137</f>
        <v>PUEB</v>
      </c>
      <c r="AM137" s="54"/>
      <c r="AN137" s="55" t="e">
        <f>C137</f>
        <v>#REF!</v>
      </c>
      <c r="AO137" s="54" t="e">
        <f>D137</f>
        <v>#REF!</v>
      </c>
      <c r="AP137" s="201">
        <f>G137</f>
        <v>0</v>
      </c>
      <c r="AQ137" s="171"/>
    </row>
    <row r="138" spans="1:43" s="183" customFormat="1" ht="18" customHeight="1" x14ac:dyDescent="0.25">
      <c r="A138" s="187"/>
      <c r="H138"/>
      <c r="I138"/>
      <c r="J138"/>
      <c r="K138" s="24"/>
      <c r="L138"/>
      <c r="M138"/>
      <c r="N138"/>
      <c r="O138"/>
      <c r="P138"/>
      <c r="Q138"/>
      <c r="R138"/>
      <c r="S138"/>
      <c r="T138"/>
      <c r="U138" s="182"/>
      <c r="V138" s="119"/>
      <c r="W138" s="23"/>
      <c r="X138" s="23"/>
      <c r="Y138" s="23"/>
      <c r="Z138" s="182"/>
      <c r="AA138" s="23"/>
      <c r="AB138" s="23"/>
      <c r="AC138" s="23"/>
      <c r="AD138" s="23"/>
      <c r="AE138" s="23"/>
      <c r="AF138" s="23"/>
      <c r="AG138" s="173"/>
      <c r="AH138"/>
      <c r="AI138"/>
      <c r="AJ138"/>
      <c r="AO138"/>
      <c r="AP138" s="4"/>
    </row>
    <row r="139" spans="1:43" s="183" customFormat="1" ht="18" customHeight="1" x14ac:dyDescent="0.25">
      <c r="A139" s="187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 s="182"/>
      <c r="V139" s="119"/>
      <c r="W139" s="23"/>
      <c r="X139" s="23"/>
      <c r="Y139" s="23"/>
      <c r="Z139" s="182"/>
      <c r="AA139" s="23"/>
      <c r="AB139" s="23"/>
      <c r="AC139" s="23"/>
      <c r="AD139" s="23"/>
      <c r="AE139" s="23"/>
      <c r="AF139" s="23"/>
      <c r="AG139" s="173"/>
      <c r="AH139"/>
      <c r="AI139"/>
      <c r="AJ139"/>
      <c r="AO139"/>
      <c r="AP139" s="4"/>
    </row>
    <row r="140" spans="1:43" s="183" customFormat="1" ht="18" customHeight="1" x14ac:dyDescent="0.25">
      <c r="A140" s="187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 s="182"/>
      <c r="V140" s="119"/>
      <c r="W140" s="23"/>
      <c r="X140" s="23"/>
      <c r="Y140" s="23"/>
      <c r="Z140" s="182"/>
      <c r="AA140" s="23"/>
      <c r="AB140" s="23"/>
      <c r="AC140" s="23"/>
      <c r="AD140" s="23"/>
      <c r="AE140" s="23"/>
      <c r="AF140" s="23"/>
      <c r="AG140" s="173"/>
      <c r="AH140"/>
      <c r="AI140"/>
      <c r="AJ140"/>
      <c r="AO140"/>
      <c r="AP140" s="4"/>
    </row>
    <row r="141" spans="1:43" s="183" customFormat="1" ht="18" customHeight="1" x14ac:dyDescent="0.25">
      <c r="A141" s="187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 s="182"/>
      <c r="V141" s="119"/>
      <c r="W141" s="23"/>
      <c r="X141" s="23"/>
      <c r="Y141" s="23"/>
      <c r="Z141" s="182"/>
      <c r="AA141" s="23"/>
      <c r="AB141" s="23"/>
      <c r="AC141" s="23"/>
      <c r="AD141" s="23"/>
      <c r="AE141" s="23"/>
      <c r="AF141" s="23"/>
      <c r="AG141" s="173"/>
      <c r="AH141"/>
      <c r="AI141"/>
      <c r="AJ141"/>
      <c r="AO141"/>
      <c r="AP141" s="4"/>
    </row>
    <row r="142" spans="1:43" s="183" customFormat="1" ht="18" customHeight="1" x14ac:dyDescent="0.25">
      <c r="A142" s="7"/>
      <c r="B142"/>
      <c r="C142" s="127"/>
      <c r="D142" s="128"/>
      <c r="E142" s="128"/>
      <c r="F142" s="129"/>
      <c r="G142" s="129"/>
      <c r="H142" s="129"/>
      <c r="I142" s="204"/>
      <c r="J142" s="205"/>
      <c r="K142"/>
      <c r="L142"/>
      <c r="M142"/>
      <c r="N142"/>
      <c r="O142"/>
      <c r="P142"/>
      <c r="Q142"/>
      <c r="R142"/>
      <c r="S142"/>
      <c r="T142"/>
      <c r="U142" s="182"/>
      <c r="V142" s="119"/>
      <c r="W142" s="23"/>
      <c r="X142" s="23"/>
      <c r="Y142" s="23"/>
      <c r="Z142" s="182"/>
      <c r="AA142" s="23"/>
      <c r="AB142" s="23"/>
      <c r="AC142" s="23"/>
      <c r="AD142" s="23"/>
      <c r="AE142" s="23"/>
      <c r="AF142" s="23"/>
      <c r="AG142" s="173"/>
      <c r="AH142"/>
      <c r="AI142"/>
      <c r="AJ142"/>
      <c r="AO142"/>
      <c r="AP142" s="4"/>
    </row>
    <row r="143" spans="1:43" s="183" customFormat="1" ht="18" customHeight="1" x14ac:dyDescent="0.25">
      <c r="A143" s="7"/>
      <c r="B143"/>
      <c r="C143" s="127"/>
      <c r="D143" s="128"/>
      <c r="E143" s="128"/>
      <c r="F143" s="129"/>
      <c r="G143" s="129"/>
      <c r="H143" s="129"/>
      <c r="I143" s="204"/>
      <c r="J143" s="205"/>
      <c r="K143"/>
      <c r="L143"/>
      <c r="M143"/>
      <c r="N143"/>
      <c r="O143"/>
      <c r="P143"/>
      <c r="Q143"/>
      <c r="R143"/>
      <c r="S143"/>
      <c r="T143"/>
      <c r="U143" s="182"/>
      <c r="V143" s="119"/>
      <c r="W143" s="23"/>
      <c r="X143" s="23"/>
      <c r="Y143" s="23"/>
      <c r="Z143" s="182"/>
      <c r="AA143" s="23"/>
      <c r="AB143" s="23"/>
      <c r="AC143" s="23"/>
      <c r="AD143" s="23"/>
      <c r="AE143" s="23"/>
      <c r="AF143" s="23"/>
      <c r="AG143" s="173"/>
      <c r="AH143"/>
      <c r="AI143"/>
      <c r="AJ143"/>
      <c r="AO143"/>
      <c r="AP143" s="4"/>
    </row>
    <row r="144" spans="1:43" s="183" customFormat="1" ht="18" customHeight="1" x14ac:dyDescent="0.25">
      <c r="A144" s="7"/>
      <c r="B144"/>
      <c r="C144" s="127"/>
      <c r="D144" s="128"/>
      <c r="E144" s="128"/>
      <c r="F144" s="129"/>
      <c r="G144" s="129"/>
      <c r="H144" s="129"/>
      <c r="I144" s="204"/>
      <c r="J144" s="205"/>
      <c r="K144"/>
      <c r="L144"/>
      <c r="M144"/>
      <c r="N144"/>
      <c r="O144"/>
      <c r="P144"/>
      <c r="Q144"/>
      <c r="R144"/>
      <c r="S144"/>
      <c r="T144"/>
      <c r="U144" s="182"/>
      <c r="V144" s="119"/>
      <c r="W144" s="23"/>
      <c r="X144" s="23"/>
      <c r="Y144" s="23"/>
      <c r="Z144" s="182"/>
      <c r="AA144" s="23"/>
      <c r="AB144" s="23"/>
      <c r="AC144" s="23"/>
      <c r="AD144" s="23"/>
      <c r="AE144" s="23"/>
      <c r="AF144" s="23"/>
      <c r="AG144" s="173"/>
      <c r="AH144"/>
      <c r="AI144"/>
      <c r="AJ144"/>
      <c r="AO144"/>
      <c r="AP144" s="4"/>
    </row>
    <row r="145" spans="1:43" s="183" customFormat="1" ht="18" customHeight="1" x14ac:dyDescent="0.25">
      <c r="A145" s="7" t="e">
        <f>METAS!#REF!</f>
        <v>#REF!</v>
      </c>
      <c r="B145"/>
      <c r="C145" s="127"/>
      <c r="D145" s="128"/>
      <c r="E145" s="128"/>
      <c r="F145" s="129"/>
      <c r="G145" s="129"/>
      <c r="H145" s="129"/>
      <c r="I145" s="207"/>
      <c r="J145" s="205"/>
      <c r="K145"/>
      <c r="L145"/>
      <c r="M145"/>
      <c r="N145"/>
      <c r="O145"/>
      <c r="P145"/>
      <c r="Q145"/>
      <c r="R145"/>
      <c r="S145"/>
      <c r="T145"/>
      <c r="U145" s="182"/>
      <c r="W145" s="23"/>
      <c r="X145" s="23"/>
      <c r="Y145" s="23"/>
      <c r="Z145" s="182"/>
      <c r="AA145" s="23"/>
      <c r="AB145" s="23"/>
      <c r="AC145" s="23"/>
      <c r="AD145" s="23"/>
      <c r="AE145" s="23"/>
      <c r="AF145" s="23"/>
      <c r="AG145" s="173"/>
      <c r="AH145"/>
      <c r="AI145"/>
      <c r="AJ145"/>
      <c r="AL145" t="e">
        <f t="shared" ref="AL145:AL155" si="92">A145</f>
        <v>#REF!</v>
      </c>
      <c r="AM145"/>
      <c r="AN145"/>
      <c r="AO145"/>
      <c r="AP145" s="4"/>
      <c r="AQ145"/>
    </row>
    <row r="146" spans="1:43" s="183" customFormat="1" ht="48" customHeight="1" thickBot="1" x14ac:dyDescent="0.3">
      <c r="A146" s="132" t="s">
        <v>3</v>
      </c>
      <c r="B146" s="133" t="s">
        <v>186</v>
      </c>
      <c r="C146" s="134" t="s">
        <v>128</v>
      </c>
      <c r="D146" s="133" t="s">
        <v>193</v>
      </c>
      <c r="E146" s="133" t="s">
        <v>2</v>
      </c>
      <c r="F146" s="135"/>
      <c r="G146" s="136" t="s">
        <v>96</v>
      </c>
      <c r="H146" s="137" t="str">
        <f>"DEFICIENTE &lt; = "&amp;$H$3</f>
        <v>DEFICIENTE &lt; = 90</v>
      </c>
      <c r="I146" s="137" t="str">
        <f>"PROCESO &gt; "&amp;$H$3&amp;"  -  &lt; "&amp;$I$3</f>
        <v>PROCESO &gt; 90  -  &lt; 100</v>
      </c>
      <c r="J146" s="137" t="str">
        <f>"OPTIMO &gt; = "&amp;$I$3</f>
        <v>OPTIMO &gt; = 100</v>
      </c>
      <c r="K146"/>
      <c r="L146"/>
      <c r="M146"/>
      <c r="N146"/>
      <c r="O146"/>
      <c r="P146"/>
      <c r="Q146"/>
      <c r="R146"/>
      <c r="S146"/>
      <c r="T146"/>
      <c r="U146" s="182"/>
      <c r="V146" s="124" t="e">
        <f>A145</f>
        <v>#REF!</v>
      </c>
      <c r="W146" s="23"/>
      <c r="X146" s="23"/>
      <c r="Y146" s="23"/>
      <c r="Z146" s="182"/>
      <c r="AA146" s="23"/>
      <c r="AB146" s="23"/>
      <c r="AC146" s="23"/>
      <c r="AD146" s="23"/>
      <c r="AE146" s="23"/>
      <c r="AF146" s="182"/>
      <c r="AG146" s="182"/>
      <c r="AH146"/>
      <c r="AI146"/>
      <c r="AJ146"/>
      <c r="AL146" s="138" t="str">
        <f t="shared" si="92"/>
        <v>ESTABLECIMIENTOS</v>
      </c>
      <c r="AM146" s="139" t="s">
        <v>166</v>
      </c>
      <c r="AN146" s="140" t="s">
        <v>167</v>
      </c>
      <c r="AO146" s="141" t="str">
        <f t="shared" ref="AO146:AO156" si="93">D146</f>
        <v>12 - 59 M Vitamina A</v>
      </c>
      <c r="AP146" s="141" t="str">
        <f t="shared" ref="AP146:AP155" si="94">G146</f>
        <v>%</v>
      </c>
      <c r="AQ146" s="142" t="s">
        <v>168</v>
      </c>
    </row>
    <row r="147" spans="1:43" s="183" customFormat="1" ht="18" customHeight="1" thickBot="1" x14ac:dyDescent="0.3">
      <c r="A147" s="143" t="str">
        <f>Config!$B$15</f>
        <v>RED</v>
      </c>
      <c r="B147" s="144" t="e">
        <f>SUM(B148:B156)</f>
        <v>#REF!</v>
      </c>
      <c r="C147" s="144" t="e">
        <f>SUM(C148:C156)</f>
        <v>#REF!</v>
      </c>
      <c r="D147" s="144" t="e">
        <f>SUM(D148:D156)</f>
        <v>#REF!</v>
      </c>
      <c r="E147" s="144">
        <f>Config!$D$9</f>
        <v>100</v>
      </c>
      <c r="F147" s="145"/>
      <c r="G147" s="144">
        <f>IFERROR(ROUND(D147*100/C147,1),0)</f>
        <v>0</v>
      </c>
      <c r="H147" s="146">
        <f t="shared" ref="H147:H156" si="95">IF(G147&lt;=$H$3,G147,"")</f>
        <v>0</v>
      </c>
      <c r="I147" s="146" t="str">
        <f t="shared" ref="I147:I156" si="96">IF(G147&gt;$H$3,IF(G147&lt;$I$3,G147,""),"")</f>
        <v/>
      </c>
      <c r="J147" s="144" t="str">
        <f t="shared" ref="J147:J156" si="97">IF(G147&gt;=$I$3,G147,"")</f>
        <v/>
      </c>
      <c r="K147"/>
      <c r="L147"/>
      <c r="M147"/>
      <c r="N147"/>
      <c r="O147"/>
      <c r="P147"/>
      <c r="Q147"/>
      <c r="R147"/>
      <c r="S147"/>
      <c r="T147"/>
      <c r="U147" s="182"/>
      <c r="V147" s="161" t="e">
        <f>$V$1&amp;"  "&amp;V146&amp;"  "&amp;$V$3&amp;"  "&amp;$V$2</f>
        <v>#REF!</v>
      </c>
      <c r="W147" s="23"/>
      <c r="X147" s="23"/>
      <c r="Y147" s="23"/>
      <c r="Z147" s="182"/>
      <c r="AA147" s="23"/>
      <c r="AB147" s="23"/>
      <c r="AC147" s="23"/>
      <c r="AD147" s="23"/>
      <c r="AE147" s="23"/>
      <c r="AF147" s="182"/>
      <c r="AG147" s="182"/>
      <c r="AH147"/>
      <c r="AI147"/>
      <c r="AJ147"/>
      <c r="AL147" s="148" t="str">
        <f t="shared" si="92"/>
        <v>RED</v>
      </c>
      <c r="AM147" s="149">
        <f>SUM(AM148:AM155)</f>
        <v>0</v>
      </c>
      <c r="AN147" s="150" t="e">
        <f t="shared" ref="AN147:AN155" si="98">C147</f>
        <v>#REF!</v>
      </c>
      <c r="AO147" s="149" t="e">
        <f t="shared" si="93"/>
        <v>#REF!</v>
      </c>
      <c r="AP147" s="150">
        <f t="shared" si="94"/>
        <v>0</v>
      </c>
      <c r="AQ147" s="150" t="e">
        <f>AN147-AP147</f>
        <v>#REF!</v>
      </c>
    </row>
    <row r="148" spans="1:43" s="183" customFormat="1" ht="18" hidden="1" customHeight="1" x14ac:dyDescent="0.25">
      <c r="A148" s="157" t="str">
        <f>Config!$B$16</f>
        <v>HOSP</v>
      </c>
      <c r="B148" s="152" t="e">
        <f>METAS!#REF!</f>
        <v>#REF!</v>
      </c>
      <c r="C148" s="152" t="e">
        <f>ROUNDUP((B148/12)*Config!$C$6,0)</f>
        <v>#REF!</v>
      </c>
      <c r="D148" s="152" t="e">
        <f>ACUMULADO!#REF!</f>
        <v>#REF!</v>
      </c>
      <c r="E148" s="208">
        <f>E147</f>
        <v>100</v>
      </c>
      <c r="F148" s="162"/>
      <c r="G148" s="158">
        <f>IFERROR(ROUND(D148*100/C148,1),0)</f>
        <v>0</v>
      </c>
      <c r="H148" s="159">
        <f t="shared" si="95"/>
        <v>0</v>
      </c>
      <c r="I148" s="159" t="str">
        <f t="shared" si="96"/>
        <v/>
      </c>
      <c r="J148" s="160" t="str">
        <f t="shared" si="97"/>
        <v/>
      </c>
      <c r="K148"/>
      <c r="L148"/>
      <c r="M148"/>
      <c r="N148"/>
      <c r="O148"/>
      <c r="P148"/>
      <c r="Q148"/>
      <c r="R148"/>
      <c r="S148"/>
      <c r="T148"/>
      <c r="U148" s="182"/>
      <c r="W148" s="23"/>
      <c r="X148" s="23"/>
      <c r="Y148" s="23"/>
      <c r="Z148" s="182"/>
      <c r="AA148" s="23"/>
      <c r="AB148" s="23"/>
      <c r="AC148" s="23"/>
      <c r="AD148" s="23"/>
      <c r="AE148" s="23"/>
      <c r="AF148" s="182"/>
      <c r="AG148" s="182"/>
      <c r="AH148"/>
      <c r="AI148"/>
      <c r="AJ148"/>
      <c r="AL148" s="53" t="str">
        <f t="shared" si="92"/>
        <v>HOSP</v>
      </c>
      <c r="AM148" s="54" t="str">
        <f>IF(Config!$C$6&gt;=12,"0",(B148/12))</f>
        <v>0</v>
      </c>
      <c r="AN148" s="55" t="e">
        <f t="shared" si="98"/>
        <v>#REF!</v>
      </c>
      <c r="AO148" s="55" t="e">
        <f t="shared" si="93"/>
        <v>#REF!</v>
      </c>
      <c r="AP148" s="201">
        <f t="shared" si="94"/>
        <v>0</v>
      </c>
      <c r="AQ148" s="56" t="e">
        <f t="shared" ref="AQ148:AQ155" si="99">AN148-AO148</f>
        <v>#REF!</v>
      </c>
    </row>
    <row r="149" spans="1:43" s="183" customFormat="1" ht="18" customHeight="1" x14ac:dyDescent="0.25">
      <c r="A149" s="157" t="str">
        <f>Config!$B$17</f>
        <v>LLUI</v>
      </c>
      <c r="B149" s="152" t="e">
        <f>METAS!#REF!</f>
        <v>#REF!</v>
      </c>
      <c r="C149" s="125" t="e">
        <f>ROUNDUP((B149/12)*Config!$C$6,0)</f>
        <v>#REF!</v>
      </c>
      <c r="D149" s="152" t="e">
        <f>ACUMULADO!#REF!</f>
        <v>#REF!</v>
      </c>
      <c r="E149" s="208">
        <f t="shared" ref="E149:E156" si="100">E148</f>
        <v>100</v>
      </c>
      <c r="F149" s="162"/>
      <c r="G149" s="158">
        <f>IFERROR(ROUND(D149*100/C149,1),0)</f>
        <v>0</v>
      </c>
      <c r="H149" s="159">
        <f t="shared" si="95"/>
        <v>0</v>
      </c>
      <c r="I149" s="159" t="str">
        <f t="shared" si="96"/>
        <v/>
      </c>
      <c r="J149" s="160" t="str">
        <f t="shared" si="97"/>
        <v/>
      </c>
      <c r="K149"/>
      <c r="L149"/>
      <c r="M149"/>
      <c r="N149"/>
      <c r="O149"/>
      <c r="P149"/>
      <c r="Q149"/>
      <c r="R149"/>
      <c r="S149"/>
      <c r="T149"/>
      <c r="U149" s="182"/>
      <c r="V149" s="124"/>
      <c r="W149" s="185"/>
      <c r="X149" s="185"/>
      <c r="Y149" s="23"/>
      <c r="Z149" s="182"/>
      <c r="AA149" s="23"/>
      <c r="AB149" s="23"/>
      <c r="AC149" s="23"/>
      <c r="AD149" s="23"/>
      <c r="AE149" s="23"/>
      <c r="AF149" s="182"/>
      <c r="AG149" s="182"/>
      <c r="AH149"/>
      <c r="AI149"/>
      <c r="AJ149"/>
      <c r="AL149" s="53" t="str">
        <f t="shared" si="92"/>
        <v>LLUI</v>
      </c>
      <c r="AM149" s="54" t="str">
        <f>IF(Config!$C$6&gt;=12,"0",(B149/12))</f>
        <v>0</v>
      </c>
      <c r="AN149" s="55" t="e">
        <f t="shared" si="98"/>
        <v>#REF!</v>
      </c>
      <c r="AO149" s="55" t="e">
        <f t="shared" si="93"/>
        <v>#REF!</v>
      </c>
      <c r="AP149" s="201">
        <f t="shared" si="94"/>
        <v>0</v>
      </c>
      <c r="AQ149" s="56" t="e">
        <f t="shared" si="99"/>
        <v>#REF!</v>
      </c>
    </row>
    <row r="150" spans="1:43" s="183" customFormat="1" ht="18" customHeight="1" x14ac:dyDescent="0.25">
      <c r="A150" s="157" t="str">
        <f>Config!$B$18</f>
        <v>JERI</v>
      </c>
      <c r="B150" s="152" t="e">
        <f>METAS!#REF!</f>
        <v>#REF!</v>
      </c>
      <c r="C150" s="125" t="e">
        <f>ROUNDUP((B150/12)*Config!$C$6,0)</f>
        <v>#REF!</v>
      </c>
      <c r="D150" s="152" t="e">
        <f>ACUMULADO!#REF!</f>
        <v>#REF!</v>
      </c>
      <c r="E150" s="208">
        <f t="shared" si="100"/>
        <v>100</v>
      </c>
      <c r="F150" s="162"/>
      <c r="G150" s="158">
        <f t="shared" ref="G150" si="101">IFERROR(ROUND(D150*100/C150,1),0)</f>
        <v>0</v>
      </c>
      <c r="H150" s="159">
        <f t="shared" si="95"/>
        <v>0</v>
      </c>
      <c r="I150" s="159" t="str">
        <f t="shared" si="96"/>
        <v/>
      </c>
      <c r="J150" s="160" t="str">
        <f t="shared" si="97"/>
        <v/>
      </c>
      <c r="K150"/>
      <c r="L150"/>
      <c r="M150"/>
      <c r="N150"/>
      <c r="O150"/>
      <c r="P150"/>
      <c r="Q150"/>
      <c r="R150"/>
      <c r="S150"/>
      <c r="T150"/>
      <c r="U150" s="182"/>
      <c r="V150" s="124"/>
      <c r="W150" s="23"/>
      <c r="X150" s="23"/>
      <c r="Y150" s="23"/>
      <c r="Z150" s="182"/>
      <c r="AA150" s="23"/>
      <c r="AB150" s="23"/>
      <c r="AC150" s="23"/>
      <c r="AD150" s="23"/>
      <c r="AE150" s="23"/>
      <c r="AF150" s="182"/>
      <c r="AG150" s="182"/>
      <c r="AH150"/>
      <c r="AI150"/>
      <c r="AJ150"/>
      <c r="AL150" s="53" t="str">
        <f t="shared" si="92"/>
        <v>JERI</v>
      </c>
      <c r="AM150" s="54" t="str">
        <f>IF(Config!$C$6&gt;=12,"0",(B150/12))</f>
        <v>0</v>
      </c>
      <c r="AN150" s="55" t="e">
        <f t="shared" si="98"/>
        <v>#REF!</v>
      </c>
      <c r="AO150" s="55" t="e">
        <f t="shared" si="93"/>
        <v>#REF!</v>
      </c>
      <c r="AP150" s="201">
        <f t="shared" si="94"/>
        <v>0</v>
      </c>
      <c r="AQ150" s="56" t="e">
        <f t="shared" si="99"/>
        <v>#REF!</v>
      </c>
    </row>
    <row r="151" spans="1:43" s="183" customFormat="1" ht="18" customHeight="1" x14ac:dyDescent="0.25">
      <c r="A151" s="157" t="str">
        <f>Config!$B$19</f>
        <v>YANT</v>
      </c>
      <c r="B151" s="152" t="e">
        <f>METAS!#REF!</f>
        <v>#REF!</v>
      </c>
      <c r="C151" s="125" t="e">
        <f>ROUNDUP((B151/12)*Config!$C$6,0)</f>
        <v>#REF!</v>
      </c>
      <c r="D151" s="152" t="e">
        <f>ACUMULADO!#REF!</f>
        <v>#REF!</v>
      </c>
      <c r="E151" s="208">
        <f t="shared" si="100"/>
        <v>100</v>
      </c>
      <c r="F151" s="162"/>
      <c r="G151" s="158">
        <f>IFERROR(ROUND(D151*100/C151,1),0)</f>
        <v>0</v>
      </c>
      <c r="H151" s="159">
        <f t="shared" si="95"/>
        <v>0</v>
      </c>
      <c r="I151" s="159" t="str">
        <f t="shared" si="96"/>
        <v/>
      </c>
      <c r="J151" s="160" t="str">
        <f t="shared" si="97"/>
        <v/>
      </c>
      <c r="K151"/>
      <c r="L151"/>
      <c r="M151"/>
      <c r="N151"/>
      <c r="O151"/>
      <c r="P151"/>
      <c r="Q151"/>
      <c r="R151"/>
      <c r="S151"/>
      <c r="T151"/>
      <c r="U151" s="182"/>
      <c r="V151"/>
      <c r="W151" s="23"/>
      <c r="X151" s="23"/>
      <c r="Y151" s="23"/>
      <c r="Z151" s="182"/>
      <c r="AA151" s="23"/>
      <c r="AB151" s="23"/>
      <c r="AC151" s="23"/>
      <c r="AD151" s="23"/>
      <c r="AE151" s="23"/>
      <c r="AF151" s="182"/>
      <c r="AG151" s="182"/>
      <c r="AH151"/>
      <c r="AI151"/>
      <c r="AJ151"/>
      <c r="AL151" s="53" t="str">
        <f t="shared" si="92"/>
        <v>YANT</v>
      </c>
      <c r="AM151" s="54" t="str">
        <f>IF(Config!$C$6&gt;=12,"0",(B151/12))</f>
        <v>0</v>
      </c>
      <c r="AN151" s="55" t="e">
        <f t="shared" si="98"/>
        <v>#REF!</v>
      </c>
      <c r="AO151" s="55" t="e">
        <f t="shared" si="93"/>
        <v>#REF!</v>
      </c>
      <c r="AP151" s="201">
        <f t="shared" si="94"/>
        <v>0</v>
      </c>
      <c r="AQ151" s="56" t="e">
        <f t="shared" si="99"/>
        <v>#REF!</v>
      </c>
    </row>
    <row r="152" spans="1:43" s="183" customFormat="1" ht="18" customHeight="1" x14ac:dyDescent="0.25">
      <c r="A152" s="157" t="str">
        <f>Config!$B$20</f>
        <v>SORI</v>
      </c>
      <c r="B152" s="152" t="e">
        <f>METAS!#REF!</f>
        <v>#REF!</v>
      </c>
      <c r="C152" s="125" t="e">
        <f>ROUNDUP((B152/12)*Config!$C$6,0)</f>
        <v>#REF!</v>
      </c>
      <c r="D152" s="152" t="e">
        <f>ACUMULADO!#REF!</f>
        <v>#REF!</v>
      </c>
      <c r="E152" s="208">
        <f t="shared" si="100"/>
        <v>100</v>
      </c>
      <c r="F152" s="162"/>
      <c r="G152" s="158">
        <f t="shared" ref="G152" si="102">IFERROR(ROUND(D152*100/C152,1),0)</f>
        <v>0</v>
      </c>
      <c r="H152" s="159">
        <f t="shared" si="95"/>
        <v>0</v>
      </c>
      <c r="I152" s="159" t="str">
        <f t="shared" si="96"/>
        <v/>
      </c>
      <c r="J152" s="160" t="str">
        <f t="shared" si="97"/>
        <v/>
      </c>
      <c r="K152"/>
      <c r="L152"/>
      <c r="M152"/>
      <c r="N152"/>
      <c r="O152"/>
      <c r="P152"/>
      <c r="Q152"/>
      <c r="R152"/>
      <c r="S152"/>
      <c r="T152"/>
      <c r="U152" s="182"/>
      <c r="V152" s="119"/>
      <c r="W152" s="23"/>
      <c r="X152" s="23"/>
      <c r="Y152" s="23"/>
      <c r="Z152" s="182"/>
      <c r="AA152" s="23"/>
      <c r="AB152" s="23"/>
      <c r="AC152" s="23"/>
      <c r="AD152" s="23"/>
      <c r="AE152" s="23"/>
      <c r="AF152" s="182"/>
      <c r="AG152" s="182"/>
      <c r="AH152"/>
      <c r="AI152"/>
      <c r="AJ152"/>
      <c r="AL152" s="53" t="str">
        <f t="shared" si="92"/>
        <v>SORI</v>
      </c>
      <c r="AM152" s="54" t="str">
        <f>IF(Config!$C$6&gt;=12,"0",(B152/12))</f>
        <v>0</v>
      </c>
      <c r="AN152" s="55" t="e">
        <f t="shared" si="98"/>
        <v>#REF!</v>
      </c>
      <c r="AO152" s="55" t="e">
        <f t="shared" si="93"/>
        <v>#REF!</v>
      </c>
      <c r="AP152" s="201">
        <f t="shared" si="94"/>
        <v>0</v>
      </c>
      <c r="AQ152" s="56" t="e">
        <f t="shared" si="99"/>
        <v>#REF!</v>
      </c>
    </row>
    <row r="153" spans="1:43" s="183" customFormat="1" ht="18" customHeight="1" x14ac:dyDescent="0.25">
      <c r="A153" s="157" t="str">
        <f>Config!$B$21</f>
        <v>JEPE</v>
      </c>
      <c r="B153" s="152" t="e">
        <f>METAS!#REF!</f>
        <v>#REF!</v>
      </c>
      <c r="C153" s="125" t="e">
        <f>ROUNDUP((B153/12)*Config!$C$6,0)</f>
        <v>#REF!</v>
      </c>
      <c r="D153" s="152" t="e">
        <f>ACUMULADO!#REF!</f>
        <v>#REF!</v>
      </c>
      <c r="E153" s="208">
        <f t="shared" si="100"/>
        <v>100</v>
      </c>
      <c r="F153" s="162"/>
      <c r="G153" s="158">
        <f>IFERROR(ROUND(D153*100/C153,1),0)</f>
        <v>0</v>
      </c>
      <c r="H153" s="159">
        <f t="shared" si="95"/>
        <v>0</v>
      </c>
      <c r="I153" s="159" t="str">
        <f t="shared" si="96"/>
        <v/>
      </c>
      <c r="J153" s="160" t="str">
        <f t="shared" si="97"/>
        <v/>
      </c>
      <c r="K153"/>
      <c r="L153"/>
      <c r="M153"/>
      <c r="N153"/>
      <c r="O153"/>
      <c r="P153"/>
      <c r="Q153"/>
      <c r="R153"/>
      <c r="S153"/>
      <c r="T153"/>
      <c r="U153" s="182"/>
      <c r="V153" s="209"/>
      <c r="W153" s="173"/>
      <c r="X153" s="173"/>
      <c r="Y153" s="23"/>
      <c r="Z153" s="182"/>
      <c r="AA153" s="23"/>
      <c r="AB153" s="23"/>
      <c r="AC153" s="23"/>
      <c r="AD153" s="23"/>
      <c r="AE153" s="23"/>
      <c r="AF153" s="182"/>
      <c r="AG153" s="182"/>
      <c r="AH153"/>
      <c r="AI153"/>
      <c r="AJ153"/>
      <c r="AL153" s="53" t="str">
        <f>A153</f>
        <v>JEPE</v>
      </c>
      <c r="AM153" s="54" t="str">
        <f>IF(Config!$C$6&gt;=12,"0",(B153/12))</f>
        <v>0</v>
      </c>
      <c r="AN153" s="55" t="e">
        <f>C153</f>
        <v>#REF!</v>
      </c>
      <c r="AO153" s="55" t="e">
        <f>D153</f>
        <v>#REF!</v>
      </c>
      <c r="AP153" s="201">
        <f>G153</f>
        <v>0</v>
      </c>
      <c r="AQ153" s="56" t="e">
        <f>AN153-AO153</f>
        <v>#REF!</v>
      </c>
    </row>
    <row r="154" spans="1:43" s="183" customFormat="1" ht="18" customHeight="1" x14ac:dyDescent="0.25">
      <c r="A154" s="157" t="str">
        <f>Config!$B$22</f>
        <v>ROQU</v>
      </c>
      <c r="B154" s="152" t="e">
        <f>METAS!#REF!</f>
        <v>#REF!</v>
      </c>
      <c r="C154" s="125" t="e">
        <f>ROUNDUP((B154/12)*Config!$C$6,0)</f>
        <v>#REF!</v>
      </c>
      <c r="D154" s="152" t="e">
        <f>ACUMULADO!#REF!</f>
        <v>#REF!</v>
      </c>
      <c r="E154" s="208">
        <f t="shared" si="100"/>
        <v>100</v>
      </c>
      <c r="F154" s="162"/>
      <c r="G154" s="158">
        <f>IFERROR(ROUND(D154*100/C154,1),0)</f>
        <v>0</v>
      </c>
      <c r="H154" s="159">
        <f t="shared" si="95"/>
        <v>0</v>
      </c>
      <c r="I154" s="159" t="str">
        <f t="shared" si="96"/>
        <v/>
      </c>
      <c r="J154" s="160" t="str">
        <f t="shared" si="97"/>
        <v/>
      </c>
      <c r="K154"/>
      <c r="L154"/>
      <c r="M154"/>
      <c r="N154"/>
      <c r="O154"/>
      <c r="P154"/>
      <c r="Q154"/>
      <c r="R154"/>
      <c r="S154"/>
      <c r="T154"/>
      <c r="U154" s="182"/>
      <c r="W154" s="23"/>
      <c r="X154" s="23"/>
      <c r="Y154" s="23"/>
      <c r="Z154" s="182"/>
      <c r="AA154" s="23"/>
      <c r="AB154" s="23"/>
      <c r="AC154" s="23"/>
      <c r="AD154" s="23"/>
      <c r="AE154" s="23"/>
      <c r="AF154" s="182"/>
      <c r="AG154" s="182"/>
      <c r="AH154"/>
      <c r="AI154"/>
      <c r="AJ154"/>
      <c r="AL154" s="53" t="str">
        <f>A154</f>
        <v>ROQU</v>
      </c>
      <c r="AM154" s="54" t="str">
        <f>IF(Config!$C$6&gt;=12,"0",(B154/12))</f>
        <v>0</v>
      </c>
      <c r="AN154" s="55" t="e">
        <f>C154</f>
        <v>#REF!</v>
      </c>
      <c r="AO154" s="55" t="e">
        <f>D154</f>
        <v>#REF!</v>
      </c>
      <c r="AP154" s="201">
        <f>G154</f>
        <v>0</v>
      </c>
      <c r="AQ154" s="56" t="e">
        <f>AN154-AO154</f>
        <v>#REF!</v>
      </c>
    </row>
    <row r="155" spans="1:43" s="183" customFormat="1" ht="18" customHeight="1" x14ac:dyDescent="0.25">
      <c r="A155" s="157" t="str">
        <f>Config!$B$23</f>
        <v>CALZ</v>
      </c>
      <c r="B155" s="152" t="e">
        <f>METAS!#REF!</f>
        <v>#REF!</v>
      </c>
      <c r="C155" s="125" t="e">
        <f>ROUNDUP((B155/12)*Config!$C$6,0)</f>
        <v>#REF!</v>
      </c>
      <c r="D155" s="152" t="e">
        <f>ACUMULADO!#REF!</f>
        <v>#REF!</v>
      </c>
      <c r="E155" s="208">
        <f t="shared" si="100"/>
        <v>100</v>
      </c>
      <c r="F155" s="162"/>
      <c r="G155" s="158">
        <f t="shared" ref="G155:G156" si="103">IFERROR(ROUND(D155*100/C155,1),0)</f>
        <v>0</v>
      </c>
      <c r="H155" s="159">
        <f t="shared" si="95"/>
        <v>0</v>
      </c>
      <c r="I155" s="159" t="str">
        <f t="shared" si="96"/>
        <v/>
      </c>
      <c r="J155" s="160" t="str">
        <f t="shared" si="97"/>
        <v/>
      </c>
      <c r="K155"/>
      <c r="L155"/>
      <c r="M155"/>
      <c r="N155"/>
      <c r="O155"/>
      <c r="P155"/>
      <c r="Q155"/>
      <c r="R155"/>
      <c r="S155"/>
      <c r="T155"/>
      <c r="U155" s="182"/>
      <c r="V155" s="119"/>
      <c r="W155" s="23"/>
      <c r="X155" s="23"/>
      <c r="Y155" s="23"/>
      <c r="Z155" s="182"/>
      <c r="AA155" s="23"/>
      <c r="AB155" s="23"/>
      <c r="AC155" s="23"/>
      <c r="AD155" s="23"/>
      <c r="AE155" s="23"/>
      <c r="AF155" s="182"/>
      <c r="AG155" s="182"/>
      <c r="AH155"/>
      <c r="AI155"/>
      <c r="AJ155"/>
      <c r="AL155" s="53" t="str">
        <f t="shared" si="92"/>
        <v>CALZ</v>
      </c>
      <c r="AM155" s="54" t="str">
        <f>IF(Config!$C$6&gt;=12,"0",(B155/12))</f>
        <v>0</v>
      </c>
      <c r="AN155" s="55" t="e">
        <f t="shared" si="98"/>
        <v>#REF!</v>
      </c>
      <c r="AO155" s="55" t="e">
        <f t="shared" si="93"/>
        <v>#REF!</v>
      </c>
      <c r="AP155" s="201">
        <f t="shared" si="94"/>
        <v>0</v>
      </c>
      <c r="AQ155" s="56" t="e">
        <f t="shared" si="99"/>
        <v>#REF!</v>
      </c>
    </row>
    <row r="156" spans="1:43" s="183" customFormat="1" ht="18" customHeight="1" x14ac:dyDescent="0.25">
      <c r="A156" s="157" t="str">
        <f>Config!$B$24</f>
        <v>PUEB</v>
      </c>
      <c r="B156" s="152" t="e">
        <f>METAS!#REF!</f>
        <v>#REF!</v>
      </c>
      <c r="C156" s="125" t="e">
        <f>ROUNDUP((B156/12)*Config!$C$6,0)</f>
        <v>#REF!</v>
      </c>
      <c r="D156" s="152" t="e">
        <f>ACUMULADO!#REF!</f>
        <v>#REF!</v>
      </c>
      <c r="E156" s="208">
        <f t="shared" si="100"/>
        <v>100</v>
      </c>
      <c r="F156" s="162"/>
      <c r="G156" s="158">
        <f t="shared" si="103"/>
        <v>0</v>
      </c>
      <c r="H156" s="159">
        <f t="shared" si="95"/>
        <v>0</v>
      </c>
      <c r="I156" s="159" t="str">
        <f t="shared" si="96"/>
        <v/>
      </c>
      <c r="J156" s="160" t="str">
        <f t="shared" si="97"/>
        <v/>
      </c>
      <c r="K156"/>
      <c r="L156"/>
      <c r="M156"/>
      <c r="N156"/>
      <c r="O156"/>
      <c r="P156"/>
      <c r="Q156"/>
      <c r="R156"/>
      <c r="S156"/>
      <c r="T156"/>
      <c r="U156" s="182"/>
      <c r="W156" s="23"/>
      <c r="X156" s="23"/>
      <c r="Y156" s="23"/>
      <c r="Z156" s="182"/>
      <c r="AA156" s="23"/>
      <c r="AB156" s="23"/>
      <c r="AC156" s="23"/>
      <c r="AD156" s="23"/>
      <c r="AE156" s="23"/>
      <c r="AF156" s="182"/>
      <c r="AG156" s="182"/>
      <c r="AH156"/>
      <c r="AI156"/>
      <c r="AJ156"/>
      <c r="AL156" s="53" t="str">
        <f>A156</f>
        <v>PUEB</v>
      </c>
      <c r="AM156" s="54" t="str">
        <f>IF(Config!$C$6&gt;=12,"0",(B156/12))</f>
        <v>0</v>
      </c>
      <c r="AN156" s="55" t="e">
        <f>C156</f>
        <v>#REF!</v>
      </c>
      <c r="AO156" s="55" t="e">
        <f t="shared" si="93"/>
        <v>#REF!</v>
      </c>
      <c r="AP156" s="201">
        <f>G156</f>
        <v>0</v>
      </c>
      <c r="AQ156" s="56" t="e">
        <f>AN156-AO156</f>
        <v>#REF!</v>
      </c>
    </row>
    <row r="157" spans="1:43" s="183" customFormat="1" ht="18" customHeight="1" x14ac:dyDescent="0.25">
      <c r="A157" s="187"/>
      <c r="B157" s="188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 s="182"/>
      <c r="V157" s="119"/>
      <c r="W157" s="23"/>
      <c r="X157" s="23"/>
      <c r="Y157" s="23"/>
      <c r="Z157" s="182"/>
      <c r="AA157" s="23"/>
      <c r="AB157" s="23"/>
      <c r="AC157" s="23"/>
      <c r="AD157" s="23"/>
      <c r="AE157" s="23"/>
      <c r="AF157" s="23"/>
      <c r="AG157" s="173"/>
      <c r="AH157"/>
      <c r="AI157"/>
      <c r="AJ157"/>
      <c r="AO157"/>
      <c r="AP157" s="4"/>
    </row>
    <row r="158" spans="1:43" s="183" customFormat="1" ht="18" customHeight="1" x14ac:dyDescent="0.25">
      <c r="A158" s="187"/>
      <c r="B158" s="18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 s="182"/>
      <c r="V158" s="119"/>
      <c r="W158" s="23"/>
      <c r="X158" s="23"/>
      <c r="Y158" s="23"/>
      <c r="Z158" s="182"/>
      <c r="AA158" s="23"/>
      <c r="AB158" s="23"/>
      <c r="AC158" s="23"/>
      <c r="AD158" s="23"/>
      <c r="AE158" s="23"/>
      <c r="AF158" s="23"/>
      <c r="AG158" s="173"/>
      <c r="AH158"/>
      <c r="AI158"/>
      <c r="AJ158"/>
      <c r="AO158"/>
      <c r="AP158" s="4"/>
    </row>
    <row r="159" spans="1:43" s="183" customFormat="1" ht="18" customHeight="1" x14ac:dyDescent="0.25">
      <c r="A159" s="187"/>
      <c r="B159" s="188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 s="182"/>
      <c r="V159" s="119"/>
      <c r="W159" s="23"/>
      <c r="X159" s="23"/>
      <c r="Y159" s="23"/>
      <c r="Z159" s="182"/>
      <c r="AA159" s="23"/>
      <c r="AB159" s="23"/>
      <c r="AC159" s="23"/>
      <c r="AD159" s="23"/>
      <c r="AE159" s="23"/>
      <c r="AF159" s="23"/>
      <c r="AG159" s="173"/>
      <c r="AH159"/>
      <c r="AI159"/>
      <c r="AJ159"/>
      <c r="AO159"/>
      <c r="AP159" s="4"/>
    </row>
    <row r="160" spans="1:43" s="183" customFormat="1" ht="18" customHeight="1" x14ac:dyDescent="0.25">
      <c r="A160" s="187"/>
      <c r="B160" s="188"/>
      <c r="H160"/>
      <c r="I160"/>
      <c r="J160"/>
      <c r="K160" s="24"/>
      <c r="L160"/>
      <c r="M160"/>
      <c r="N160"/>
      <c r="O160"/>
      <c r="P160"/>
      <c r="Q160"/>
      <c r="R160"/>
      <c r="S160"/>
      <c r="T160"/>
      <c r="U160" s="182"/>
      <c r="V160" s="119"/>
      <c r="W160" s="23"/>
      <c r="X160" s="23"/>
      <c r="Y160" s="23"/>
      <c r="Z160" s="182"/>
      <c r="AA160" s="23"/>
      <c r="AB160" s="23"/>
      <c r="AC160" s="23"/>
      <c r="AD160" s="23"/>
      <c r="AE160" s="23"/>
      <c r="AF160" s="23"/>
      <c r="AG160" s="173"/>
      <c r="AH160"/>
      <c r="AI160"/>
      <c r="AJ160"/>
      <c r="AO160"/>
      <c r="AP160" s="4"/>
    </row>
    <row r="161" spans="1:45" s="183" customFormat="1" ht="18" customHeight="1" x14ac:dyDescent="0.25">
      <c r="A161" s="187"/>
      <c r="B161" s="188"/>
      <c r="H161"/>
      <c r="I161"/>
      <c r="J161"/>
      <c r="K161" s="24"/>
      <c r="L161"/>
      <c r="M161"/>
      <c r="N161"/>
      <c r="O161"/>
      <c r="P161"/>
      <c r="Q161"/>
      <c r="R161"/>
      <c r="S161"/>
      <c r="T161"/>
      <c r="U161" s="182"/>
      <c r="V161" s="119"/>
      <c r="W161" s="23"/>
      <c r="X161" s="23"/>
      <c r="Y161" s="23"/>
      <c r="Z161" s="182"/>
      <c r="AA161" s="23"/>
      <c r="AB161" s="23"/>
      <c r="AC161" s="23"/>
      <c r="AD161" s="23"/>
      <c r="AE161" s="23"/>
      <c r="AF161" s="23"/>
      <c r="AG161" s="173"/>
      <c r="AH161"/>
      <c r="AI161"/>
      <c r="AJ161"/>
      <c r="AO161"/>
      <c r="AP161" s="4"/>
    </row>
    <row r="162" spans="1:45" s="183" customFormat="1" ht="18" customHeight="1" x14ac:dyDescent="0.25">
      <c r="A162" s="7"/>
      <c r="B162" s="188"/>
      <c r="C162" s="127"/>
      <c r="D162" s="128"/>
      <c r="E162" s="128"/>
      <c r="F162" s="129"/>
      <c r="G162" s="129"/>
      <c r="H162" s="129"/>
      <c r="I162" s="204"/>
      <c r="J162" s="205"/>
      <c r="K162"/>
      <c r="L162"/>
      <c r="M162"/>
      <c r="N162"/>
      <c r="O162"/>
      <c r="P162"/>
      <c r="Q162"/>
      <c r="R162"/>
      <c r="S162"/>
      <c r="T162"/>
      <c r="U162" s="182"/>
      <c r="V162" s="119"/>
      <c r="W162" s="23"/>
      <c r="X162" s="23"/>
      <c r="Y162" s="23"/>
      <c r="Z162" s="182"/>
      <c r="AA162" s="23"/>
      <c r="AB162" s="23"/>
      <c r="AC162" s="23"/>
      <c r="AD162" s="23"/>
      <c r="AE162" s="23"/>
      <c r="AF162" s="23"/>
      <c r="AG162" s="173"/>
      <c r="AH162"/>
      <c r="AI162"/>
      <c r="AJ162"/>
      <c r="AO162"/>
      <c r="AP162" s="4"/>
    </row>
    <row r="163" spans="1:45" s="183" customFormat="1" ht="18" customHeight="1" x14ac:dyDescent="0.25">
      <c r="A163" s="7"/>
      <c r="B163" s="188"/>
      <c r="C163" s="127"/>
      <c r="D163" s="128"/>
      <c r="E163" s="128"/>
      <c r="F163" s="129"/>
      <c r="G163" s="129"/>
      <c r="H163" s="129"/>
      <c r="I163" s="204"/>
      <c r="J163" s="205"/>
      <c r="K163"/>
      <c r="L163"/>
      <c r="M163"/>
      <c r="N163"/>
      <c r="O163"/>
      <c r="P163"/>
      <c r="Q163"/>
      <c r="R163"/>
      <c r="S163"/>
      <c r="T163"/>
      <c r="U163" s="182"/>
      <c r="W163" s="23"/>
      <c r="X163" s="23"/>
      <c r="Y163" s="23"/>
      <c r="Z163" s="182"/>
      <c r="AA163" s="23"/>
      <c r="AB163" s="23"/>
      <c r="AC163" s="23"/>
      <c r="AD163" s="23"/>
      <c r="AE163" s="23"/>
      <c r="AF163" s="23"/>
      <c r="AG163" s="173"/>
      <c r="AH163"/>
      <c r="AI163"/>
      <c r="AJ163"/>
      <c r="AO163"/>
      <c r="AP163" s="4"/>
    </row>
    <row r="164" spans="1:45" s="183" customFormat="1" ht="18" customHeight="1" x14ac:dyDescent="0.25">
      <c r="A164" s="7"/>
      <c r="B164" s="188"/>
      <c r="C164" s="127"/>
      <c r="D164" s="128"/>
      <c r="E164" s="128"/>
      <c r="F164" s="129"/>
      <c r="G164" s="129"/>
      <c r="H164" s="129"/>
      <c r="I164" s="204"/>
      <c r="J164" s="205"/>
      <c r="K164"/>
      <c r="L164"/>
      <c r="M164"/>
      <c r="N164"/>
      <c r="O164"/>
      <c r="P164"/>
      <c r="Q164"/>
      <c r="R164"/>
      <c r="S164"/>
      <c r="T164"/>
      <c r="U164" s="182"/>
      <c r="W164" s="23"/>
      <c r="X164" s="23"/>
      <c r="Y164" s="23"/>
      <c r="Z164" s="182"/>
      <c r="AA164" s="23"/>
      <c r="AB164" s="23"/>
      <c r="AC164" s="23"/>
      <c r="AD164" s="23"/>
      <c r="AE164" s="23"/>
      <c r="AF164" s="23"/>
      <c r="AG164" s="173"/>
      <c r="AH164"/>
      <c r="AI164"/>
      <c r="AJ164"/>
      <c r="AO164"/>
      <c r="AP164" s="4"/>
    </row>
    <row r="165" spans="1:45" s="183" customFormat="1" ht="18" customHeight="1" x14ac:dyDescent="0.25">
      <c r="A165" s="7"/>
      <c r="B165"/>
      <c r="C165" s="127"/>
      <c r="D165" s="128"/>
      <c r="E165" s="128"/>
      <c r="F165" s="129"/>
      <c r="G165" s="129"/>
      <c r="H165" s="129"/>
      <c r="I165" s="204"/>
      <c r="J165" s="205"/>
      <c r="K165"/>
      <c r="L165"/>
      <c r="M165"/>
      <c r="N165"/>
      <c r="O165"/>
      <c r="P165"/>
      <c r="Q165"/>
      <c r="R165"/>
      <c r="S165"/>
      <c r="T165"/>
      <c r="U165" s="182"/>
      <c r="W165" s="23"/>
      <c r="X165" s="23"/>
      <c r="Y165" s="23"/>
      <c r="Z165" s="182"/>
      <c r="AA165" s="23"/>
      <c r="AB165" s="23"/>
      <c r="AC165" s="23"/>
      <c r="AD165" s="23"/>
      <c r="AE165" s="23"/>
      <c r="AF165" s="23"/>
      <c r="AG165" s="173"/>
      <c r="AH165"/>
      <c r="AI165"/>
      <c r="AJ165"/>
      <c r="AO165"/>
      <c r="AP165" s="4"/>
    </row>
    <row r="166" spans="1:45" s="183" customFormat="1" ht="18" customHeight="1" x14ac:dyDescent="0.25">
      <c r="A166" s="7" t="e">
        <f>METAS!#REF!</f>
        <v>#REF!</v>
      </c>
      <c r="B166"/>
      <c r="C166" s="127"/>
      <c r="D166" s="128"/>
      <c r="E166" s="128"/>
      <c r="F166" s="129"/>
      <c r="G166" s="129"/>
      <c r="H166" s="129"/>
      <c r="I166" s="207"/>
      <c r="J166" s="205"/>
      <c r="K166"/>
      <c r="L166"/>
      <c r="M166"/>
      <c r="N166"/>
      <c r="O166"/>
      <c r="P166"/>
      <c r="Q166"/>
      <c r="R166"/>
      <c r="S166"/>
      <c r="T166"/>
      <c r="U166" s="182"/>
      <c r="W166" s="23"/>
      <c r="X166" s="23"/>
      <c r="Y166" s="23"/>
      <c r="Z166" s="182"/>
      <c r="AA166" s="23"/>
      <c r="AB166" s="23"/>
      <c r="AC166" s="23"/>
      <c r="AD166" s="23"/>
      <c r="AE166" s="23"/>
      <c r="AF166" s="23"/>
      <c r="AG166" s="173"/>
      <c r="AH166"/>
      <c r="AI166"/>
      <c r="AJ166"/>
      <c r="AL166" t="e">
        <f t="shared" ref="AL166:AN177" si="104">A166</f>
        <v>#REF!</v>
      </c>
      <c r="AM166"/>
      <c r="AN166"/>
      <c r="AO166"/>
      <c r="AP166" s="4"/>
      <c r="AQ166"/>
      <c r="AR166" s="4"/>
      <c r="AS166"/>
    </row>
    <row r="167" spans="1:45" s="183" customFormat="1" ht="48" customHeight="1" thickBot="1" x14ac:dyDescent="0.3">
      <c r="A167" s="132" t="s">
        <v>3</v>
      </c>
      <c r="B167" s="133" t="s">
        <v>186</v>
      </c>
      <c r="C167" s="134" t="s">
        <v>128</v>
      </c>
      <c r="D167" s="133" t="s">
        <v>192</v>
      </c>
      <c r="E167" s="133" t="s">
        <v>2</v>
      </c>
      <c r="F167" s="135"/>
      <c r="G167" s="136" t="s">
        <v>96</v>
      </c>
      <c r="H167" s="137" t="str">
        <f>"DEFICIENTE &lt; = "&amp;$H$3</f>
        <v>DEFICIENTE &lt; = 90</v>
      </c>
      <c r="I167" s="137" t="str">
        <f>"PROCESO &gt; "&amp;$H$3&amp;"  -  &lt; "&amp;$I$3</f>
        <v>PROCESO &gt; 90  -  &lt; 100</v>
      </c>
      <c r="J167" s="137" t="str">
        <f>"OPTIMO &gt; = "&amp;$I$3</f>
        <v>OPTIMO &gt; = 100</v>
      </c>
      <c r="K167" s="4"/>
      <c r="L167"/>
      <c r="M167"/>
      <c r="N167"/>
      <c r="O167"/>
      <c r="P167"/>
      <c r="Q167"/>
      <c r="R167"/>
      <c r="S167"/>
      <c r="T167"/>
      <c r="U167" s="182"/>
      <c r="V167" s="124" t="e">
        <f>A166</f>
        <v>#REF!</v>
      </c>
      <c r="W167" s="23"/>
      <c r="X167" s="23"/>
      <c r="Y167" s="23"/>
      <c r="Z167" s="182"/>
      <c r="AA167" s="23"/>
      <c r="AB167" s="23"/>
      <c r="AC167" s="23"/>
      <c r="AD167" s="23"/>
      <c r="AE167" s="23"/>
      <c r="AF167" s="23"/>
      <c r="AG167" s="173"/>
      <c r="AH167"/>
      <c r="AI167" s="5"/>
      <c r="AJ167" s="5"/>
      <c r="AL167" s="138" t="str">
        <f t="shared" si="104"/>
        <v>ESTABLECIMIENTOS</v>
      </c>
      <c r="AM167" s="139" t="s">
        <v>169</v>
      </c>
      <c r="AN167" s="140" t="str">
        <f t="shared" ref="AN167:AN177" si="105">C167</f>
        <v>Pob. Suj</v>
      </c>
      <c r="AO167" s="141" t="str">
        <f t="shared" ref="AO167:AO177" si="106">E167</f>
        <v>META</v>
      </c>
      <c r="AP167" s="141" t="s">
        <v>12</v>
      </c>
      <c r="AQ167" s="142" t="s">
        <v>168</v>
      </c>
    </row>
    <row r="168" spans="1:45" s="183" customFormat="1" ht="18" customHeight="1" thickBot="1" x14ac:dyDescent="0.3">
      <c r="A168" s="143" t="str">
        <f>Config!$B$15</f>
        <v>RED</v>
      </c>
      <c r="B168" s="144" t="e">
        <f>SUM(B169:B177)</f>
        <v>#REF!</v>
      </c>
      <c r="C168" s="144" t="e">
        <f>SUM(C169:C177)</f>
        <v>#REF!</v>
      </c>
      <c r="D168" s="144" t="e">
        <f>SUM(D169:D177)</f>
        <v>#REF!</v>
      </c>
      <c r="E168" s="144">
        <f>Config!$D$9</f>
        <v>100</v>
      </c>
      <c r="F168" s="145"/>
      <c r="G168" s="144">
        <f>IFERROR(ROUND(D168*100/C168,1),0)</f>
        <v>0</v>
      </c>
      <c r="H168" s="146">
        <f t="shared" ref="H168:H177" si="107">IF(G168&lt;=$H$3,G168,"")</f>
        <v>0</v>
      </c>
      <c r="I168" s="146" t="str">
        <f t="shared" ref="I168:I177" si="108">IF(G168&gt;$H$3,IF(G168&lt;$I$3,G168,""),"")</f>
        <v/>
      </c>
      <c r="J168" s="144" t="str">
        <f t="shared" ref="J168:J177" si="109">IF(G168&gt;=$I$3,G168,"")</f>
        <v/>
      </c>
      <c r="K168" s="4"/>
      <c r="L168"/>
      <c r="M168"/>
      <c r="N168"/>
      <c r="O168"/>
      <c r="P168"/>
      <c r="Q168"/>
      <c r="R168"/>
      <c r="S168"/>
      <c r="T168"/>
      <c r="U168" s="182"/>
      <c r="V168" s="161" t="e">
        <f>$V$1&amp;"  "&amp;V167&amp;"  "&amp;$V$3&amp;"  "&amp;$V$2</f>
        <v>#REF!</v>
      </c>
      <c r="W168" s="210"/>
      <c r="X168" s="23"/>
      <c r="Y168" s="23"/>
      <c r="Z168" s="182"/>
      <c r="AA168" s="23"/>
      <c r="AB168" s="23"/>
      <c r="AC168" s="23"/>
      <c r="AD168" s="23"/>
      <c r="AE168" s="23"/>
      <c r="AF168" s="23"/>
      <c r="AG168" s="173"/>
      <c r="AH168"/>
      <c r="AI168" s="5"/>
      <c r="AJ168" s="5"/>
      <c r="AL168" s="148" t="str">
        <f t="shared" si="104"/>
        <v>RED</v>
      </c>
      <c r="AM168" s="149" t="e">
        <f t="shared" si="104"/>
        <v>#REF!</v>
      </c>
      <c r="AN168" s="150" t="e">
        <f t="shared" si="105"/>
        <v>#REF!</v>
      </c>
      <c r="AO168" s="149">
        <f t="shared" si="106"/>
        <v>100</v>
      </c>
      <c r="AP168" s="150">
        <f t="shared" ref="AP168:AP177" si="110">G168</f>
        <v>0</v>
      </c>
      <c r="AQ168" s="150" t="e">
        <f t="shared" ref="AQ168:AQ176" si="111">AN168-AO168</f>
        <v>#REF!</v>
      </c>
    </row>
    <row r="169" spans="1:45" s="183" customFormat="1" ht="18" hidden="1" customHeight="1" x14ac:dyDescent="0.25">
      <c r="A169" s="157" t="str">
        <f>Config!$B$16</f>
        <v>HOSP</v>
      </c>
      <c r="B169" s="152" t="e">
        <f>METAS!#REF!</f>
        <v>#REF!</v>
      </c>
      <c r="C169" s="152" t="e">
        <f>ROUNDUP((B169/12)*Config!$C$6,0)</f>
        <v>#REF!</v>
      </c>
      <c r="D169" s="152" t="e">
        <f>ACUMULADO!#REF!</f>
        <v>#REF!</v>
      </c>
      <c r="E169" s="208">
        <f>E168</f>
        <v>100</v>
      </c>
      <c r="F169" s="162"/>
      <c r="G169" s="158">
        <f>IFERROR(ROUND(D169*100/C169,1),0)</f>
        <v>0</v>
      </c>
      <c r="H169" s="159">
        <f t="shared" si="107"/>
        <v>0</v>
      </c>
      <c r="I169" s="159" t="str">
        <f t="shared" si="108"/>
        <v/>
      </c>
      <c r="J169" s="160" t="str">
        <f t="shared" si="109"/>
        <v/>
      </c>
      <c r="K169" s="4"/>
      <c r="L169"/>
      <c r="M169"/>
      <c r="N169"/>
      <c r="O169"/>
      <c r="P169"/>
      <c r="Q169"/>
      <c r="R169"/>
      <c r="S169"/>
      <c r="T169"/>
      <c r="U169" s="182"/>
      <c r="W169" s="23"/>
      <c r="X169" s="23"/>
      <c r="Y169" s="23"/>
      <c r="Z169" s="182"/>
      <c r="AA169" s="23"/>
      <c r="AB169" s="23"/>
      <c r="AC169" s="23"/>
      <c r="AD169" s="23"/>
      <c r="AE169" s="23"/>
      <c r="AF169" s="23"/>
      <c r="AG169" s="173"/>
      <c r="AH169"/>
      <c r="AI169" s="5"/>
      <c r="AJ169" s="5"/>
      <c r="AL169" s="53" t="str">
        <f t="shared" si="104"/>
        <v>HOSP</v>
      </c>
      <c r="AM169" s="55" t="e">
        <f t="shared" si="104"/>
        <v>#REF!</v>
      </c>
      <c r="AN169" s="55" t="e">
        <f t="shared" si="105"/>
        <v>#REF!</v>
      </c>
      <c r="AO169" s="54">
        <f t="shared" si="106"/>
        <v>100</v>
      </c>
      <c r="AP169" s="201">
        <f t="shared" si="110"/>
        <v>0</v>
      </c>
      <c r="AQ169" s="56" t="e">
        <f t="shared" si="111"/>
        <v>#REF!</v>
      </c>
    </row>
    <row r="170" spans="1:45" s="183" customFormat="1" ht="18" customHeight="1" x14ac:dyDescent="0.25">
      <c r="A170" s="157" t="str">
        <f>Config!$B$17</f>
        <v>LLUI</v>
      </c>
      <c r="B170" s="152" t="e">
        <f>METAS!#REF!</f>
        <v>#REF!</v>
      </c>
      <c r="C170" s="125" t="e">
        <f>ROUNDUP((B170/12)*Config!$C$6,0)</f>
        <v>#REF!</v>
      </c>
      <c r="D170" s="152" t="e">
        <f>ACUMULADO!#REF!</f>
        <v>#REF!</v>
      </c>
      <c r="E170" s="208">
        <f t="shared" ref="E170:E177" si="112">E169</f>
        <v>100</v>
      </c>
      <c r="F170" s="162"/>
      <c r="G170" s="158">
        <f>IFERROR(ROUND(D170*100/C170,1),0)</f>
        <v>0</v>
      </c>
      <c r="H170" s="159">
        <f t="shared" si="107"/>
        <v>0</v>
      </c>
      <c r="I170" s="159" t="str">
        <f t="shared" si="108"/>
        <v/>
      </c>
      <c r="J170" s="160" t="str">
        <f t="shared" si="109"/>
        <v/>
      </c>
      <c r="K170" s="4"/>
      <c r="L170"/>
      <c r="M170"/>
      <c r="N170"/>
      <c r="O170"/>
      <c r="P170"/>
      <c r="Q170"/>
      <c r="R170"/>
      <c r="S170"/>
      <c r="T170"/>
      <c r="U170" s="182"/>
      <c r="V170" s="124"/>
      <c r="W170" s="185"/>
      <c r="X170" s="185"/>
      <c r="Y170" s="23"/>
      <c r="Z170" s="182"/>
      <c r="AA170" s="23"/>
      <c r="AB170" s="23"/>
      <c r="AC170" s="23"/>
      <c r="AD170" s="23"/>
      <c r="AE170" s="23"/>
      <c r="AF170" s="23"/>
      <c r="AG170" s="173"/>
      <c r="AH170"/>
      <c r="AI170" s="5"/>
      <c r="AJ170" s="5"/>
      <c r="AL170" s="53" t="str">
        <f t="shared" si="104"/>
        <v>LLUI</v>
      </c>
      <c r="AM170" s="55" t="e">
        <f t="shared" si="104"/>
        <v>#REF!</v>
      </c>
      <c r="AN170" s="55" t="e">
        <f t="shared" si="105"/>
        <v>#REF!</v>
      </c>
      <c r="AO170" s="54">
        <f t="shared" si="106"/>
        <v>100</v>
      </c>
      <c r="AP170" s="201">
        <f t="shared" si="110"/>
        <v>0</v>
      </c>
      <c r="AQ170" s="56" t="e">
        <f t="shared" si="111"/>
        <v>#REF!</v>
      </c>
    </row>
    <row r="171" spans="1:45" s="183" customFormat="1" ht="18" customHeight="1" x14ac:dyDescent="0.25">
      <c r="A171" s="157" t="str">
        <f>Config!$B$18</f>
        <v>JERI</v>
      </c>
      <c r="B171" s="152" t="e">
        <f>METAS!#REF!</f>
        <v>#REF!</v>
      </c>
      <c r="C171" s="125" t="e">
        <f>ROUNDUP((B171/12)*Config!$C$6,0)</f>
        <v>#REF!</v>
      </c>
      <c r="D171" s="152" t="e">
        <f>ACUMULADO!#REF!</f>
        <v>#REF!</v>
      </c>
      <c r="E171" s="208">
        <f t="shared" si="112"/>
        <v>100</v>
      </c>
      <c r="F171" s="162"/>
      <c r="G171" s="158">
        <f t="shared" ref="G171" si="113">IFERROR(ROUND(D171*100/C171,1),0)</f>
        <v>0</v>
      </c>
      <c r="H171" s="159">
        <f t="shared" si="107"/>
        <v>0</v>
      </c>
      <c r="I171" s="159" t="str">
        <f t="shared" si="108"/>
        <v/>
      </c>
      <c r="J171" s="160" t="str">
        <f t="shared" si="109"/>
        <v/>
      </c>
      <c r="K171" s="4"/>
      <c r="L171"/>
      <c r="M171"/>
      <c r="N171"/>
      <c r="O171"/>
      <c r="P171"/>
      <c r="Q171"/>
      <c r="R171"/>
      <c r="S171"/>
      <c r="T171"/>
      <c r="U171" s="182"/>
      <c r="V171" s="124"/>
      <c r="W171" s="23"/>
      <c r="X171" s="23"/>
      <c r="Y171" s="23"/>
      <c r="Z171" s="182"/>
      <c r="AA171" s="23"/>
      <c r="AB171" s="23"/>
      <c r="AC171" s="23"/>
      <c r="AD171" s="23"/>
      <c r="AE171" s="23"/>
      <c r="AF171" s="23"/>
      <c r="AG171" s="173"/>
      <c r="AH171"/>
      <c r="AI171" s="5"/>
      <c r="AJ171" s="5"/>
      <c r="AL171" s="53" t="str">
        <f t="shared" si="104"/>
        <v>JERI</v>
      </c>
      <c r="AM171" s="55" t="e">
        <f t="shared" si="104"/>
        <v>#REF!</v>
      </c>
      <c r="AN171" s="55" t="e">
        <f t="shared" si="105"/>
        <v>#REF!</v>
      </c>
      <c r="AO171" s="54">
        <f t="shared" si="106"/>
        <v>100</v>
      </c>
      <c r="AP171" s="201">
        <f t="shared" si="110"/>
        <v>0</v>
      </c>
      <c r="AQ171" s="56" t="e">
        <f t="shared" si="111"/>
        <v>#REF!</v>
      </c>
    </row>
    <row r="172" spans="1:45" s="183" customFormat="1" ht="18" customHeight="1" x14ac:dyDescent="0.25">
      <c r="A172" s="157" t="str">
        <f>Config!$B$19</f>
        <v>YANT</v>
      </c>
      <c r="B172" s="152" t="e">
        <f>METAS!#REF!</f>
        <v>#REF!</v>
      </c>
      <c r="C172" s="125" t="e">
        <f>ROUNDUP((B172/12)*Config!$C$6,0)</f>
        <v>#REF!</v>
      </c>
      <c r="D172" s="152" t="e">
        <f>ACUMULADO!#REF!</f>
        <v>#REF!</v>
      </c>
      <c r="E172" s="208">
        <f t="shared" si="112"/>
        <v>100</v>
      </c>
      <c r="F172" s="162"/>
      <c r="G172" s="158">
        <f>IFERROR(ROUND(D172*100/C172,1),0)</f>
        <v>0</v>
      </c>
      <c r="H172" s="159">
        <f t="shared" si="107"/>
        <v>0</v>
      </c>
      <c r="I172" s="159" t="str">
        <f t="shared" si="108"/>
        <v/>
      </c>
      <c r="J172" s="160" t="str">
        <f t="shared" si="109"/>
        <v/>
      </c>
      <c r="K172" s="4"/>
      <c r="L172"/>
      <c r="M172"/>
      <c r="N172"/>
      <c r="O172"/>
      <c r="P172"/>
      <c r="Q172"/>
      <c r="R172"/>
      <c r="S172"/>
      <c r="T172"/>
      <c r="U172" s="182"/>
      <c r="V172" s="209"/>
      <c r="W172" s="23"/>
      <c r="X172" s="23"/>
      <c r="Y172" s="23"/>
      <c r="Z172" s="182"/>
      <c r="AA172" s="23"/>
      <c r="AB172" s="23"/>
      <c r="AC172" s="23"/>
      <c r="AD172" s="23"/>
      <c r="AE172" s="23"/>
      <c r="AF172" s="23"/>
      <c r="AG172" s="173"/>
      <c r="AH172"/>
      <c r="AI172" s="5"/>
      <c r="AJ172" s="5"/>
      <c r="AL172" s="53" t="str">
        <f t="shared" si="104"/>
        <v>YANT</v>
      </c>
      <c r="AM172" s="55" t="e">
        <f t="shared" si="104"/>
        <v>#REF!</v>
      </c>
      <c r="AN172" s="55" t="e">
        <f t="shared" si="105"/>
        <v>#REF!</v>
      </c>
      <c r="AO172" s="54">
        <f t="shared" si="106"/>
        <v>100</v>
      </c>
      <c r="AP172" s="201">
        <f t="shared" si="110"/>
        <v>0</v>
      </c>
      <c r="AQ172" s="56" t="e">
        <f t="shared" si="111"/>
        <v>#REF!</v>
      </c>
    </row>
    <row r="173" spans="1:45" s="183" customFormat="1" ht="18" customHeight="1" x14ac:dyDescent="0.25">
      <c r="A173" s="157" t="str">
        <f>Config!$B$20</f>
        <v>SORI</v>
      </c>
      <c r="B173" s="152" t="e">
        <f>METAS!#REF!</f>
        <v>#REF!</v>
      </c>
      <c r="C173" s="125" t="e">
        <f>ROUNDUP((B173/12)*Config!$C$6,0)</f>
        <v>#REF!</v>
      </c>
      <c r="D173" s="152" t="e">
        <f>ACUMULADO!#REF!</f>
        <v>#REF!</v>
      </c>
      <c r="E173" s="208">
        <f t="shared" si="112"/>
        <v>100</v>
      </c>
      <c r="F173" s="162"/>
      <c r="G173" s="158">
        <f t="shared" ref="G173" si="114">IFERROR(ROUND(D173*100/C173,1),0)</f>
        <v>0</v>
      </c>
      <c r="H173" s="159">
        <f t="shared" si="107"/>
        <v>0</v>
      </c>
      <c r="I173" s="159" t="str">
        <f t="shared" si="108"/>
        <v/>
      </c>
      <c r="J173" s="160" t="str">
        <f t="shared" si="109"/>
        <v/>
      </c>
      <c r="K173" s="4"/>
      <c r="L173"/>
      <c r="M173"/>
      <c r="N173"/>
      <c r="O173"/>
      <c r="P173"/>
      <c r="Q173"/>
      <c r="R173"/>
      <c r="S173"/>
      <c r="T173"/>
      <c r="U173" s="182"/>
      <c r="V173" s="119"/>
      <c r="W173" s="23"/>
      <c r="X173" s="23"/>
      <c r="Y173" s="23"/>
      <c r="Z173" s="182"/>
      <c r="AA173" s="23"/>
      <c r="AB173" s="23"/>
      <c r="AC173" s="23"/>
      <c r="AD173" s="23"/>
      <c r="AE173" s="23"/>
      <c r="AF173" s="23"/>
      <c r="AG173" s="173"/>
      <c r="AH173"/>
      <c r="AI173" s="5"/>
      <c r="AJ173" s="5"/>
      <c r="AL173" s="53" t="str">
        <f t="shared" si="104"/>
        <v>SORI</v>
      </c>
      <c r="AM173" s="55" t="e">
        <f t="shared" si="104"/>
        <v>#REF!</v>
      </c>
      <c r="AN173" s="55" t="e">
        <f t="shared" si="105"/>
        <v>#REF!</v>
      </c>
      <c r="AO173" s="54">
        <f t="shared" si="106"/>
        <v>100</v>
      </c>
      <c r="AP173" s="201">
        <f t="shared" si="110"/>
        <v>0</v>
      </c>
      <c r="AQ173" s="56" t="e">
        <f t="shared" si="111"/>
        <v>#REF!</v>
      </c>
    </row>
    <row r="174" spans="1:45" s="183" customFormat="1" ht="18" customHeight="1" x14ac:dyDescent="0.25">
      <c r="A174" s="157" t="str">
        <f>Config!$B$21</f>
        <v>JEPE</v>
      </c>
      <c r="B174" s="152" t="e">
        <f>METAS!#REF!</f>
        <v>#REF!</v>
      </c>
      <c r="C174" s="125" t="e">
        <f>ROUNDUP((B174/12)*Config!$C$6,0)</f>
        <v>#REF!</v>
      </c>
      <c r="D174" s="152" t="e">
        <f>ACUMULADO!#REF!</f>
        <v>#REF!</v>
      </c>
      <c r="E174" s="208">
        <f t="shared" si="112"/>
        <v>100</v>
      </c>
      <c r="F174" s="162"/>
      <c r="G174" s="158">
        <f>IFERROR(ROUND(D174*100/C174,1),0)</f>
        <v>0</v>
      </c>
      <c r="H174" s="159">
        <f t="shared" si="107"/>
        <v>0</v>
      </c>
      <c r="I174" s="159" t="str">
        <f t="shared" si="108"/>
        <v/>
      </c>
      <c r="J174" s="160" t="str">
        <f t="shared" si="109"/>
        <v/>
      </c>
      <c r="K174" s="4"/>
      <c r="L174"/>
      <c r="M174"/>
      <c r="N174"/>
      <c r="O174"/>
      <c r="P174"/>
      <c r="Q174"/>
      <c r="R174"/>
      <c r="S174"/>
      <c r="T174"/>
      <c r="U174" s="182"/>
      <c r="V174" s="119"/>
      <c r="W174" s="173"/>
      <c r="X174" s="173"/>
      <c r="Y174" s="23"/>
      <c r="Z174" s="182"/>
      <c r="AA174" s="23"/>
      <c r="AB174" s="23"/>
      <c r="AC174" s="23"/>
      <c r="AD174" s="23"/>
      <c r="AE174" s="23"/>
      <c r="AF174" s="23"/>
      <c r="AG174" s="173"/>
      <c r="AH174"/>
      <c r="AI174" s="5"/>
      <c r="AJ174" s="5"/>
      <c r="AL174" s="53" t="str">
        <f t="shared" si="104"/>
        <v>JEPE</v>
      </c>
      <c r="AM174" s="55" t="e">
        <f t="shared" si="104"/>
        <v>#REF!</v>
      </c>
      <c r="AN174" s="55" t="e">
        <f t="shared" si="104"/>
        <v>#REF!</v>
      </c>
      <c r="AO174" s="54">
        <f>E174</f>
        <v>100</v>
      </c>
      <c r="AP174" s="201">
        <f>G174</f>
        <v>0</v>
      </c>
      <c r="AQ174" s="56" t="e">
        <f>AN174-AO174</f>
        <v>#REF!</v>
      </c>
    </row>
    <row r="175" spans="1:45" s="183" customFormat="1" ht="18" customHeight="1" x14ac:dyDescent="0.25">
      <c r="A175" s="157" t="str">
        <f>Config!$B$22</f>
        <v>ROQU</v>
      </c>
      <c r="B175" s="152" t="e">
        <f>METAS!#REF!</f>
        <v>#REF!</v>
      </c>
      <c r="C175" s="125" t="e">
        <f>ROUNDUP((B175/12)*Config!$C$6,0)</f>
        <v>#REF!</v>
      </c>
      <c r="D175" s="152" t="e">
        <f>ACUMULADO!#REF!</f>
        <v>#REF!</v>
      </c>
      <c r="E175" s="208">
        <f t="shared" si="112"/>
        <v>100</v>
      </c>
      <c r="F175" s="162"/>
      <c r="G175" s="158">
        <f>IFERROR(ROUND(D175*100/C175,1),0)</f>
        <v>0</v>
      </c>
      <c r="H175" s="159">
        <f t="shared" si="107"/>
        <v>0</v>
      </c>
      <c r="I175" s="159" t="str">
        <f t="shared" si="108"/>
        <v/>
      </c>
      <c r="J175" s="160" t="str">
        <f t="shared" si="109"/>
        <v/>
      </c>
      <c r="K175" s="4"/>
      <c r="L175"/>
      <c r="M175"/>
      <c r="N175"/>
      <c r="O175"/>
      <c r="P175"/>
      <c r="Q175"/>
      <c r="R175"/>
      <c r="S175"/>
      <c r="T175"/>
      <c r="U175" s="182"/>
      <c r="W175" s="23"/>
      <c r="X175" s="23"/>
      <c r="Y175" s="23"/>
      <c r="Z175" s="182"/>
      <c r="AA175" s="23"/>
      <c r="AB175" s="23"/>
      <c r="AC175" s="23"/>
      <c r="AD175" s="23"/>
      <c r="AE175" s="23"/>
      <c r="AF175" s="23"/>
      <c r="AG175" s="173"/>
      <c r="AH175"/>
      <c r="AI175" s="5"/>
      <c r="AJ175" s="5"/>
      <c r="AL175" s="53" t="str">
        <f t="shared" si="104"/>
        <v>ROQU</v>
      </c>
      <c r="AM175" s="55" t="e">
        <f t="shared" si="104"/>
        <v>#REF!</v>
      </c>
      <c r="AN175" s="55" t="e">
        <f t="shared" si="104"/>
        <v>#REF!</v>
      </c>
      <c r="AO175" s="54">
        <f>E175</f>
        <v>100</v>
      </c>
      <c r="AP175" s="201">
        <f>G175</f>
        <v>0</v>
      </c>
      <c r="AQ175" s="56" t="e">
        <f>AN175-AO175</f>
        <v>#REF!</v>
      </c>
    </row>
    <row r="176" spans="1:45" s="183" customFormat="1" ht="18" customHeight="1" x14ac:dyDescent="0.25">
      <c r="A176" s="157" t="str">
        <f>Config!$B$23</f>
        <v>CALZ</v>
      </c>
      <c r="B176" s="152" t="e">
        <f>METAS!#REF!</f>
        <v>#REF!</v>
      </c>
      <c r="C176" s="125" t="e">
        <f>ROUNDUP((B176/12)*Config!$C$6,0)</f>
        <v>#REF!</v>
      </c>
      <c r="D176" s="152" t="e">
        <f>ACUMULADO!#REF!</f>
        <v>#REF!</v>
      </c>
      <c r="E176" s="208">
        <f t="shared" si="112"/>
        <v>100</v>
      </c>
      <c r="F176" s="162"/>
      <c r="G176" s="158">
        <f t="shared" ref="G176:G177" si="115">IFERROR(ROUND(D176*100/C176,1),0)</f>
        <v>0</v>
      </c>
      <c r="H176" s="159">
        <f t="shared" si="107"/>
        <v>0</v>
      </c>
      <c r="I176" s="159" t="str">
        <f t="shared" si="108"/>
        <v/>
      </c>
      <c r="J176" s="160" t="str">
        <f t="shared" si="109"/>
        <v/>
      </c>
      <c r="K176" s="4"/>
      <c r="L176"/>
      <c r="M176"/>
      <c r="N176"/>
      <c r="O176"/>
      <c r="P176"/>
      <c r="Q176"/>
      <c r="R176"/>
      <c r="S176"/>
      <c r="T176"/>
      <c r="U176" s="182"/>
      <c r="V176" s="119"/>
      <c r="W176" s="23"/>
      <c r="X176" s="23"/>
      <c r="Y176" s="23"/>
      <c r="Z176" s="182"/>
      <c r="AA176" s="23"/>
      <c r="AB176" s="23"/>
      <c r="AC176" s="23"/>
      <c r="AD176" s="23"/>
      <c r="AE176" s="23"/>
      <c r="AF176" s="23"/>
      <c r="AG176" s="173"/>
      <c r="AH176"/>
      <c r="AI176" s="5"/>
      <c r="AJ176" s="5"/>
      <c r="AL176" s="53" t="str">
        <f t="shared" si="104"/>
        <v>CALZ</v>
      </c>
      <c r="AM176" s="55" t="e">
        <f t="shared" si="104"/>
        <v>#REF!</v>
      </c>
      <c r="AN176" s="55" t="e">
        <f t="shared" si="105"/>
        <v>#REF!</v>
      </c>
      <c r="AO176" s="54">
        <f t="shared" si="106"/>
        <v>100</v>
      </c>
      <c r="AP176" s="201">
        <f t="shared" si="110"/>
        <v>0</v>
      </c>
      <c r="AQ176" s="56" t="e">
        <f t="shared" si="111"/>
        <v>#REF!</v>
      </c>
    </row>
    <row r="177" spans="1:43" s="183" customFormat="1" ht="18" customHeight="1" x14ac:dyDescent="0.25">
      <c r="A177" s="157" t="str">
        <f>Config!$B$24</f>
        <v>PUEB</v>
      </c>
      <c r="B177" s="152" t="e">
        <f>METAS!#REF!</f>
        <v>#REF!</v>
      </c>
      <c r="C177" s="125" t="e">
        <f>ROUNDUP((B177/12)*Config!$C$6,0)</f>
        <v>#REF!</v>
      </c>
      <c r="D177" s="152" t="e">
        <f>ACUMULADO!#REF!</f>
        <v>#REF!</v>
      </c>
      <c r="E177" s="208">
        <f t="shared" si="112"/>
        <v>100</v>
      </c>
      <c r="F177" s="162"/>
      <c r="G177" s="158">
        <f t="shared" si="115"/>
        <v>0</v>
      </c>
      <c r="H177" s="159">
        <f t="shared" si="107"/>
        <v>0</v>
      </c>
      <c r="I177" s="159" t="str">
        <f t="shared" si="108"/>
        <v/>
      </c>
      <c r="J177" s="160" t="str">
        <f t="shared" si="109"/>
        <v/>
      </c>
      <c r="K177" s="4"/>
      <c r="L177"/>
      <c r="M177"/>
      <c r="N177"/>
      <c r="O177"/>
      <c r="P177"/>
      <c r="Q177"/>
      <c r="R177"/>
      <c r="S177"/>
      <c r="T177"/>
      <c r="U177" s="182"/>
      <c r="W177" s="23"/>
      <c r="X177" s="23"/>
      <c r="Y177" s="23"/>
      <c r="Z177" s="182"/>
      <c r="AA177" s="23"/>
      <c r="AB177" s="23"/>
      <c r="AC177" s="23"/>
      <c r="AD177" s="23"/>
      <c r="AE177" s="23"/>
      <c r="AF177" s="23"/>
      <c r="AG177" s="173"/>
      <c r="AH177"/>
      <c r="AI177" s="5"/>
      <c r="AJ177" s="5"/>
      <c r="AL177" s="53" t="str">
        <f>A177</f>
        <v>PUEB</v>
      </c>
      <c r="AM177" s="55" t="e">
        <f t="shared" si="104"/>
        <v>#REF!</v>
      </c>
      <c r="AN177" s="55" t="e">
        <f t="shared" si="105"/>
        <v>#REF!</v>
      </c>
      <c r="AO177" s="54">
        <f t="shared" si="106"/>
        <v>100</v>
      </c>
      <c r="AP177" s="201">
        <f t="shared" si="110"/>
        <v>0</v>
      </c>
      <c r="AQ177" s="56" t="e">
        <f>AN177-AO177</f>
        <v>#REF!</v>
      </c>
    </row>
    <row r="178" spans="1:43" s="183" customFormat="1" ht="18" customHeight="1" x14ac:dyDescent="0.25">
      <c r="A178" s="187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 s="182"/>
      <c r="V178" s="119"/>
      <c r="W178" s="23"/>
      <c r="X178" s="23"/>
      <c r="Y178" s="23"/>
      <c r="Z178" s="182"/>
      <c r="AA178" s="23"/>
      <c r="AB178" s="23"/>
      <c r="AC178" s="23"/>
      <c r="AD178" s="23"/>
      <c r="AE178" s="23"/>
      <c r="AF178" s="23"/>
      <c r="AG178" s="173"/>
      <c r="AH178"/>
      <c r="AI178"/>
      <c r="AJ178"/>
      <c r="AO178"/>
      <c r="AP178" s="4"/>
    </row>
    <row r="179" spans="1:43" s="183" customFormat="1" ht="18" customHeight="1" x14ac:dyDescent="0.25">
      <c r="A179" s="187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 s="182"/>
      <c r="V179" s="119"/>
      <c r="W179" s="23"/>
      <c r="X179" s="23"/>
      <c r="Y179" s="23"/>
      <c r="Z179" s="182"/>
      <c r="AA179" s="23"/>
      <c r="AB179" s="23"/>
      <c r="AC179" s="23"/>
      <c r="AD179" s="23"/>
      <c r="AE179" s="23"/>
      <c r="AF179" s="23"/>
      <c r="AG179" s="173"/>
      <c r="AH179"/>
      <c r="AI179"/>
      <c r="AJ179"/>
      <c r="AO179"/>
      <c r="AP179" s="4"/>
    </row>
    <row r="180" spans="1:43" s="183" customFormat="1" ht="18" customHeight="1" x14ac:dyDescent="0.25">
      <c r="A180" s="187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 s="182"/>
      <c r="V180" s="119"/>
      <c r="W180" s="23"/>
      <c r="X180" s="23"/>
      <c r="Y180" s="23"/>
      <c r="Z180" s="182"/>
      <c r="AA180" s="23"/>
      <c r="AB180" s="23"/>
      <c r="AC180" s="23"/>
      <c r="AD180" s="23"/>
      <c r="AE180" s="23"/>
      <c r="AF180" s="23"/>
      <c r="AG180" s="173"/>
      <c r="AH180"/>
      <c r="AI180"/>
      <c r="AJ180"/>
      <c r="AO180"/>
      <c r="AP180" s="4"/>
    </row>
    <row r="181" spans="1:43" s="183" customFormat="1" ht="18" customHeight="1" x14ac:dyDescent="0.25">
      <c r="A181" s="187"/>
      <c r="H181"/>
      <c r="I181"/>
      <c r="J181"/>
      <c r="K181" s="24"/>
      <c r="L181"/>
      <c r="M181"/>
      <c r="N181"/>
      <c r="O181"/>
      <c r="P181"/>
      <c r="Q181"/>
      <c r="R181"/>
      <c r="S181"/>
      <c r="T181"/>
      <c r="U181" s="182"/>
      <c r="V181" s="119"/>
      <c r="W181" s="23"/>
      <c r="X181" s="23"/>
      <c r="Y181" s="23"/>
      <c r="Z181" s="182"/>
      <c r="AA181" s="23"/>
      <c r="AB181" s="23"/>
      <c r="AC181" s="23"/>
      <c r="AD181" s="23"/>
      <c r="AE181" s="23"/>
      <c r="AF181" s="23"/>
      <c r="AG181" s="173"/>
      <c r="AH181"/>
      <c r="AI181"/>
      <c r="AJ181"/>
      <c r="AO181"/>
      <c r="AP181" s="4"/>
    </row>
    <row r="182" spans="1:43" s="183" customFormat="1" ht="18" customHeight="1" x14ac:dyDescent="0.25">
      <c r="A182" s="187"/>
      <c r="H182"/>
      <c r="I182"/>
      <c r="J182"/>
      <c r="K182" s="24"/>
      <c r="L182"/>
      <c r="M182"/>
      <c r="N182"/>
      <c r="O182"/>
      <c r="P182"/>
      <c r="Q182"/>
      <c r="R182"/>
      <c r="S182"/>
      <c r="T182"/>
      <c r="U182" s="182"/>
      <c r="V182" s="119"/>
      <c r="W182" s="23"/>
      <c r="X182" s="23"/>
      <c r="Y182" s="23"/>
      <c r="Z182" s="182"/>
      <c r="AA182" s="23"/>
      <c r="AB182" s="23"/>
      <c r="AC182" s="23"/>
      <c r="AD182" s="23"/>
      <c r="AE182" s="23"/>
      <c r="AF182" s="23"/>
      <c r="AG182" s="173"/>
      <c r="AH182"/>
      <c r="AI182"/>
      <c r="AJ182"/>
      <c r="AO182"/>
      <c r="AP182" s="4"/>
    </row>
    <row r="183" spans="1:43" s="183" customFormat="1" ht="18" customHeight="1" x14ac:dyDescent="0.25">
      <c r="A183" s="7"/>
      <c r="B183"/>
      <c r="C183" s="127"/>
      <c r="D183" s="128"/>
      <c r="E183" s="128"/>
      <c r="F183" s="129"/>
      <c r="G183" s="129"/>
      <c r="H183" s="129"/>
      <c r="I183" s="204"/>
      <c r="J183" s="205"/>
      <c r="K183"/>
      <c r="L183"/>
      <c r="M183"/>
      <c r="N183"/>
      <c r="O183"/>
      <c r="P183"/>
      <c r="Q183"/>
      <c r="R183"/>
      <c r="S183"/>
      <c r="T183"/>
      <c r="U183" s="182"/>
      <c r="V183" s="119"/>
      <c r="W183" s="23"/>
      <c r="X183" s="23"/>
      <c r="Y183" s="23"/>
      <c r="Z183" s="182"/>
      <c r="AA183" s="23"/>
      <c r="AB183" s="23"/>
      <c r="AC183" s="23"/>
      <c r="AD183" s="23"/>
      <c r="AE183" s="23"/>
      <c r="AF183" s="23"/>
      <c r="AG183" s="173"/>
      <c r="AH183"/>
      <c r="AI183"/>
      <c r="AJ183"/>
      <c r="AO183"/>
      <c r="AP183" s="4"/>
    </row>
    <row r="184" spans="1:43" s="183" customFormat="1" ht="18" customHeight="1" x14ac:dyDescent="0.25">
      <c r="A184" s="7"/>
      <c r="B184"/>
      <c r="C184" s="127"/>
      <c r="D184" s="128"/>
      <c r="E184" s="128"/>
      <c r="F184" s="129"/>
      <c r="G184" s="129"/>
      <c r="H184" s="129"/>
      <c r="I184" s="204"/>
      <c r="J184" s="205"/>
      <c r="K184"/>
      <c r="L184"/>
      <c r="M184"/>
      <c r="N184"/>
      <c r="O184"/>
      <c r="P184"/>
      <c r="Q184"/>
      <c r="R184"/>
      <c r="S184"/>
      <c r="T184"/>
      <c r="U184" s="182"/>
      <c r="W184" s="23"/>
      <c r="X184" s="23"/>
      <c r="Y184" s="23"/>
      <c r="Z184" s="182"/>
      <c r="AA184" s="23"/>
      <c r="AB184" s="23"/>
      <c r="AC184" s="23"/>
      <c r="AD184" s="23"/>
      <c r="AE184" s="23"/>
      <c r="AF184" s="23"/>
      <c r="AG184" s="173"/>
      <c r="AH184"/>
      <c r="AI184"/>
      <c r="AJ184"/>
      <c r="AO184"/>
      <c r="AP184" s="4"/>
    </row>
    <row r="185" spans="1:43" s="183" customFormat="1" ht="18" customHeight="1" x14ac:dyDescent="0.25">
      <c r="A185" s="7"/>
      <c r="B185"/>
      <c r="C185" s="127"/>
      <c r="D185" s="128"/>
      <c r="E185" s="128"/>
      <c r="F185" s="129"/>
      <c r="G185" s="129"/>
      <c r="H185" s="129"/>
      <c r="I185" s="204"/>
      <c r="J185" s="205"/>
      <c r="K185"/>
      <c r="L185"/>
      <c r="M185"/>
      <c r="N185"/>
      <c r="O185"/>
      <c r="P185"/>
      <c r="Q185"/>
      <c r="R185"/>
      <c r="S185"/>
      <c r="T185"/>
      <c r="U185" s="182"/>
      <c r="W185" s="23"/>
      <c r="X185" s="23"/>
      <c r="Y185" s="23"/>
      <c r="Z185" s="182"/>
      <c r="AA185" s="23"/>
      <c r="AB185" s="23"/>
      <c r="AC185" s="23"/>
      <c r="AD185" s="23"/>
      <c r="AE185" s="23"/>
      <c r="AF185" s="23"/>
      <c r="AG185" s="173"/>
      <c r="AH185"/>
      <c r="AI185"/>
      <c r="AJ185"/>
      <c r="AO185"/>
      <c r="AP185" s="4"/>
    </row>
    <row r="186" spans="1:43" s="183" customFormat="1" ht="18" customHeight="1" x14ac:dyDescent="0.25">
      <c r="A186" s="7"/>
      <c r="B186"/>
      <c r="C186" s="127"/>
      <c r="D186" s="128"/>
      <c r="E186" s="128"/>
      <c r="F186" s="129"/>
      <c r="G186" s="129"/>
      <c r="H186" s="129"/>
      <c r="I186" s="204"/>
      <c r="J186" s="205"/>
      <c r="K186"/>
      <c r="L186"/>
      <c r="M186"/>
      <c r="N186"/>
      <c r="O186"/>
      <c r="P186"/>
      <c r="Q186"/>
      <c r="R186"/>
      <c r="S186"/>
      <c r="T186"/>
      <c r="U186" s="182"/>
      <c r="W186" s="23"/>
      <c r="X186" s="23"/>
      <c r="Y186" s="23"/>
      <c r="Z186" s="182"/>
      <c r="AA186" s="23"/>
      <c r="AB186" s="23"/>
      <c r="AC186" s="23"/>
      <c r="AD186" s="23"/>
      <c r="AE186" s="23"/>
      <c r="AF186" s="23"/>
      <c r="AG186" s="173"/>
      <c r="AH186"/>
      <c r="AI186"/>
      <c r="AJ186"/>
      <c r="AO186"/>
      <c r="AP186" s="4"/>
    </row>
    <row r="187" spans="1:43" s="183" customFormat="1" ht="18" customHeight="1" x14ac:dyDescent="0.25">
      <c r="A187" s="7" t="e">
        <f>METAS!#REF!</f>
        <v>#REF!</v>
      </c>
      <c r="B187"/>
      <c r="C187" s="127"/>
      <c r="D187" s="128"/>
      <c r="E187" s="128"/>
      <c r="F187" s="129"/>
      <c r="G187" s="129"/>
      <c r="H187" s="129"/>
      <c r="I187" s="207"/>
      <c r="J187" s="205"/>
      <c r="K187"/>
      <c r="L187"/>
      <c r="M187"/>
      <c r="N187"/>
      <c r="O187"/>
      <c r="P187"/>
      <c r="Q187"/>
      <c r="R187"/>
      <c r="S187"/>
      <c r="T187"/>
      <c r="U187" s="182"/>
      <c r="V187" s="124" t="e">
        <f>A187</f>
        <v>#REF!</v>
      </c>
      <c r="W187" s="23"/>
      <c r="X187" s="23"/>
      <c r="Y187" s="23"/>
      <c r="Z187" s="182"/>
      <c r="AA187" s="23"/>
      <c r="AB187" s="23"/>
      <c r="AC187" s="23"/>
      <c r="AD187" s="23"/>
      <c r="AE187" s="23"/>
      <c r="AF187" s="23"/>
      <c r="AG187" s="173"/>
      <c r="AH187"/>
      <c r="AI187"/>
      <c r="AJ187"/>
      <c r="AL187" t="e">
        <f t="shared" ref="AL187:AN198" si="116">A187</f>
        <v>#REF!</v>
      </c>
      <c r="AM187"/>
      <c r="AN187"/>
      <c r="AO187"/>
      <c r="AP187" s="4"/>
      <c r="AQ187"/>
    </row>
    <row r="188" spans="1:43" s="183" customFormat="1" ht="48" customHeight="1" thickBot="1" x14ac:dyDescent="0.3">
      <c r="A188" s="132" t="s">
        <v>3</v>
      </c>
      <c r="B188" s="133" t="s">
        <v>186</v>
      </c>
      <c r="C188" s="134" t="s">
        <v>128</v>
      </c>
      <c r="D188" s="133" t="s">
        <v>191</v>
      </c>
      <c r="E188" s="133" t="s">
        <v>2</v>
      </c>
      <c r="F188" s="135"/>
      <c r="G188" s="136" t="s">
        <v>96</v>
      </c>
      <c r="H188" s="137" t="str">
        <f>"DEFICIENTE &lt; = "&amp;$H$3</f>
        <v>DEFICIENTE &lt; = 90</v>
      </c>
      <c r="I188" s="137" t="str">
        <f>"PROCESO &gt; "&amp;$H$3&amp;"  -  &lt; "&amp;$I$3</f>
        <v>PROCESO &gt; 90  -  &lt; 100</v>
      </c>
      <c r="J188" s="137" t="str">
        <f>"OPTIMO &gt; = "&amp;$I$3</f>
        <v>OPTIMO &gt; = 100</v>
      </c>
      <c r="K188"/>
      <c r="L188"/>
      <c r="M188"/>
      <c r="N188"/>
      <c r="O188"/>
      <c r="P188"/>
      <c r="Q188"/>
      <c r="R188"/>
      <c r="S188"/>
      <c r="T188"/>
      <c r="U188" s="182"/>
      <c r="V188" s="161" t="e">
        <f>$V$1&amp;"  "&amp;V187&amp;"  "&amp;$V$3&amp;"  "&amp;$V$2</f>
        <v>#REF!</v>
      </c>
      <c r="W188" s="23"/>
      <c r="X188" s="23"/>
      <c r="Y188" s="23"/>
      <c r="Z188" s="182"/>
      <c r="AA188" s="23"/>
      <c r="AB188" s="23"/>
      <c r="AC188" s="23"/>
      <c r="AD188" s="23"/>
      <c r="AE188" s="23"/>
      <c r="AF188" s="23"/>
      <c r="AG188" s="173"/>
      <c r="AH188"/>
      <c r="AI188"/>
      <c r="AJ188"/>
      <c r="AL188" s="138" t="str">
        <f t="shared" si="116"/>
        <v>ESTABLECIMIENTOS</v>
      </c>
      <c r="AM188" s="139" t="str">
        <f t="shared" si="116"/>
        <v>Meta. Anual</v>
      </c>
      <c r="AN188" s="140" t="str">
        <f t="shared" si="116"/>
        <v>Pob. Suj</v>
      </c>
      <c r="AO188" s="141" t="str">
        <f t="shared" ref="AO188:AO197" si="117">G188</f>
        <v>%</v>
      </c>
      <c r="AP188" s="141" t="s">
        <v>18</v>
      </c>
      <c r="AQ188" s="142"/>
    </row>
    <row r="189" spans="1:43" s="183" customFormat="1" ht="18" customHeight="1" thickBot="1" x14ac:dyDescent="0.3">
      <c r="A189" s="143" t="str">
        <f>Config!$B$15</f>
        <v>RED</v>
      </c>
      <c r="B189" s="144" t="e">
        <f>SUM(B190:B198)</f>
        <v>#REF!</v>
      </c>
      <c r="C189" s="144" t="e">
        <f>SUM(C190:C198)</f>
        <v>#REF!</v>
      </c>
      <c r="D189" s="144" t="e">
        <f>SUM(D190:D198)</f>
        <v>#REF!</v>
      </c>
      <c r="E189" s="144">
        <f>Config!$D$9</f>
        <v>100</v>
      </c>
      <c r="F189" s="145"/>
      <c r="G189" s="144">
        <f>IFERROR(ROUND(D189*100/C189,1),0)</f>
        <v>0</v>
      </c>
      <c r="H189" s="146">
        <f t="shared" ref="H189:H198" si="118">IF(G189&lt;=$H$3,G189,"")</f>
        <v>0</v>
      </c>
      <c r="I189" s="146" t="str">
        <f t="shared" ref="I189:I198" si="119">IF(G189&gt;$H$3,IF(G189&lt;$I$3,G189,""),"")</f>
        <v/>
      </c>
      <c r="J189" s="144" t="str">
        <f t="shared" ref="J189:J198" si="120">IF(G189&gt;=$I$3,G189,"")</f>
        <v/>
      </c>
      <c r="K189"/>
      <c r="L189"/>
      <c r="M189"/>
      <c r="N189"/>
      <c r="O189"/>
      <c r="P189"/>
      <c r="Q189"/>
      <c r="R189"/>
      <c r="S189"/>
      <c r="T189"/>
      <c r="U189" s="182"/>
      <c r="V189" s="119"/>
      <c r="W189" s="23"/>
      <c r="X189" s="23"/>
      <c r="Y189" s="23"/>
      <c r="Z189" s="182"/>
      <c r="AA189" s="23"/>
      <c r="AB189" s="23"/>
      <c r="AC189" s="23"/>
      <c r="AD189" s="23"/>
      <c r="AE189" s="23"/>
      <c r="AF189" s="23"/>
      <c r="AG189" s="173"/>
      <c r="AH189"/>
      <c r="AI189"/>
      <c r="AJ189"/>
      <c r="AL189" s="148" t="str">
        <f t="shared" si="116"/>
        <v>RED</v>
      </c>
      <c r="AM189" s="149" t="e">
        <f t="shared" si="116"/>
        <v>#REF!</v>
      </c>
      <c r="AN189" s="150" t="e">
        <f t="shared" si="116"/>
        <v>#REF!</v>
      </c>
      <c r="AO189" s="149">
        <f t="shared" si="117"/>
        <v>0</v>
      </c>
      <c r="AP189" s="150" t="e">
        <f t="shared" ref="AP189:AP197" si="121">AM189-AN189</f>
        <v>#REF!</v>
      </c>
      <c r="AQ189" s="150"/>
    </row>
    <row r="190" spans="1:43" s="183" customFormat="1" ht="18" customHeight="1" x14ac:dyDescent="0.25">
      <c r="A190" s="157" t="str">
        <f>Config!$B$16</f>
        <v>HOSP</v>
      </c>
      <c r="B190" s="152" t="e">
        <f>METAS!#REF!</f>
        <v>#REF!</v>
      </c>
      <c r="C190" s="152" t="e">
        <f>ROUNDUP((B190/12)*Config!$C$6,0)</f>
        <v>#REF!</v>
      </c>
      <c r="D190" s="152" t="e">
        <f>ACUMULADO!#REF!</f>
        <v>#REF!</v>
      </c>
      <c r="E190" s="208">
        <f>E189</f>
        <v>100</v>
      </c>
      <c r="F190" s="162"/>
      <c r="G190" s="158">
        <f>IFERROR(ROUND(D190*100/C190,1),0)</f>
        <v>0</v>
      </c>
      <c r="H190" s="159">
        <f t="shared" si="118"/>
        <v>0</v>
      </c>
      <c r="I190" s="159" t="str">
        <f t="shared" si="119"/>
        <v/>
      </c>
      <c r="J190" s="160" t="str">
        <f t="shared" si="120"/>
        <v/>
      </c>
      <c r="K190"/>
      <c r="L190"/>
      <c r="M190"/>
      <c r="N190"/>
      <c r="O190"/>
      <c r="P190"/>
      <c r="Q190"/>
      <c r="R190"/>
      <c r="S190"/>
      <c r="T190"/>
      <c r="U190" s="182"/>
      <c r="V190" s="124"/>
      <c r="W190" s="23"/>
      <c r="X190" s="23"/>
      <c r="Y190" s="23"/>
      <c r="Z190" s="182"/>
      <c r="AA190" s="23"/>
      <c r="AB190" s="23"/>
      <c r="AC190" s="23"/>
      <c r="AD190" s="23"/>
      <c r="AE190" s="23"/>
      <c r="AF190" s="23"/>
      <c r="AG190" s="173"/>
      <c r="AH190"/>
      <c r="AI190"/>
      <c r="AJ190"/>
      <c r="AL190" s="53" t="str">
        <f t="shared" si="116"/>
        <v>HOSP</v>
      </c>
      <c r="AM190" s="55" t="e">
        <f t="shared" si="116"/>
        <v>#REF!</v>
      </c>
      <c r="AN190" s="54" t="e">
        <f t="shared" si="116"/>
        <v>#REF!</v>
      </c>
      <c r="AO190" s="211">
        <f t="shared" si="117"/>
        <v>0</v>
      </c>
      <c r="AP190" s="56" t="e">
        <f t="shared" si="121"/>
        <v>#REF!</v>
      </c>
      <c r="AQ190" s="56"/>
    </row>
    <row r="191" spans="1:43" s="183" customFormat="1" ht="18" customHeight="1" x14ac:dyDescent="0.25">
      <c r="A191" s="157" t="str">
        <f>Config!$B$17</f>
        <v>LLUI</v>
      </c>
      <c r="B191" s="152" t="e">
        <f>METAS!#REF!</f>
        <v>#REF!</v>
      </c>
      <c r="C191" s="125" t="e">
        <f>ROUNDUP((B191/12)*Config!$C$6,0)</f>
        <v>#REF!</v>
      </c>
      <c r="D191" s="152" t="e">
        <f>ACUMULADO!#REF!</f>
        <v>#REF!</v>
      </c>
      <c r="E191" s="208">
        <f t="shared" ref="E191:E198" si="122">E190</f>
        <v>100</v>
      </c>
      <c r="F191" s="162"/>
      <c r="G191" s="158">
        <f>IFERROR(ROUND(D191*100/C191,1),0)</f>
        <v>0</v>
      </c>
      <c r="H191" s="159">
        <f t="shared" si="118"/>
        <v>0</v>
      </c>
      <c r="I191" s="159" t="str">
        <f t="shared" si="119"/>
        <v/>
      </c>
      <c r="J191" s="160" t="str">
        <f t="shared" si="120"/>
        <v/>
      </c>
      <c r="K191"/>
      <c r="L191"/>
      <c r="M191"/>
      <c r="N191"/>
      <c r="O191"/>
      <c r="P191"/>
      <c r="Q191"/>
      <c r="R191"/>
      <c r="S191"/>
      <c r="T191"/>
      <c r="U191" s="182"/>
      <c r="V191" s="124"/>
      <c r="W191" s="23"/>
      <c r="X191" s="23"/>
      <c r="Y191" s="23"/>
      <c r="Z191" s="182"/>
      <c r="AA191" s="23"/>
      <c r="AB191" s="23"/>
      <c r="AC191" s="23"/>
      <c r="AD191" s="23"/>
      <c r="AE191" s="23"/>
      <c r="AF191" s="23"/>
      <c r="AG191" s="173"/>
      <c r="AH191"/>
      <c r="AI191"/>
      <c r="AJ191"/>
      <c r="AL191" s="53" t="str">
        <f t="shared" si="116"/>
        <v>LLUI</v>
      </c>
      <c r="AM191" s="55" t="e">
        <f t="shared" si="116"/>
        <v>#REF!</v>
      </c>
      <c r="AN191" s="54" t="e">
        <f t="shared" si="116"/>
        <v>#REF!</v>
      </c>
      <c r="AO191" s="211">
        <f t="shared" si="117"/>
        <v>0</v>
      </c>
      <c r="AP191" s="56" t="e">
        <f t="shared" si="121"/>
        <v>#REF!</v>
      </c>
      <c r="AQ191" s="56"/>
    </row>
    <row r="192" spans="1:43" s="183" customFormat="1" ht="18" customHeight="1" x14ac:dyDescent="0.25">
      <c r="A192" s="157" t="str">
        <f>Config!$B$18</f>
        <v>JERI</v>
      </c>
      <c r="B192" s="152" t="e">
        <f>METAS!#REF!</f>
        <v>#REF!</v>
      </c>
      <c r="C192" s="125" t="e">
        <f>ROUNDUP((B192/12)*Config!$C$6,0)</f>
        <v>#REF!</v>
      </c>
      <c r="D192" s="152" t="e">
        <f>ACUMULADO!#REF!</f>
        <v>#REF!</v>
      </c>
      <c r="E192" s="208">
        <f t="shared" si="122"/>
        <v>100</v>
      </c>
      <c r="F192" s="162"/>
      <c r="G192" s="158">
        <f t="shared" ref="G192" si="123">IFERROR(ROUND(D192*100/C192,1),0)</f>
        <v>0</v>
      </c>
      <c r="H192" s="159">
        <f t="shared" si="118"/>
        <v>0</v>
      </c>
      <c r="I192" s="159" t="str">
        <f t="shared" si="119"/>
        <v/>
      </c>
      <c r="J192" s="160" t="str">
        <f t="shared" si="120"/>
        <v/>
      </c>
      <c r="K192"/>
      <c r="L192"/>
      <c r="M192"/>
      <c r="N192"/>
      <c r="O192"/>
      <c r="P192"/>
      <c r="Q192"/>
      <c r="R192"/>
      <c r="S192"/>
      <c r="T192"/>
      <c r="U192" s="182"/>
      <c r="V192" s="119"/>
      <c r="W192" s="23"/>
      <c r="X192" s="23"/>
      <c r="Y192" s="23"/>
      <c r="Z192" s="182"/>
      <c r="AA192" s="23"/>
      <c r="AB192" s="23"/>
      <c r="AC192" s="23"/>
      <c r="AD192" s="23"/>
      <c r="AE192" s="23"/>
      <c r="AF192" s="23"/>
      <c r="AG192" s="173"/>
      <c r="AH192"/>
      <c r="AI192"/>
      <c r="AJ192"/>
      <c r="AL192" s="53" t="str">
        <f t="shared" si="116"/>
        <v>JERI</v>
      </c>
      <c r="AM192" s="55" t="e">
        <f t="shared" si="116"/>
        <v>#REF!</v>
      </c>
      <c r="AN192" s="54" t="e">
        <f t="shared" si="116"/>
        <v>#REF!</v>
      </c>
      <c r="AO192" s="211">
        <f t="shared" si="117"/>
        <v>0</v>
      </c>
      <c r="AP192" s="56" t="e">
        <f t="shared" si="121"/>
        <v>#REF!</v>
      </c>
      <c r="AQ192" s="56"/>
    </row>
    <row r="193" spans="1:43" s="183" customFormat="1" ht="18" customHeight="1" x14ac:dyDescent="0.25">
      <c r="A193" s="157" t="str">
        <f>Config!$B$19</f>
        <v>YANT</v>
      </c>
      <c r="B193" s="152" t="e">
        <f>METAS!#REF!</f>
        <v>#REF!</v>
      </c>
      <c r="C193" s="125" t="e">
        <f>ROUNDUP((B193/12)*Config!$C$6,0)</f>
        <v>#REF!</v>
      </c>
      <c r="D193" s="152" t="e">
        <f>ACUMULADO!#REF!</f>
        <v>#REF!</v>
      </c>
      <c r="E193" s="208">
        <f t="shared" si="122"/>
        <v>100</v>
      </c>
      <c r="F193" s="162"/>
      <c r="G193" s="158">
        <f>IFERROR(ROUND(D193*100/C193,1),0)</f>
        <v>0</v>
      </c>
      <c r="H193" s="159">
        <f t="shared" si="118"/>
        <v>0</v>
      </c>
      <c r="I193" s="159" t="str">
        <f t="shared" si="119"/>
        <v/>
      </c>
      <c r="J193" s="160" t="str">
        <f t="shared" si="120"/>
        <v/>
      </c>
      <c r="K193"/>
      <c r="L193"/>
      <c r="M193"/>
      <c r="N193"/>
      <c r="O193"/>
      <c r="P193"/>
      <c r="Q193"/>
      <c r="R193"/>
      <c r="S193"/>
      <c r="T193"/>
      <c r="U193" s="182"/>
      <c r="V193" s="119"/>
      <c r="W193" s="23"/>
      <c r="X193" s="23"/>
      <c r="Y193" s="23"/>
      <c r="Z193" s="182"/>
      <c r="AA193" s="23"/>
      <c r="AB193" s="23"/>
      <c r="AC193" s="23"/>
      <c r="AD193" s="23"/>
      <c r="AE193" s="23"/>
      <c r="AF193" s="23"/>
      <c r="AG193" s="173"/>
      <c r="AH193"/>
      <c r="AI193"/>
      <c r="AJ193"/>
      <c r="AL193" s="53" t="str">
        <f t="shared" si="116"/>
        <v>YANT</v>
      </c>
      <c r="AM193" s="55" t="e">
        <f t="shared" si="116"/>
        <v>#REF!</v>
      </c>
      <c r="AN193" s="54" t="e">
        <f t="shared" si="116"/>
        <v>#REF!</v>
      </c>
      <c r="AO193" s="211">
        <f t="shared" si="117"/>
        <v>0</v>
      </c>
      <c r="AP193" s="56" t="e">
        <f t="shared" si="121"/>
        <v>#REF!</v>
      </c>
      <c r="AQ193" s="56"/>
    </row>
    <row r="194" spans="1:43" s="183" customFormat="1" ht="18" customHeight="1" x14ac:dyDescent="0.25">
      <c r="A194" s="157" t="str">
        <f>Config!$B$20</f>
        <v>SORI</v>
      </c>
      <c r="B194" s="152" t="e">
        <f>METAS!#REF!</f>
        <v>#REF!</v>
      </c>
      <c r="C194" s="125" t="e">
        <f>ROUNDUP((B194/12)*Config!$C$6,0)</f>
        <v>#REF!</v>
      </c>
      <c r="D194" s="152" t="e">
        <f>ACUMULADO!#REF!</f>
        <v>#REF!</v>
      </c>
      <c r="E194" s="208">
        <f t="shared" si="122"/>
        <v>100</v>
      </c>
      <c r="F194" s="162"/>
      <c r="G194" s="158">
        <f t="shared" ref="G194" si="124">IFERROR(ROUND(D194*100/C194,1),0)</f>
        <v>0</v>
      </c>
      <c r="H194" s="159">
        <f t="shared" si="118"/>
        <v>0</v>
      </c>
      <c r="I194" s="159" t="str">
        <f t="shared" si="119"/>
        <v/>
      </c>
      <c r="J194" s="160" t="str">
        <f t="shared" si="120"/>
        <v/>
      </c>
      <c r="K194"/>
      <c r="L194"/>
      <c r="M194"/>
      <c r="N194"/>
      <c r="O194"/>
      <c r="P194"/>
      <c r="Q194"/>
      <c r="R194"/>
      <c r="S194"/>
      <c r="T194"/>
      <c r="U194" s="182"/>
      <c r="V194" s="119"/>
      <c r="W194" s="23"/>
      <c r="X194" s="23"/>
      <c r="Y194" s="23"/>
      <c r="Z194" s="182"/>
      <c r="AA194" s="23"/>
      <c r="AB194" s="23"/>
      <c r="AC194" s="23"/>
      <c r="AD194" s="23"/>
      <c r="AE194" s="23"/>
      <c r="AF194" s="23"/>
      <c r="AG194" s="173"/>
      <c r="AH194"/>
      <c r="AI194"/>
      <c r="AJ194"/>
      <c r="AL194" s="53" t="str">
        <f t="shared" si="116"/>
        <v>SORI</v>
      </c>
      <c r="AM194" s="55" t="e">
        <f t="shared" si="116"/>
        <v>#REF!</v>
      </c>
      <c r="AN194" s="54" t="e">
        <f t="shared" si="116"/>
        <v>#REF!</v>
      </c>
      <c r="AO194" s="211">
        <f t="shared" si="117"/>
        <v>0</v>
      </c>
      <c r="AP194" s="56" t="e">
        <f t="shared" si="121"/>
        <v>#REF!</v>
      </c>
      <c r="AQ194" s="56"/>
    </row>
    <row r="195" spans="1:43" s="183" customFormat="1" ht="18" customHeight="1" x14ac:dyDescent="0.25">
      <c r="A195" s="157" t="str">
        <f>Config!$B$21</f>
        <v>JEPE</v>
      </c>
      <c r="B195" s="152" t="e">
        <f>METAS!#REF!</f>
        <v>#REF!</v>
      </c>
      <c r="C195" s="125" t="e">
        <f>ROUNDUP((B195/12)*Config!$C$6,0)</f>
        <v>#REF!</v>
      </c>
      <c r="D195" s="152" t="e">
        <f>ACUMULADO!#REF!</f>
        <v>#REF!</v>
      </c>
      <c r="E195" s="208">
        <f t="shared" si="122"/>
        <v>100</v>
      </c>
      <c r="F195" s="162"/>
      <c r="G195" s="158">
        <f>IFERROR(ROUND(D195*100/C195,1),0)</f>
        <v>0</v>
      </c>
      <c r="H195" s="159">
        <f t="shared" si="118"/>
        <v>0</v>
      </c>
      <c r="I195" s="159" t="str">
        <f t="shared" si="119"/>
        <v/>
      </c>
      <c r="J195" s="160" t="str">
        <f t="shared" si="120"/>
        <v/>
      </c>
      <c r="K195"/>
      <c r="L195"/>
      <c r="M195"/>
      <c r="N195"/>
      <c r="O195"/>
      <c r="P195"/>
      <c r="Q195"/>
      <c r="R195"/>
      <c r="S195"/>
      <c r="T195"/>
      <c r="U195" s="182"/>
      <c r="V195" s="119"/>
      <c r="W195" s="23"/>
      <c r="X195" s="23"/>
      <c r="Y195" s="23"/>
      <c r="Z195" s="182"/>
      <c r="AA195" s="23"/>
      <c r="AB195" s="23"/>
      <c r="AC195" s="23"/>
      <c r="AD195" s="23"/>
      <c r="AE195" s="23"/>
      <c r="AF195" s="23"/>
      <c r="AG195" s="173"/>
      <c r="AH195"/>
      <c r="AI195"/>
      <c r="AJ195"/>
      <c r="AL195" s="53" t="str">
        <f t="shared" si="116"/>
        <v>JEPE</v>
      </c>
      <c r="AM195" s="55" t="e">
        <f t="shared" si="116"/>
        <v>#REF!</v>
      </c>
      <c r="AN195" s="54" t="e">
        <f t="shared" si="116"/>
        <v>#REF!</v>
      </c>
      <c r="AO195" s="211">
        <f>G195</f>
        <v>0</v>
      </c>
      <c r="AP195" s="56" t="e">
        <f>AM195-AN195</f>
        <v>#REF!</v>
      </c>
      <c r="AQ195" s="56"/>
    </row>
    <row r="196" spans="1:43" s="183" customFormat="1" ht="18" customHeight="1" x14ac:dyDescent="0.25">
      <c r="A196" s="157" t="str">
        <f>Config!$B$22</f>
        <v>ROQU</v>
      </c>
      <c r="B196" s="152" t="e">
        <f>METAS!#REF!</f>
        <v>#REF!</v>
      </c>
      <c r="C196" s="125" t="e">
        <f>ROUNDUP((B196/12)*Config!$C$6,0)</f>
        <v>#REF!</v>
      </c>
      <c r="D196" s="152" t="e">
        <f>ACUMULADO!#REF!</f>
        <v>#REF!</v>
      </c>
      <c r="E196" s="208">
        <f t="shared" si="122"/>
        <v>100</v>
      </c>
      <c r="F196" s="162"/>
      <c r="G196" s="158">
        <f>IFERROR(ROUND(D196*100/C196,1),0)</f>
        <v>0</v>
      </c>
      <c r="H196" s="159">
        <f t="shared" si="118"/>
        <v>0</v>
      </c>
      <c r="I196" s="159" t="str">
        <f t="shared" si="119"/>
        <v/>
      </c>
      <c r="J196" s="160" t="str">
        <f t="shared" si="120"/>
        <v/>
      </c>
      <c r="K196"/>
      <c r="L196"/>
      <c r="M196"/>
      <c r="N196"/>
      <c r="O196"/>
      <c r="P196"/>
      <c r="Q196"/>
      <c r="R196"/>
      <c r="S196"/>
      <c r="T196"/>
      <c r="U196" s="182"/>
      <c r="W196" s="23"/>
      <c r="X196" s="23"/>
      <c r="Y196" s="23"/>
      <c r="Z196" s="182"/>
      <c r="AA196" s="23"/>
      <c r="AB196" s="23"/>
      <c r="AC196" s="23"/>
      <c r="AD196" s="23"/>
      <c r="AE196" s="23"/>
      <c r="AF196" s="23"/>
      <c r="AG196" s="173"/>
      <c r="AH196"/>
      <c r="AI196"/>
      <c r="AJ196"/>
      <c r="AL196" s="53" t="str">
        <f t="shared" si="116"/>
        <v>ROQU</v>
      </c>
      <c r="AM196" s="55" t="e">
        <f t="shared" si="116"/>
        <v>#REF!</v>
      </c>
      <c r="AN196" s="54" t="e">
        <f t="shared" si="116"/>
        <v>#REF!</v>
      </c>
      <c r="AO196" s="211">
        <f>G196</f>
        <v>0</v>
      </c>
      <c r="AP196" s="56" t="e">
        <f>AM196-AN196</f>
        <v>#REF!</v>
      </c>
      <c r="AQ196" s="56"/>
    </row>
    <row r="197" spans="1:43" s="183" customFormat="1" ht="18" customHeight="1" x14ac:dyDescent="0.25">
      <c r="A197" s="157" t="str">
        <f>Config!$B$23</f>
        <v>CALZ</v>
      </c>
      <c r="B197" s="152" t="e">
        <f>METAS!#REF!</f>
        <v>#REF!</v>
      </c>
      <c r="C197" s="125" t="e">
        <f>ROUNDUP((B197/12)*Config!$C$6,0)</f>
        <v>#REF!</v>
      </c>
      <c r="D197" s="152" t="e">
        <f>ACUMULADO!#REF!</f>
        <v>#REF!</v>
      </c>
      <c r="E197" s="208">
        <f t="shared" si="122"/>
        <v>100</v>
      </c>
      <c r="F197" s="162"/>
      <c r="G197" s="158">
        <f t="shared" ref="G197:G198" si="125">IFERROR(ROUND(D197*100/C197,1),0)</f>
        <v>0</v>
      </c>
      <c r="H197" s="159">
        <f t="shared" si="118"/>
        <v>0</v>
      </c>
      <c r="I197" s="159" t="str">
        <f t="shared" si="119"/>
        <v/>
      </c>
      <c r="J197" s="160" t="str">
        <f t="shared" si="120"/>
        <v/>
      </c>
      <c r="K197"/>
      <c r="L197"/>
      <c r="M197"/>
      <c r="N197"/>
      <c r="O197"/>
      <c r="P197"/>
      <c r="Q197"/>
      <c r="R197"/>
      <c r="S197"/>
      <c r="T197"/>
      <c r="U197" s="182"/>
      <c r="V197" s="119"/>
      <c r="W197" s="23"/>
      <c r="X197" s="23"/>
      <c r="Y197" s="23"/>
      <c r="Z197" s="182"/>
      <c r="AA197" s="23"/>
      <c r="AB197" s="23"/>
      <c r="AC197" s="23"/>
      <c r="AD197" s="23"/>
      <c r="AE197" s="23"/>
      <c r="AF197" s="23"/>
      <c r="AG197" s="173"/>
      <c r="AH197"/>
      <c r="AI197"/>
      <c r="AJ197"/>
      <c r="AL197" s="53" t="str">
        <f t="shared" si="116"/>
        <v>CALZ</v>
      </c>
      <c r="AM197" s="55" t="e">
        <f t="shared" si="116"/>
        <v>#REF!</v>
      </c>
      <c r="AN197" s="54" t="e">
        <f t="shared" si="116"/>
        <v>#REF!</v>
      </c>
      <c r="AO197" s="211">
        <f t="shared" si="117"/>
        <v>0</v>
      </c>
      <c r="AP197" s="56" t="e">
        <f t="shared" si="121"/>
        <v>#REF!</v>
      </c>
      <c r="AQ197" s="56"/>
    </row>
    <row r="198" spans="1:43" s="183" customFormat="1" ht="18" customHeight="1" x14ac:dyDescent="0.25">
      <c r="A198" s="157" t="str">
        <f>Config!$B$24</f>
        <v>PUEB</v>
      </c>
      <c r="B198" s="152" t="e">
        <f>METAS!#REF!</f>
        <v>#REF!</v>
      </c>
      <c r="C198" s="125" t="e">
        <f>ROUNDUP((B198/12)*Config!$C$6,0)</f>
        <v>#REF!</v>
      </c>
      <c r="D198" s="152" t="e">
        <f>ACUMULADO!#REF!</f>
        <v>#REF!</v>
      </c>
      <c r="E198" s="208">
        <f t="shared" si="122"/>
        <v>100</v>
      </c>
      <c r="F198" s="162"/>
      <c r="G198" s="158">
        <f t="shared" si="125"/>
        <v>0</v>
      </c>
      <c r="H198" s="159">
        <f t="shared" si="118"/>
        <v>0</v>
      </c>
      <c r="I198" s="159" t="str">
        <f t="shared" si="119"/>
        <v/>
      </c>
      <c r="J198" s="160" t="str">
        <f t="shared" si="120"/>
        <v/>
      </c>
      <c r="K198"/>
      <c r="L198"/>
      <c r="M198"/>
      <c r="N198"/>
      <c r="O198"/>
      <c r="P198"/>
      <c r="Q198"/>
      <c r="R198"/>
      <c r="S198"/>
      <c r="T198"/>
      <c r="U198" s="182"/>
      <c r="W198" s="23"/>
      <c r="X198" s="23"/>
      <c r="Y198" s="23"/>
      <c r="Z198" s="182"/>
      <c r="AA198" s="23"/>
      <c r="AB198" s="23"/>
      <c r="AC198" s="23"/>
      <c r="AD198" s="23"/>
      <c r="AE198" s="23"/>
      <c r="AF198" s="23"/>
      <c r="AG198" s="173"/>
      <c r="AH198"/>
      <c r="AI198"/>
      <c r="AJ198"/>
      <c r="AL198" s="53" t="str">
        <f>A198</f>
        <v>PUEB</v>
      </c>
      <c r="AM198" s="55" t="e">
        <f t="shared" si="116"/>
        <v>#REF!</v>
      </c>
      <c r="AN198" s="54" t="e">
        <f t="shared" si="116"/>
        <v>#REF!</v>
      </c>
      <c r="AO198" s="211">
        <f>G198</f>
        <v>0</v>
      </c>
      <c r="AP198" s="56" t="e">
        <f>AM198-AN198</f>
        <v>#REF!</v>
      </c>
      <c r="AQ198" s="56"/>
    </row>
    <row r="199" spans="1:43" s="183" customFormat="1" ht="18" customHeight="1" x14ac:dyDescent="0.25">
      <c r="A199" s="187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 s="182"/>
      <c r="V199" s="119"/>
      <c r="W199" s="23"/>
      <c r="X199" s="23"/>
      <c r="Y199" s="23"/>
      <c r="Z199" s="182"/>
      <c r="AA199" s="23"/>
      <c r="AB199" s="23"/>
      <c r="AC199" s="23"/>
      <c r="AD199" s="23"/>
      <c r="AE199" s="23"/>
      <c r="AF199" s="23"/>
      <c r="AG199" s="173"/>
      <c r="AH199"/>
      <c r="AI199"/>
      <c r="AJ199"/>
      <c r="AO199"/>
      <c r="AP199" s="4"/>
    </row>
    <row r="200" spans="1:43" s="183" customFormat="1" ht="18" customHeight="1" x14ac:dyDescent="0.25">
      <c r="A200" s="187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 s="182"/>
      <c r="V200" s="119"/>
      <c r="W200" s="23"/>
      <c r="X200" s="23"/>
      <c r="Y200" s="23"/>
      <c r="Z200" s="182"/>
      <c r="AA200" s="23"/>
      <c r="AB200" s="23"/>
      <c r="AC200" s="23"/>
      <c r="AD200" s="23"/>
      <c r="AE200" s="23"/>
      <c r="AF200" s="23"/>
      <c r="AG200" s="173"/>
      <c r="AH200"/>
      <c r="AI200"/>
      <c r="AJ200"/>
      <c r="AO200"/>
      <c r="AP200" s="4"/>
    </row>
    <row r="201" spans="1:43" s="183" customFormat="1" ht="18" customHeight="1" x14ac:dyDescent="0.25">
      <c r="A201" s="187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 s="182"/>
      <c r="V201" s="119"/>
      <c r="W201" s="23"/>
      <c r="X201" s="23"/>
      <c r="Y201" s="23"/>
      <c r="Z201" s="182"/>
      <c r="AA201" s="23"/>
      <c r="AB201" s="23"/>
      <c r="AC201" s="23"/>
      <c r="AD201" s="23"/>
      <c r="AE201" s="23"/>
      <c r="AF201" s="23"/>
      <c r="AG201" s="173"/>
      <c r="AH201"/>
      <c r="AI201"/>
      <c r="AJ201"/>
      <c r="AO201"/>
      <c r="AP201" s="4"/>
    </row>
    <row r="202" spans="1:43" s="183" customFormat="1" ht="18" customHeight="1" x14ac:dyDescent="0.25">
      <c r="A202" s="187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 s="182"/>
      <c r="V202" s="119"/>
      <c r="W202" s="23"/>
      <c r="X202" s="23"/>
      <c r="Y202" s="23"/>
      <c r="Z202" s="182"/>
      <c r="AA202" s="23"/>
      <c r="AB202" s="23"/>
      <c r="AC202" s="23"/>
      <c r="AD202" s="23"/>
      <c r="AE202" s="23"/>
      <c r="AF202" s="23"/>
      <c r="AG202" s="173"/>
      <c r="AH202"/>
      <c r="AI202"/>
      <c r="AJ202"/>
      <c r="AO202"/>
      <c r="AP202" s="4"/>
    </row>
    <row r="203" spans="1:43" s="183" customFormat="1" ht="18" customHeight="1" x14ac:dyDescent="0.25">
      <c r="A203" s="187"/>
      <c r="H203"/>
      <c r="I203"/>
      <c r="J203"/>
      <c r="K203" s="24"/>
      <c r="L203"/>
      <c r="M203"/>
      <c r="N203"/>
      <c r="O203"/>
      <c r="P203"/>
      <c r="Q203"/>
      <c r="R203"/>
      <c r="S203"/>
      <c r="T203"/>
      <c r="U203" s="182"/>
      <c r="V203" s="119"/>
      <c r="W203" s="23"/>
      <c r="X203" s="23"/>
      <c r="Y203" s="23"/>
      <c r="Z203" s="182"/>
      <c r="AA203" s="23"/>
      <c r="AB203" s="23"/>
      <c r="AC203" s="23"/>
      <c r="AD203" s="23"/>
      <c r="AE203" s="23"/>
      <c r="AF203" s="23"/>
      <c r="AG203" s="173"/>
      <c r="AH203"/>
      <c r="AI203"/>
      <c r="AJ203"/>
      <c r="AO203"/>
      <c r="AP203" s="4"/>
    </row>
    <row r="204" spans="1:43" s="183" customFormat="1" ht="18" customHeight="1" x14ac:dyDescent="0.25">
      <c r="A204" s="187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 s="182"/>
      <c r="V204" s="119"/>
      <c r="W204" s="23"/>
      <c r="X204" s="23"/>
      <c r="Y204" s="23"/>
      <c r="Z204" s="182"/>
      <c r="AA204" s="23"/>
      <c r="AB204" s="23"/>
      <c r="AC204" s="23"/>
      <c r="AD204" s="23"/>
      <c r="AE204" s="23"/>
      <c r="AF204" s="23"/>
      <c r="AG204" s="173"/>
      <c r="AH204"/>
      <c r="AI204"/>
      <c r="AJ204"/>
      <c r="AO204"/>
      <c r="AP204" s="4"/>
    </row>
    <row r="205" spans="1:43" s="183" customFormat="1" ht="18" customHeight="1" x14ac:dyDescent="0.25">
      <c r="A205" s="187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 s="182"/>
      <c r="V205" s="119"/>
      <c r="W205" s="23"/>
      <c r="X205" s="23"/>
      <c r="Y205" s="23"/>
      <c r="Z205" s="182"/>
      <c r="AA205" s="23"/>
      <c r="AB205" s="23"/>
      <c r="AC205" s="23"/>
      <c r="AD205" s="23"/>
      <c r="AE205" s="23"/>
      <c r="AF205" s="23"/>
      <c r="AG205" s="173"/>
      <c r="AH205"/>
      <c r="AI205"/>
      <c r="AJ205"/>
      <c r="AO205"/>
      <c r="AP205" s="4"/>
    </row>
    <row r="206" spans="1:43" s="183" customFormat="1" ht="18" customHeight="1" x14ac:dyDescent="0.25">
      <c r="A206" s="187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 s="182"/>
      <c r="V206" s="119"/>
      <c r="W206" s="23"/>
      <c r="X206" s="23"/>
      <c r="Y206" s="23"/>
      <c r="Z206" s="182"/>
      <c r="AA206" s="23"/>
      <c r="AB206" s="23"/>
      <c r="AC206" s="23"/>
      <c r="AD206" s="23"/>
      <c r="AE206" s="23"/>
      <c r="AF206" s="23"/>
      <c r="AG206" s="173"/>
      <c r="AH206"/>
      <c r="AI206"/>
      <c r="AJ206"/>
      <c r="AO206"/>
      <c r="AP206" s="4"/>
    </row>
    <row r="207" spans="1:43" s="183" customFormat="1" ht="18" customHeight="1" x14ac:dyDescent="0.25">
      <c r="A207" s="18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 s="182"/>
      <c r="V207" s="119"/>
      <c r="W207" s="23"/>
      <c r="X207" s="23"/>
      <c r="Y207" s="23"/>
      <c r="Z207" s="182"/>
      <c r="AA207" s="23"/>
      <c r="AB207" s="23"/>
      <c r="AC207" s="23"/>
      <c r="AD207" s="23"/>
      <c r="AE207" s="23"/>
      <c r="AF207" s="23"/>
      <c r="AG207" s="173"/>
      <c r="AH207"/>
      <c r="AI207"/>
      <c r="AJ207"/>
      <c r="AO207"/>
      <c r="AP207" s="4"/>
    </row>
    <row r="208" spans="1:43" s="183" customFormat="1" ht="18" customHeight="1" x14ac:dyDescent="0.25">
      <c r="A208" s="187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 s="182"/>
      <c r="V208" s="119"/>
      <c r="W208" s="23"/>
      <c r="X208" s="23"/>
      <c r="Y208" s="23"/>
      <c r="Z208" s="182"/>
      <c r="AA208" s="23"/>
      <c r="AB208" s="23"/>
      <c r="AC208" s="23"/>
      <c r="AD208" s="23"/>
      <c r="AE208" s="23"/>
      <c r="AF208" s="23"/>
      <c r="AG208" s="173"/>
      <c r="AH208"/>
      <c r="AI208"/>
      <c r="AJ208"/>
      <c r="AO208"/>
      <c r="AP208" s="4"/>
    </row>
    <row r="209" spans="1:43" s="183" customFormat="1" ht="18" customHeight="1" x14ac:dyDescent="0.25">
      <c r="A209" s="7" t="e">
        <f>METAS!#REF!</f>
        <v>#REF!</v>
      </c>
      <c r="B209"/>
      <c r="C209" s="127"/>
      <c r="D209" s="128"/>
      <c r="E209" s="128"/>
      <c r="F209" s="129"/>
      <c r="G209" s="129"/>
      <c r="H209" s="129"/>
      <c r="I209" s="207"/>
      <c r="J209" s="205"/>
      <c r="K209"/>
      <c r="L209"/>
      <c r="M209"/>
      <c r="N209"/>
      <c r="O209"/>
      <c r="P209"/>
      <c r="Q209"/>
      <c r="R209"/>
      <c r="S209"/>
      <c r="T209"/>
      <c r="U209" s="182"/>
      <c r="V209" s="124" t="e">
        <f>A209</f>
        <v>#REF!</v>
      </c>
      <c r="W209" s="23"/>
      <c r="X209" s="23"/>
      <c r="Y209" s="23"/>
      <c r="Z209" s="182"/>
      <c r="AA209" s="23"/>
      <c r="AB209" s="23"/>
      <c r="AC209" s="23"/>
      <c r="AD209" s="23"/>
      <c r="AE209" s="23"/>
      <c r="AF209" s="23"/>
      <c r="AG209" s="173"/>
      <c r="AH209"/>
      <c r="AI209"/>
      <c r="AJ209"/>
      <c r="AL209" t="e">
        <f t="shared" ref="AL209:AN220" si="126">A209</f>
        <v>#REF!</v>
      </c>
      <c r="AM209"/>
      <c r="AN209"/>
      <c r="AO209"/>
      <c r="AP209" s="4"/>
      <c r="AQ209"/>
    </row>
    <row r="210" spans="1:43" s="183" customFormat="1" ht="48" customHeight="1" thickBot="1" x14ac:dyDescent="0.3">
      <c r="A210" s="132" t="s">
        <v>3</v>
      </c>
      <c r="B210" s="133" t="s">
        <v>186</v>
      </c>
      <c r="C210" s="134" t="s">
        <v>128</v>
      </c>
      <c r="D210" s="133" t="s">
        <v>190</v>
      </c>
      <c r="E210" s="133" t="s">
        <v>2</v>
      </c>
      <c r="F210" s="135"/>
      <c r="G210" s="136" t="s">
        <v>96</v>
      </c>
      <c r="H210" s="137" t="str">
        <f>"DEFICIENTE &lt; = "&amp;$H$3</f>
        <v>DEFICIENTE &lt; = 90</v>
      </c>
      <c r="I210" s="137" t="str">
        <f>"PROCESO &gt; "&amp;$H$3&amp;"  -  &lt; "&amp;$I$3</f>
        <v>PROCESO &gt; 90  -  &lt; 100</v>
      </c>
      <c r="J210" s="137" t="str">
        <f>"OPTIMO &gt; = "&amp;$I$3</f>
        <v>OPTIMO &gt; = 100</v>
      </c>
      <c r="K210"/>
      <c r="L210"/>
      <c r="M210"/>
      <c r="N210"/>
      <c r="O210"/>
      <c r="P210"/>
      <c r="Q210"/>
      <c r="R210"/>
      <c r="S210"/>
      <c r="T210"/>
      <c r="U210" s="182"/>
      <c r="V210" s="161" t="e">
        <f>$V$1&amp;"  "&amp;V209&amp;"  "&amp;$V$3&amp;"  "&amp;$V$2</f>
        <v>#REF!</v>
      </c>
      <c r="W210" s="23"/>
      <c r="X210" s="23"/>
      <c r="Y210" s="23"/>
      <c r="Z210" s="182"/>
      <c r="AA210" s="23"/>
      <c r="AB210" s="23"/>
      <c r="AC210" s="23"/>
      <c r="AD210" s="23"/>
      <c r="AE210" s="23"/>
      <c r="AF210" s="23"/>
      <c r="AG210" s="173"/>
      <c r="AH210"/>
      <c r="AI210"/>
      <c r="AJ210"/>
      <c r="AL210" s="138" t="str">
        <f t="shared" si="126"/>
        <v>ESTABLECIMIENTOS</v>
      </c>
      <c r="AM210" s="139" t="str">
        <f t="shared" si="126"/>
        <v>Meta. Anual</v>
      </c>
      <c r="AN210" s="140" t="str">
        <f t="shared" si="126"/>
        <v>Pob. Suj</v>
      </c>
      <c r="AO210" s="141" t="str">
        <f t="shared" ref="AO210:AO219" si="127">G210</f>
        <v>%</v>
      </c>
      <c r="AP210" s="141" t="s">
        <v>18</v>
      </c>
      <c r="AQ210" s="142"/>
    </row>
    <row r="211" spans="1:43" s="183" customFormat="1" ht="18" customHeight="1" thickBot="1" x14ac:dyDescent="0.3">
      <c r="A211" s="143" t="str">
        <f>Config!$B$15</f>
        <v>RED</v>
      </c>
      <c r="B211" s="144" t="e">
        <f>SUM(B212:B220)</f>
        <v>#REF!</v>
      </c>
      <c r="C211" s="144" t="e">
        <f>SUM(C212:C220)</f>
        <v>#REF!</v>
      </c>
      <c r="D211" s="144" t="e">
        <f>SUM(D212:D220)</f>
        <v>#REF!</v>
      </c>
      <c r="E211" s="144">
        <f>Config!$D$9</f>
        <v>100</v>
      </c>
      <c r="F211" s="145"/>
      <c r="G211" s="144">
        <f>IFERROR(ROUND(D211*100/C211,1),0)</f>
        <v>0</v>
      </c>
      <c r="H211" s="146">
        <f t="shared" ref="H211:H220" si="128">IF(G211&lt;=$H$3,G211,"")</f>
        <v>0</v>
      </c>
      <c r="I211" s="146" t="str">
        <f t="shared" ref="I211:I220" si="129">IF(G211&gt;$H$3,IF(G211&lt;$I$3,G211,""),"")</f>
        <v/>
      </c>
      <c r="J211" s="144" t="str">
        <f t="shared" ref="J211:J220" si="130">IF(G211&gt;=$I$3,G211,"")</f>
        <v/>
      </c>
      <c r="K211"/>
      <c r="L211"/>
      <c r="M211"/>
      <c r="N211"/>
      <c r="O211"/>
      <c r="P211"/>
      <c r="Q211"/>
      <c r="R211"/>
      <c r="S211"/>
      <c r="T211"/>
      <c r="U211" s="182"/>
      <c r="W211" s="23"/>
      <c r="X211" s="23"/>
      <c r="Y211" s="23"/>
      <c r="Z211" s="182"/>
      <c r="AA211" s="23"/>
      <c r="AB211" s="23"/>
      <c r="AC211" s="23"/>
      <c r="AD211" s="23"/>
      <c r="AE211" s="23"/>
      <c r="AF211" s="23"/>
      <c r="AG211" s="173"/>
      <c r="AH211"/>
      <c r="AI211"/>
      <c r="AJ211"/>
      <c r="AL211" s="148" t="str">
        <f t="shared" si="126"/>
        <v>RED</v>
      </c>
      <c r="AM211" s="149" t="e">
        <f t="shared" si="126"/>
        <v>#REF!</v>
      </c>
      <c r="AN211" s="150" t="e">
        <f t="shared" si="126"/>
        <v>#REF!</v>
      </c>
      <c r="AO211" s="149">
        <f t="shared" si="127"/>
        <v>0</v>
      </c>
      <c r="AP211" s="150" t="e">
        <f t="shared" ref="AP211:AP219" si="131">AM211-AN211</f>
        <v>#REF!</v>
      </c>
      <c r="AQ211" s="150"/>
    </row>
    <row r="212" spans="1:43" s="183" customFormat="1" ht="18" customHeight="1" x14ac:dyDescent="0.25">
      <c r="A212" s="157" t="str">
        <f>Config!$B$16</f>
        <v>HOSP</v>
      </c>
      <c r="B212" s="152" t="e">
        <f>METAS!#REF!</f>
        <v>#REF!</v>
      </c>
      <c r="C212" s="152" t="e">
        <f>ROUNDUP((B212/12)*Config!$C$6,0)</f>
        <v>#REF!</v>
      </c>
      <c r="D212" s="152" t="e">
        <f>ACUMULADO!#REF!</f>
        <v>#REF!</v>
      </c>
      <c r="E212" s="208">
        <f>E211</f>
        <v>100</v>
      </c>
      <c r="F212" s="162"/>
      <c r="G212" s="158">
        <f>IFERROR(ROUND(D212*100/C212,1),0)</f>
        <v>0</v>
      </c>
      <c r="H212" s="159">
        <f t="shared" si="128"/>
        <v>0</v>
      </c>
      <c r="I212" s="159" t="str">
        <f t="shared" si="129"/>
        <v/>
      </c>
      <c r="J212" s="160" t="str">
        <f t="shared" si="130"/>
        <v/>
      </c>
      <c r="K212"/>
      <c r="L212"/>
      <c r="M212"/>
      <c r="N212"/>
      <c r="O212"/>
      <c r="P212"/>
      <c r="Q212"/>
      <c r="R212"/>
      <c r="S212"/>
      <c r="T212"/>
      <c r="U212" s="182"/>
      <c r="V212" s="124"/>
      <c r="W212" s="23"/>
      <c r="X212" s="23"/>
      <c r="Y212" s="23"/>
      <c r="Z212" s="182"/>
      <c r="AA212" s="23"/>
      <c r="AB212" s="23"/>
      <c r="AC212" s="23"/>
      <c r="AD212" s="23"/>
      <c r="AE212" s="23"/>
      <c r="AF212" s="23"/>
      <c r="AG212" s="173"/>
      <c r="AH212"/>
      <c r="AI212"/>
      <c r="AJ212"/>
      <c r="AL212" s="53" t="str">
        <f t="shared" si="126"/>
        <v>HOSP</v>
      </c>
      <c r="AM212" s="55" t="e">
        <f t="shared" si="126"/>
        <v>#REF!</v>
      </c>
      <c r="AN212" s="54" t="e">
        <f t="shared" si="126"/>
        <v>#REF!</v>
      </c>
      <c r="AO212" s="211">
        <f t="shared" si="127"/>
        <v>0</v>
      </c>
      <c r="AP212" s="56" t="e">
        <f t="shared" si="131"/>
        <v>#REF!</v>
      </c>
      <c r="AQ212" s="56"/>
    </row>
    <row r="213" spans="1:43" s="183" customFormat="1" ht="18" customHeight="1" x14ac:dyDescent="0.25">
      <c r="A213" s="157" t="str">
        <f>Config!$B$17</f>
        <v>LLUI</v>
      </c>
      <c r="B213" s="152" t="e">
        <f>METAS!#REF!</f>
        <v>#REF!</v>
      </c>
      <c r="C213" s="125" t="e">
        <f>ROUNDUP((B213/12)*Config!$C$6,0)</f>
        <v>#REF!</v>
      </c>
      <c r="D213" s="152" t="e">
        <f>ACUMULADO!#REF!</f>
        <v>#REF!</v>
      </c>
      <c r="E213" s="208">
        <f t="shared" ref="E213:E220" si="132">E212</f>
        <v>100</v>
      </c>
      <c r="F213" s="162"/>
      <c r="G213" s="158">
        <f>IFERROR(ROUND(D213*100/C213,1),0)</f>
        <v>0</v>
      </c>
      <c r="H213" s="159">
        <f t="shared" si="128"/>
        <v>0</v>
      </c>
      <c r="I213" s="159" t="str">
        <f t="shared" si="129"/>
        <v/>
      </c>
      <c r="J213" s="160" t="str">
        <f t="shared" si="130"/>
        <v/>
      </c>
      <c r="K213"/>
      <c r="L213"/>
      <c r="M213"/>
      <c r="N213"/>
      <c r="O213"/>
      <c r="P213"/>
      <c r="Q213"/>
      <c r="R213"/>
      <c r="S213"/>
      <c r="T213"/>
      <c r="U213" s="182"/>
      <c r="V213" s="124"/>
      <c r="W213" s="23"/>
      <c r="X213" s="23"/>
      <c r="Y213" s="23"/>
      <c r="Z213" s="182"/>
      <c r="AA213" s="23"/>
      <c r="AB213" s="23"/>
      <c r="AC213" s="23"/>
      <c r="AD213" s="23"/>
      <c r="AE213" s="23"/>
      <c r="AF213" s="23"/>
      <c r="AG213" s="173"/>
      <c r="AH213"/>
      <c r="AI213"/>
      <c r="AJ213"/>
      <c r="AL213" s="53" t="str">
        <f t="shared" si="126"/>
        <v>LLUI</v>
      </c>
      <c r="AM213" s="55" t="e">
        <f t="shared" si="126"/>
        <v>#REF!</v>
      </c>
      <c r="AN213" s="54" t="e">
        <f t="shared" si="126"/>
        <v>#REF!</v>
      </c>
      <c r="AO213" s="211">
        <f t="shared" si="127"/>
        <v>0</v>
      </c>
      <c r="AP213" s="56" t="e">
        <f t="shared" si="131"/>
        <v>#REF!</v>
      </c>
      <c r="AQ213" s="56"/>
    </row>
    <row r="214" spans="1:43" s="183" customFormat="1" x14ac:dyDescent="0.25">
      <c r="A214" s="157" t="str">
        <f>Config!$B$18</f>
        <v>JERI</v>
      </c>
      <c r="B214" s="152" t="e">
        <f>METAS!#REF!</f>
        <v>#REF!</v>
      </c>
      <c r="C214" s="125" t="e">
        <f>ROUNDUP((B214/12)*Config!$C$6,0)</f>
        <v>#REF!</v>
      </c>
      <c r="D214" s="152" t="e">
        <f>ACUMULADO!#REF!</f>
        <v>#REF!</v>
      </c>
      <c r="E214" s="208">
        <f t="shared" si="132"/>
        <v>100</v>
      </c>
      <c r="F214" s="162"/>
      <c r="G214" s="158">
        <f t="shared" ref="G214" si="133">IFERROR(ROUND(D214*100/C214,1),0)</f>
        <v>0</v>
      </c>
      <c r="H214" s="159">
        <f t="shared" si="128"/>
        <v>0</v>
      </c>
      <c r="I214" s="159" t="str">
        <f t="shared" si="129"/>
        <v/>
      </c>
      <c r="J214" s="160" t="str">
        <f t="shared" si="130"/>
        <v/>
      </c>
      <c r="K214"/>
      <c r="L214"/>
      <c r="M214"/>
      <c r="N214"/>
      <c r="O214"/>
      <c r="P214"/>
      <c r="Q214"/>
      <c r="R214"/>
      <c r="S214"/>
      <c r="T214"/>
      <c r="U214" s="182"/>
      <c r="V214" s="119"/>
      <c r="W214" s="23"/>
      <c r="X214" s="23"/>
      <c r="Y214" s="23"/>
      <c r="Z214" s="182"/>
      <c r="AA214" s="23"/>
      <c r="AB214" s="23"/>
      <c r="AC214" s="23"/>
      <c r="AD214" s="23"/>
      <c r="AE214" s="23"/>
      <c r="AF214" s="23"/>
      <c r="AG214" s="173"/>
      <c r="AH214"/>
      <c r="AI214"/>
      <c r="AJ214"/>
      <c r="AL214" s="53" t="str">
        <f t="shared" si="126"/>
        <v>JERI</v>
      </c>
      <c r="AM214" s="55" t="e">
        <f t="shared" si="126"/>
        <v>#REF!</v>
      </c>
      <c r="AN214" s="54" t="e">
        <f t="shared" si="126"/>
        <v>#REF!</v>
      </c>
      <c r="AO214" s="211">
        <f t="shared" si="127"/>
        <v>0</v>
      </c>
      <c r="AP214" s="56" t="e">
        <f t="shared" si="131"/>
        <v>#REF!</v>
      </c>
      <c r="AQ214" s="56"/>
    </row>
    <row r="215" spans="1:43" s="183" customFormat="1" ht="18" customHeight="1" x14ac:dyDescent="0.25">
      <c r="A215" s="157" t="str">
        <f>Config!$B$19</f>
        <v>YANT</v>
      </c>
      <c r="B215" s="152" t="e">
        <f>METAS!#REF!</f>
        <v>#REF!</v>
      </c>
      <c r="C215" s="125" t="e">
        <f>ROUNDUP((B215/12)*Config!$C$6,0)</f>
        <v>#REF!</v>
      </c>
      <c r="D215" s="152" t="e">
        <f>ACUMULADO!#REF!</f>
        <v>#REF!</v>
      </c>
      <c r="E215" s="208">
        <f t="shared" si="132"/>
        <v>100</v>
      </c>
      <c r="F215" s="162"/>
      <c r="G215" s="158">
        <f>IFERROR(ROUND(D215*100/C215,1),0)</f>
        <v>0</v>
      </c>
      <c r="H215" s="159">
        <f t="shared" si="128"/>
        <v>0</v>
      </c>
      <c r="I215" s="159" t="str">
        <f t="shared" si="129"/>
        <v/>
      </c>
      <c r="J215" s="160" t="str">
        <f t="shared" si="130"/>
        <v/>
      </c>
      <c r="K215"/>
      <c r="L215"/>
      <c r="M215"/>
      <c r="N215"/>
      <c r="O215"/>
      <c r="P215"/>
      <c r="Q215"/>
      <c r="R215"/>
      <c r="S215"/>
      <c r="T215"/>
      <c r="U215" s="182"/>
      <c r="V215" s="119"/>
      <c r="W215" s="23"/>
      <c r="X215" s="23"/>
      <c r="Y215" s="23"/>
      <c r="Z215" s="182"/>
      <c r="AA215" s="23"/>
      <c r="AB215" s="23"/>
      <c r="AC215" s="23"/>
      <c r="AD215" s="23"/>
      <c r="AE215" s="23"/>
      <c r="AF215" s="23"/>
      <c r="AG215" s="173"/>
      <c r="AH215"/>
      <c r="AI215"/>
      <c r="AJ215"/>
      <c r="AL215" s="53" t="str">
        <f t="shared" si="126"/>
        <v>YANT</v>
      </c>
      <c r="AM215" s="55" t="e">
        <f t="shared" si="126"/>
        <v>#REF!</v>
      </c>
      <c r="AN215" s="54" t="e">
        <f t="shared" si="126"/>
        <v>#REF!</v>
      </c>
      <c r="AO215" s="211">
        <f t="shared" si="127"/>
        <v>0</v>
      </c>
      <c r="AP215" s="56" t="e">
        <f t="shared" si="131"/>
        <v>#REF!</v>
      </c>
      <c r="AQ215" s="56"/>
    </row>
    <row r="216" spans="1:43" s="183" customFormat="1" ht="18" customHeight="1" x14ac:dyDescent="0.25">
      <c r="A216" s="157" t="str">
        <f>Config!$B$20</f>
        <v>SORI</v>
      </c>
      <c r="B216" s="152" t="e">
        <f>METAS!#REF!</f>
        <v>#REF!</v>
      </c>
      <c r="C216" s="125" t="e">
        <f>ROUNDUP((B216/12)*Config!$C$6,0)</f>
        <v>#REF!</v>
      </c>
      <c r="D216" s="152" t="e">
        <f>ACUMULADO!#REF!</f>
        <v>#REF!</v>
      </c>
      <c r="E216" s="208">
        <f t="shared" si="132"/>
        <v>100</v>
      </c>
      <c r="F216" s="162"/>
      <c r="G216" s="158">
        <f t="shared" ref="G216" si="134">IFERROR(ROUND(D216*100/C216,1),0)</f>
        <v>0</v>
      </c>
      <c r="H216" s="159">
        <f t="shared" si="128"/>
        <v>0</v>
      </c>
      <c r="I216" s="159" t="str">
        <f t="shared" si="129"/>
        <v/>
      </c>
      <c r="J216" s="160" t="str">
        <f t="shared" si="130"/>
        <v/>
      </c>
      <c r="K216"/>
      <c r="L216"/>
      <c r="M216"/>
      <c r="N216"/>
      <c r="O216"/>
      <c r="P216"/>
      <c r="Q216"/>
      <c r="R216"/>
      <c r="S216"/>
      <c r="T216"/>
      <c r="U216" s="182"/>
      <c r="V216" s="119"/>
      <c r="W216" s="23"/>
      <c r="X216" s="23"/>
      <c r="Y216" s="23"/>
      <c r="Z216" s="182"/>
      <c r="AA216" s="23"/>
      <c r="AB216" s="23"/>
      <c r="AC216" s="23"/>
      <c r="AD216" s="23"/>
      <c r="AE216" s="23"/>
      <c r="AF216" s="23"/>
      <c r="AG216" s="173"/>
      <c r="AH216"/>
      <c r="AI216"/>
      <c r="AJ216"/>
      <c r="AL216" s="53" t="str">
        <f t="shared" si="126"/>
        <v>SORI</v>
      </c>
      <c r="AM216" s="55" t="e">
        <f t="shared" si="126"/>
        <v>#REF!</v>
      </c>
      <c r="AN216" s="54" t="e">
        <f t="shared" si="126"/>
        <v>#REF!</v>
      </c>
      <c r="AO216" s="211">
        <f t="shared" si="127"/>
        <v>0</v>
      </c>
      <c r="AP216" s="56" t="e">
        <f t="shared" si="131"/>
        <v>#REF!</v>
      </c>
      <c r="AQ216" s="56"/>
    </row>
    <row r="217" spans="1:43" s="183" customFormat="1" ht="18" customHeight="1" x14ac:dyDescent="0.25">
      <c r="A217" s="157" t="str">
        <f>Config!$B$21</f>
        <v>JEPE</v>
      </c>
      <c r="B217" s="152" t="e">
        <f>METAS!#REF!</f>
        <v>#REF!</v>
      </c>
      <c r="C217" s="125" t="e">
        <f>ROUNDUP((B217/12)*Config!$C$6,0)</f>
        <v>#REF!</v>
      </c>
      <c r="D217" s="152" t="e">
        <f>ACUMULADO!#REF!</f>
        <v>#REF!</v>
      </c>
      <c r="E217" s="208">
        <f t="shared" si="132"/>
        <v>100</v>
      </c>
      <c r="F217" s="162"/>
      <c r="G217" s="158">
        <f>IFERROR(ROUND(D217*100/C217,1),0)</f>
        <v>0</v>
      </c>
      <c r="H217" s="159">
        <f t="shared" si="128"/>
        <v>0</v>
      </c>
      <c r="I217" s="159" t="str">
        <f t="shared" si="129"/>
        <v/>
      </c>
      <c r="J217" s="160" t="str">
        <f t="shared" si="130"/>
        <v/>
      </c>
      <c r="K217"/>
      <c r="L217"/>
      <c r="M217"/>
      <c r="N217"/>
      <c r="O217"/>
      <c r="P217"/>
      <c r="Q217"/>
      <c r="R217"/>
      <c r="S217"/>
      <c r="T217"/>
      <c r="U217" s="182"/>
      <c r="V217" s="119"/>
      <c r="W217" s="23"/>
      <c r="X217" s="23"/>
      <c r="Y217" s="23"/>
      <c r="Z217" s="182"/>
      <c r="AA217" s="23"/>
      <c r="AB217" s="23"/>
      <c r="AC217" s="23"/>
      <c r="AD217" s="23"/>
      <c r="AE217" s="23"/>
      <c r="AF217" s="23"/>
      <c r="AG217" s="173"/>
      <c r="AH217"/>
      <c r="AI217"/>
      <c r="AJ217"/>
      <c r="AL217" s="53" t="str">
        <f t="shared" si="126"/>
        <v>JEPE</v>
      </c>
      <c r="AM217" s="55" t="e">
        <f t="shared" si="126"/>
        <v>#REF!</v>
      </c>
      <c r="AN217" s="54" t="e">
        <f t="shared" si="126"/>
        <v>#REF!</v>
      </c>
      <c r="AO217" s="211">
        <f>G217</f>
        <v>0</v>
      </c>
      <c r="AP217" s="56" t="e">
        <f>AM217-AN217</f>
        <v>#REF!</v>
      </c>
      <c r="AQ217" s="56"/>
    </row>
    <row r="218" spans="1:43" s="183" customFormat="1" ht="18" customHeight="1" x14ac:dyDescent="0.25">
      <c r="A218" s="157" t="str">
        <f>Config!$B$22</f>
        <v>ROQU</v>
      </c>
      <c r="B218" s="152" t="e">
        <f>METAS!#REF!</f>
        <v>#REF!</v>
      </c>
      <c r="C218" s="125" t="e">
        <f>ROUNDUP((B218/12)*Config!$C$6,0)</f>
        <v>#REF!</v>
      </c>
      <c r="D218" s="152" t="e">
        <f>ACUMULADO!#REF!</f>
        <v>#REF!</v>
      </c>
      <c r="E218" s="208">
        <f t="shared" si="132"/>
        <v>100</v>
      </c>
      <c r="F218" s="162"/>
      <c r="G218" s="158">
        <f>IFERROR(ROUND(D218*100/C218,1),0)</f>
        <v>0</v>
      </c>
      <c r="H218" s="159">
        <f t="shared" si="128"/>
        <v>0</v>
      </c>
      <c r="I218" s="159" t="str">
        <f t="shared" si="129"/>
        <v/>
      </c>
      <c r="J218" s="160" t="str">
        <f t="shared" si="130"/>
        <v/>
      </c>
      <c r="K218"/>
      <c r="L218"/>
      <c r="M218"/>
      <c r="N218"/>
      <c r="O218"/>
      <c r="P218"/>
      <c r="Q218"/>
      <c r="R218"/>
      <c r="S218"/>
      <c r="T218"/>
      <c r="U218" s="182"/>
      <c r="W218" s="23"/>
      <c r="X218" s="23"/>
      <c r="Y218" s="23"/>
      <c r="Z218" s="182"/>
      <c r="AA218" s="23"/>
      <c r="AB218" s="23"/>
      <c r="AC218" s="23"/>
      <c r="AD218" s="23"/>
      <c r="AE218" s="23"/>
      <c r="AF218" s="23"/>
      <c r="AG218" s="173"/>
      <c r="AH218"/>
      <c r="AI218"/>
      <c r="AJ218"/>
      <c r="AL218" s="53" t="str">
        <f t="shared" si="126"/>
        <v>ROQU</v>
      </c>
      <c r="AM218" s="55" t="e">
        <f t="shared" si="126"/>
        <v>#REF!</v>
      </c>
      <c r="AN218" s="54" t="e">
        <f t="shared" si="126"/>
        <v>#REF!</v>
      </c>
      <c r="AO218" s="211">
        <f>G218</f>
        <v>0</v>
      </c>
      <c r="AP218" s="56" t="e">
        <f>AM218-AN218</f>
        <v>#REF!</v>
      </c>
      <c r="AQ218" s="56"/>
    </row>
    <row r="219" spans="1:43" s="183" customFormat="1" ht="18" customHeight="1" x14ac:dyDescent="0.25">
      <c r="A219" s="157" t="str">
        <f>Config!$B$23</f>
        <v>CALZ</v>
      </c>
      <c r="B219" s="152" t="e">
        <f>METAS!#REF!</f>
        <v>#REF!</v>
      </c>
      <c r="C219" s="125" t="e">
        <f>ROUNDUP((B219/12)*Config!$C$6,0)</f>
        <v>#REF!</v>
      </c>
      <c r="D219" s="152" t="e">
        <f>ACUMULADO!#REF!</f>
        <v>#REF!</v>
      </c>
      <c r="E219" s="208">
        <f t="shared" si="132"/>
        <v>100</v>
      </c>
      <c r="F219" s="162"/>
      <c r="G219" s="158">
        <f t="shared" ref="G219:G220" si="135">IFERROR(ROUND(D219*100/C219,1),0)</f>
        <v>0</v>
      </c>
      <c r="H219" s="159">
        <f t="shared" si="128"/>
        <v>0</v>
      </c>
      <c r="I219" s="159" t="str">
        <f t="shared" si="129"/>
        <v/>
      </c>
      <c r="J219" s="160" t="str">
        <f t="shared" si="130"/>
        <v/>
      </c>
      <c r="K219"/>
      <c r="L219"/>
      <c r="M219"/>
      <c r="N219"/>
      <c r="O219"/>
      <c r="P219"/>
      <c r="Q219"/>
      <c r="R219"/>
      <c r="S219"/>
      <c r="T219"/>
      <c r="U219" s="182"/>
      <c r="V219" s="119"/>
      <c r="W219" s="23"/>
      <c r="X219" s="23"/>
      <c r="Y219" s="23"/>
      <c r="Z219" s="182"/>
      <c r="AA219" s="23"/>
      <c r="AB219" s="23"/>
      <c r="AC219" s="23"/>
      <c r="AD219" s="23"/>
      <c r="AE219" s="23"/>
      <c r="AF219" s="23"/>
      <c r="AG219" s="173"/>
      <c r="AH219"/>
      <c r="AI219"/>
      <c r="AJ219"/>
      <c r="AL219" s="53" t="str">
        <f t="shared" si="126"/>
        <v>CALZ</v>
      </c>
      <c r="AM219" s="55" t="e">
        <f t="shared" si="126"/>
        <v>#REF!</v>
      </c>
      <c r="AN219" s="54" t="e">
        <f t="shared" si="126"/>
        <v>#REF!</v>
      </c>
      <c r="AO219" s="211">
        <f t="shared" si="127"/>
        <v>0</v>
      </c>
      <c r="AP219" s="56" t="e">
        <f t="shared" si="131"/>
        <v>#REF!</v>
      </c>
      <c r="AQ219" s="56"/>
    </row>
    <row r="220" spans="1:43" s="183" customFormat="1" ht="18" customHeight="1" x14ac:dyDescent="0.25">
      <c r="A220" s="157" t="str">
        <f>Config!$B$24</f>
        <v>PUEB</v>
      </c>
      <c r="B220" s="152" t="e">
        <f>METAS!#REF!</f>
        <v>#REF!</v>
      </c>
      <c r="C220" s="125" t="e">
        <f>ROUNDUP((B220/12)*Config!$C$6,0)</f>
        <v>#REF!</v>
      </c>
      <c r="D220" s="152" t="e">
        <f>ACUMULADO!#REF!</f>
        <v>#REF!</v>
      </c>
      <c r="E220" s="208">
        <f t="shared" si="132"/>
        <v>100</v>
      </c>
      <c r="F220" s="162"/>
      <c r="G220" s="158">
        <f t="shared" si="135"/>
        <v>0</v>
      </c>
      <c r="H220" s="159">
        <f t="shared" si="128"/>
        <v>0</v>
      </c>
      <c r="I220" s="159" t="str">
        <f t="shared" si="129"/>
        <v/>
      </c>
      <c r="J220" s="160" t="str">
        <f t="shared" si="130"/>
        <v/>
      </c>
      <c r="K220"/>
      <c r="L220"/>
      <c r="M220"/>
      <c r="N220"/>
      <c r="O220"/>
      <c r="P220"/>
      <c r="Q220"/>
      <c r="R220"/>
      <c r="S220"/>
      <c r="T220"/>
      <c r="U220" s="182"/>
      <c r="W220" s="23"/>
      <c r="X220" s="23"/>
      <c r="Y220" s="23"/>
      <c r="Z220" s="182"/>
      <c r="AA220" s="23"/>
      <c r="AB220" s="23"/>
      <c r="AC220" s="23"/>
      <c r="AD220" s="23"/>
      <c r="AE220" s="23"/>
      <c r="AF220" s="23"/>
      <c r="AG220" s="173"/>
      <c r="AH220"/>
      <c r="AI220"/>
      <c r="AJ220"/>
      <c r="AL220" s="53" t="str">
        <f>A220</f>
        <v>PUEB</v>
      </c>
      <c r="AM220" s="55" t="e">
        <f t="shared" si="126"/>
        <v>#REF!</v>
      </c>
      <c r="AN220" s="54" t="e">
        <f t="shared" si="126"/>
        <v>#REF!</v>
      </c>
      <c r="AO220" s="211">
        <f>G220</f>
        <v>0</v>
      </c>
      <c r="AP220" s="56" t="e">
        <f>AM220-AN220</f>
        <v>#REF!</v>
      </c>
      <c r="AQ220" s="56"/>
    </row>
    <row r="221" spans="1:43" s="183" customFormat="1" ht="18" customHeight="1" x14ac:dyDescent="0.25">
      <c r="A221" s="187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 s="182"/>
      <c r="V221" s="119"/>
      <c r="W221" s="23"/>
      <c r="X221" s="23"/>
      <c r="Y221" s="23"/>
      <c r="Z221" s="182"/>
      <c r="AA221" s="23"/>
      <c r="AB221" s="23"/>
      <c r="AC221" s="23"/>
      <c r="AD221" s="23"/>
      <c r="AE221" s="23"/>
      <c r="AF221" s="23"/>
      <c r="AG221" s="173"/>
      <c r="AH221"/>
      <c r="AI221"/>
      <c r="AJ221"/>
      <c r="AO221"/>
      <c r="AP221" s="4"/>
    </row>
    <row r="222" spans="1:43" s="183" customFormat="1" ht="18" customHeight="1" x14ac:dyDescent="0.25">
      <c r="A222" s="187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 s="182"/>
      <c r="V222" s="119"/>
      <c r="W222" s="23"/>
      <c r="X222" s="23"/>
      <c r="Y222" s="23"/>
      <c r="Z222" s="182"/>
      <c r="AA222" s="23"/>
      <c r="AB222" s="23"/>
      <c r="AC222" s="23"/>
      <c r="AD222" s="23"/>
      <c r="AE222" s="23"/>
      <c r="AF222" s="23"/>
      <c r="AG222" s="173"/>
      <c r="AH222"/>
      <c r="AI222"/>
      <c r="AJ222"/>
      <c r="AO222"/>
      <c r="AP222" s="4"/>
    </row>
    <row r="223" spans="1:43" s="183" customFormat="1" ht="18" customHeight="1" x14ac:dyDescent="0.25">
      <c r="A223" s="187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 s="182"/>
      <c r="V223" s="119"/>
      <c r="W223" s="23"/>
      <c r="X223" s="23"/>
      <c r="Y223" s="23"/>
      <c r="Z223" s="182"/>
      <c r="AA223" s="23"/>
      <c r="AB223" s="23"/>
      <c r="AC223" s="23"/>
      <c r="AD223" s="23"/>
      <c r="AE223" s="23"/>
      <c r="AF223" s="23"/>
      <c r="AG223" s="173"/>
      <c r="AH223"/>
      <c r="AI223"/>
      <c r="AJ223"/>
      <c r="AO223"/>
      <c r="AP223" s="4"/>
    </row>
    <row r="224" spans="1:43" s="183" customFormat="1" ht="18" customHeight="1" x14ac:dyDescent="0.25">
      <c r="A224" s="187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 s="182"/>
      <c r="V224" s="119"/>
      <c r="W224" s="23"/>
      <c r="X224" s="23"/>
      <c r="Y224" s="23"/>
      <c r="Z224" s="182"/>
      <c r="AA224" s="23"/>
      <c r="AB224" s="23"/>
      <c r="AC224" s="23"/>
      <c r="AD224" s="23"/>
      <c r="AE224" s="23"/>
      <c r="AF224" s="23"/>
      <c r="AG224" s="173"/>
      <c r="AH224"/>
      <c r="AI224"/>
      <c r="AJ224"/>
      <c r="AO224"/>
      <c r="AP224" s="4"/>
    </row>
    <row r="225" spans="1:43" s="183" customFormat="1" ht="18" customHeight="1" x14ac:dyDescent="0.25">
      <c r="A225" s="187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 s="182"/>
      <c r="V225" s="119"/>
      <c r="W225" s="23"/>
      <c r="X225" s="23"/>
      <c r="Y225" s="23"/>
      <c r="Z225" s="182"/>
      <c r="AA225" s="23"/>
      <c r="AB225" s="23"/>
      <c r="AC225" s="23"/>
      <c r="AD225" s="23"/>
      <c r="AE225" s="23"/>
      <c r="AF225" s="23"/>
      <c r="AG225" s="173"/>
      <c r="AH225"/>
      <c r="AI225"/>
      <c r="AJ225"/>
      <c r="AO225"/>
      <c r="AP225" s="4"/>
    </row>
    <row r="226" spans="1:43" s="183" customFormat="1" ht="18" customHeight="1" x14ac:dyDescent="0.25">
      <c r="A226" s="187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 s="182"/>
      <c r="V226" s="119"/>
      <c r="W226" s="23"/>
      <c r="X226" s="23"/>
      <c r="Y226" s="23"/>
      <c r="Z226" s="182"/>
      <c r="AA226" s="23"/>
      <c r="AB226" s="23"/>
      <c r="AC226" s="23"/>
      <c r="AD226" s="23"/>
      <c r="AE226" s="23"/>
      <c r="AF226" s="23"/>
      <c r="AG226" s="173"/>
      <c r="AH226"/>
      <c r="AI226"/>
      <c r="AJ226"/>
      <c r="AO226"/>
      <c r="AP226" s="4"/>
    </row>
    <row r="227" spans="1:43" s="183" customFormat="1" ht="18" customHeight="1" x14ac:dyDescent="0.25">
      <c r="A227" s="187"/>
      <c r="K227"/>
      <c r="L227"/>
      <c r="M227"/>
      <c r="N227"/>
      <c r="O227"/>
      <c r="P227"/>
      <c r="Q227"/>
      <c r="R227"/>
      <c r="S227"/>
      <c r="T227" s="23"/>
      <c r="U227" s="182"/>
      <c r="V227" s="1"/>
      <c r="W227" s="124"/>
      <c r="X227" s="23"/>
      <c r="Y227" s="23"/>
      <c r="Z227" s="23"/>
      <c r="AA227" s="23"/>
      <c r="AB227" s="23"/>
      <c r="AC227" s="23"/>
      <c r="AD227" s="23"/>
      <c r="AE227" s="23"/>
      <c r="AF227" s="23"/>
      <c r="AG227" s="173"/>
      <c r="AH227"/>
      <c r="AI227"/>
      <c r="AJ227"/>
      <c r="AO227"/>
      <c r="AP227" s="4"/>
    </row>
    <row r="228" spans="1:43" s="183" customFormat="1" ht="18" customHeight="1" x14ac:dyDescent="0.25">
      <c r="A228" s="7"/>
      <c r="B228"/>
      <c r="C228" s="127"/>
      <c r="D228" s="128"/>
      <c r="E228" s="128"/>
      <c r="F228" s="129"/>
      <c r="G228" s="129"/>
      <c r="H228" s="129"/>
      <c r="I228" s="204"/>
      <c r="J228" s="205"/>
      <c r="K228"/>
      <c r="L228"/>
      <c r="M228"/>
      <c r="N228"/>
      <c r="O228"/>
      <c r="P228"/>
      <c r="Q228"/>
      <c r="R228"/>
      <c r="S228"/>
      <c r="T228"/>
      <c r="U228" s="182"/>
      <c r="W228" s="23"/>
      <c r="X228" s="23"/>
      <c r="Y228" s="23"/>
      <c r="Z228" s="182"/>
      <c r="AA228" s="23"/>
      <c r="AB228" s="23"/>
      <c r="AC228" s="23"/>
      <c r="AD228" s="23"/>
      <c r="AE228" s="23"/>
      <c r="AF228" s="23"/>
      <c r="AG228" s="173"/>
      <c r="AH228"/>
      <c r="AI228"/>
      <c r="AJ228"/>
      <c r="AO228"/>
      <c r="AP228" s="4"/>
    </row>
    <row r="229" spans="1:43" s="183" customFormat="1" ht="18" customHeight="1" x14ac:dyDescent="0.25">
      <c r="A229" s="7" t="e">
        <f>METAS!#REF!</f>
        <v>#REF!</v>
      </c>
      <c r="B229"/>
      <c r="C229" s="127"/>
      <c r="D229" s="128"/>
      <c r="E229" s="128"/>
      <c r="F229" s="129"/>
      <c r="G229" s="129"/>
      <c r="H229" s="129"/>
      <c r="I229" s="207"/>
      <c r="J229" s="205"/>
      <c r="K229"/>
      <c r="L229"/>
      <c r="M229"/>
      <c r="N229"/>
      <c r="O229"/>
      <c r="P229"/>
      <c r="Q229"/>
      <c r="R229"/>
      <c r="S229"/>
      <c r="T229"/>
      <c r="U229" s="182"/>
      <c r="V229" s="124" t="e">
        <f>A229</f>
        <v>#REF!</v>
      </c>
      <c r="W229" s="23"/>
      <c r="X229" s="23"/>
      <c r="Y229" s="23"/>
      <c r="Z229" s="182"/>
      <c r="AA229" s="23"/>
      <c r="AB229" s="23"/>
      <c r="AC229" s="23"/>
      <c r="AD229" s="23"/>
      <c r="AE229" s="23"/>
      <c r="AF229" s="23"/>
      <c r="AG229" s="173"/>
      <c r="AH229"/>
      <c r="AI229"/>
      <c r="AJ229"/>
      <c r="AL229" t="e">
        <f t="shared" ref="AL229:AL239" si="136">A229</f>
        <v>#REF!</v>
      </c>
      <c r="AM229"/>
      <c r="AN229"/>
      <c r="AO229"/>
      <c r="AP229" s="4"/>
      <c r="AQ229"/>
    </row>
    <row r="230" spans="1:43" s="183" customFormat="1" ht="48" customHeight="1" thickBot="1" x14ac:dyDescent="0.3">
      <c r="A230" s="132" t="s">
        <v>3</v>
      </c>
      <c r="B230" s="133" t="s">
        <v>186</v>
      </c>
      <c r="C230" s="134" t="s">
        <v>128</v>
      </c>
      <c r="D230" s="133" t="s">
        <v>189</v>
      </c>
      <c r="E230" s="133" t="s">
        <v>2</v>
      </c>
      <c r="F230" s="135"/>
      <c r="G230" s="136" t="s">
        <v>96</v>
      </c>
      <c r="H230" s="137" t="str">
        <f>"DEFICIENTE &lt; = "&amp;$H$3</f>
        <v>DEFICIENTE &lt; = 90</v>
      </c>
      <c r="I230" s="137" t="str">
        <f>"PROCESO &gt; "&amp;$H$3&amp;"  -  &lt; "&amp;$I$3</f>
        <v>PROCESO &gt; 90  -  &lt; 100</v>
      </c>
      <c r="J230" s="137" t="str">
        <f>"OPTIMO &gt; = "&amp;$I$3</f>
        <v>OPTIMO &gt; = 100</v>
      </c>
      <c r="K230"/>
      <c r="L230"/>
      <c r="M230"/>
      <c r="N230"/>
      <c r="O230"/>
      <c r="P230"/>
      <c r="Q230"/>
      <c r="R230"/>
      <c r="S230"/>
      <c r="T230"/>
      <c r="U230" s="182"/>
      <c r="V230" s="161" t="e">
        <f>$V$1&amp;"  "&amp;V229&amp;"  "&amp;$V$3&amp;"  "&amp;$V$2</f>
        <v>#REF!</v>
      </c>
      <c r="W230" s="23"/>
      <c r="X230" s="23"/>
      <c r="Y230" s="23"/>
      <c r="Z230" s="182"/>
      <c r="AA230" s="23"/>
      <c r="AB230" s="23"/>
      <c r="AC230" s="23"/>
      <c r="AD230" s="23"/>
      <c r="AE230" s="23"/>
      <c r="AF230" s="23"/>
      <c r="AG230" s="173"/>
      <c r="AH230"/>
      <c r="AI230"/>
      <c r="AJ230"/>
      <c r="AL230" s="138" t="str">
        <f t="shared" si="136"/>
        <v>ESTABLECIMIENTOS</v>
      </c>
      <c r="AM230" s="139" t="str">
        <f t="shared" ref="AM230:AM240" si="137">B230</f>
        <v>Meta. Anual</v>
      </c>
      <c r="AN230" s="140" t="str">
        <f t="shared" ref="AN230:AN240" si="138">C230</f>
        <v>Pob. Suj</v>
      </c>
      <c r="AO230" s="141" t="str">
        <f t="shared" ref="AO230:AO236" si="139">G230</f>
        <v>%</v>
      </c>
      <c r="AP230" s="141" t="s">
        <v>18</v>
      </c>
      <c r="AQ230" s="142"/>
    </row>
    <row r="231" spans="1:43" s="183" customFormat="1" ht="18" customHeight="1" thickBot="1" x14ac:dyDescent="0.3">
      <c r="A231" s="143" t="str">
        <f>Config!$B$15</f>
        <v>RED</v>
      </c>
      <c r="B231" s="144" t="e">
        <f>SUM(B232:B240)</f>
        <v>#REF!</v>
      </c>
      <c r="C231" s="144" t="e">
        <f>SUM(C232:C240)</f>
        <v>#REF!</v>
      </c>
      <c r="D231" s="144" t="e">
        <f>SUM(D232:D240)</f>
        <v>#REF!</v>
      </c>
      <c r="E231" s="144">
        <f>Config!$D$9</f>
        <v>100</v>
      </c>
      <c r="F231" s="145"/>
      <c r="G231" s="144">
        <f>IFERROR(ROUND(D231*100/C231,1),0)</f>
        <v>0</v>
      </c>
      <c r="H231" s="146">
        <f t="shared" ref="H231:H240" si="140">IF(G231&lt;=$H$3,G231,"")</f>
        <v>0</v>
      </c>
      <c r="I231" s="146" t="str">
        <f t="shared" ref="I231:I240" si="141">IF(G231&gt;$H$3,IF(G231&lt;$I$3,G231,""),"")</f>
        <v/>
      </c>
      <c r="J231" s="144" t="str">
        <f t="shared" ref="J231:J240" si="142">IF(G231&gt;=$I$3,G231,"")</f>
        <v/>
      </c>
      <c r="K231"/>
      <c r="L231"/>
      <c r="M231"/>
      <c r="N231"/>
      <c r="O231"/>
      <c r="P231"/>
      <c r="Q231"/>
      <c r="R231"/>
      <c r="S231"/>
      <c r="T231"/>
      <c r="U231" s="182"/>
      <c r="V231" s="119"/>
      <c r="W231" s="23"/>
      <c r="X231" s="23"/>
      <c r="Y231" s="23"/>
      <c r="Z231" s="182"/>
      <c r="AA231" s="23"/>
      <c r="AB231" s="23"/>
      <c r="AC231" s="23"/>
      <c r="AD231" s="23"/>
      <c r="AE231" s="23"/>
      <c r="AF231" s="23"/>
      <c r="AG231" s="173"/>
      <c r="AH231"/>
      <c r="AI231"/>
      <c r="AJ231"/>
      <c r="AL231" s="148" t="str">
        <f t="shared" si="136"/>
        <v>RED</v>
      </c>
      <c r="AM231" s="149" t="e">
        <f t="shared" si="137"/>
        <v>#REF!</v>
      </c>
      <c r="AN231" s="150" t="e">
        <f t="shared" si="138"/>
        <v>#REF!</v>
      </c>
      <c r="AO231" s="149">
        <f t="shared" si="139"/>
        <v>0</v>
      </c>
      <c r="AP231" s="150" t="e">
        <f t="shared" ref="AP231:AP236" si="143">AM231-AN231</f>
        <v>#REF!</v>
      </c>
      <c r="AQ231" s="150"/>
    </row>
    <row r="232" spans="1:43" s="183" customFormat="1" ht="18" customHeight="1" x14ac:dyDescent="0.25">
      <c r="A232" s="157" t="str">
        <f>Config!$B$16</f>
        <v>HOSP</v>
      </c>
      <c r="B232" s="152" t="e">
        <f>METAS!#REF!</f>
        <v>#REF!</v>
      </c>
      <c r="C232" s="152" t="e">
        <f>ROUNDUP((B232/12)*Config!$C$6,0)</f>
        <v>#REF!</v>
      </c>
      <c r="D232" s="152" t="e">
        <f>ACUMULADO!#REF!</f>
        <v>#REF!</v>
      </c>
      <c r="E232" s="208">
        <f>E231</f>
        <v>100</v>
      </c>
      <c r="F232" s="162"/>
      <c r="G232" s="158">
        <f>IFERROR(ROUND(D232*100/C232,1),0)</f>
        <v>0</v>
      </c>
      <c r="H232" s="159">
        <f t="shared" si="140"/>
        <v>0</v>
      </c>
      <c r="I232" s="159" t="str">
        <f t="shared" si="141"/>
        <v/>
      </c>
      <c r="J232" s="160" t="str">
        <f t="shared" si="142"/>
        <v/>
      </c>
      <c r="K232"/>
      <c r="L232"/>
      <c r="M232"/>
      <c r="N232"/>
      <c r="O232"/>
      <c r="P232"/>
      <c r="Q232"/>
      <c r="R232"/>
      <c r="S232"/>
      <c r="T232"/>
      <c r="U232" s="182"/>
      <c r="V232" s="124"/>
      <c r="W232" s="23"/>
      <c r="X232" s="23"/>
      <c r="Y232" s="23"/>
      <c r="Z232" s="182"/>
      <c r="AA232" s="23"/>
      <c r="AB232" s="23"/>
      <c r="AC232" s="23"/>
      <c r="AD232" s="23"/>
      <c r="AE232" s="23"/>
      <c r="AF232" s="23"/>
      <c r="AG232" s="173"/>
      <c r="AH232"/>
      <c r="AI232"/>
      <c r="AJ232"/>
      <c r="AL232" s="53" t="str">
        <f t="shared" si="136"/>
        <v>HOSP</v>
      </c>
      <c r="AM232" s="55" t="e">
        <f t="shared" si="137"/>
        <v>#REF!</v>
      </c>
      <c r="AN232" s="54" t="e">
        <f t="shared" si="138"/>
        <v>#REF!</v>
      </c>
      <c r="AO232" s="211">
        <f t="shared" si="139"/>
        <v>0</v>
      </c>
      <c r="AP232" s="56" t="e">
        <f t="shared" si="143"/>
        <v>#REF!</v>
      </c>
      <c r="AQ232" s="56"/>
    </row>
    <row r="233" spans="1:43" s="183" customFormat="1" ht="18" customHeight="1" x14ac:dyDescent="0.25">
      <c r="A233" s="157" t="str">
        <f>Config!$B$17</f>
        <v>LLUI</v>
      </c>
      <c r="B233" s="152" t="e">
        <f>METAS!#REF!</f>
        <v>#REF!</v>
      </c>
      <c r="C233" s="125" t="e">
        <f>ROUNDUP((B233/12)*Config!$C$6,0)</f>
        <v>#REF!</v>
      </c>
      <c r="D233" s="152" t="e">
        <f>ACUMULADO!#REF!</f>
        <v>#REF!</v>
      </c>
      <c r="E233" s="208">
        <f t="shared" ref="E233:E240" si="144">E232</f>
        <v>100</v>
      </c>
      <c r="F233" s="162"/>
      <c r="G233" s="158">
        <f>IFERROR(ROUND(D233*100/C233,1),0)</f>
        <v>0</v>
      </c>
      <c r="H233" s="159">
        <f t="shared" si="140"/>
        <v>0</v>
      </c>
      <c r="I233" s="159" t="str">
        <f t="shared" si="141"/>
        <v/>
      </c>
      <c r="J233" s="160" t="str">
        <f t="shared" si="142"/>
        <v/>
      </c>
      <c r="K233"/>
      <c r="L233"/>
      <c r="M233"/>
      <c r="N233"/>
      <c r="O233"/>
      <c r="P233"/>
      <c r="Q233"/>
      <c r="R233"/>
      <c r="S233"/>
      <c r="T233"/>
      <c r="U233" s="182"/>
      <c r="V233" s="124"/>
      <c r="W233" s="23"/>
      <c r="X233" s="23"/>
      <c r="Y233" s="23"/>
      <c r="Z233" s="182"/>
      <c r="AA233" s="23"/>
      <c r="AB233" s="23"/>
      <c r="AC233" s="23"/>
      <c r="AD233" s="23"/>
      <c r="AE233" s="23"/>
      <c r="AF233" s="23"/>
      <c r="AG233" s="173"/>
      <c r="AH233"/>
      <c r="AI233"/>
      <c r="AJ233"/>
      <c r="AL233" s="53" t="str">
        <f t="shared" si="136"/>
        <v>LLUI</v>
      </c>
      <c r="AM233" s="55" t="e">
        <f t="shared" si="137"/>
        <v>#REF!</v>
      </c>
      <c r="AN233" s="54" t="e">
        <f t="shared" si="138"/>
        <v>#REF!</v>
      </c>
      <c r="AO233" s="211">
        <f t="shared" si="139"/>
        <v>0</v>
      </c>
      <c r="AP233" s="56" t="e">
        <f t="shared" si="143"/>
        <v>#REF!</v>
      </c>
      <c r="AQ233" s="56"/>
    </row>
    <row r="234" spans="1:43" s="183" customFormat="1" ht="18" customHeight="1" x14ac:dyDescent="0.25">
      <c r="A234" s="157" t="str">
        <f>Config!$B$18</f>
        <v>JERI</v>
      </c>
      <c r="B234" s="152" t="e">
        <f>METAS!#REF!</f>
        <v>#REF!</v>
      </c>
      <c r="C234" s="125" t="e">
        <f>ROUNDUP((B234/12)*Config!$C$6,0)</f>
        <v>#REF!</v>
      </c>
      <c r="D234" s="152" t="e">
        <f>ACUMULADO!#REF!</f>
        <v>#REF!</v>
      </c>
      <c r="E234" s="208">
        <f t="shared" si="144"/>
        <v>100</v>
      </c>
      <c r="F234" s="162"/>
      <c r="G234" s="158">
        <f t="shared" ref="G234" si="145">IFERROR(ROUND(D234*100/C234,1),0)</f>
        <v>0</v>
      </c>
      <c r="H234" s="159">
        <f t="shared" si="140"/>
        <v>0</v>
      </c>
      <c r="I234" s="159" t="str">
        <f t="shared" si="141"/>
        <v/>
      </c>
      <c r="J234" s="160" t="str">
        <f t="shared" si="142"/>
        <v/>
      </c>
      <c r="K234"/>
      <c r="L234"/>
      <c r="M234"/>
      <c r="N234"/>
      <c r="O234"/>
      <c r="P234"/>
      <c r="Q234"/>
      <c r="R234"/>
      <c r="S234"/>
      <c r="T234"/>
      <c r="U234" s="182"/>
      <c r="V234" s="119"/>
      <c r="W234" s="23"/>
      <c r="X234" s="23"/>
      <c r="Y234" s="23"/>
      <c r="Z234" s="182"/>
      <c r="AA234" s="23"/>
      <c r="AB234" s="23"/>
      <c r="AC234" s="23"/>
      <c r="AD234" s="23"/>
      <c r="AE234" s="23"/>
      <c r="AF234" s="23"/>
      <c r="AG234" s="173"/>
      <c r="AH234"/>
      <c r="AI234"/>
      <c r="AJ234"/>
      <c r="AL234" s="53" t="str">
        <f t="shared" si="136"/>
        <v>JERI</v>
      </c>
      <c r="AM234" s="55" t="e">
        <f t="shared" si="137"/>
        <v>#REF!</v>
      </c>
      <c r="AN234" s="54" t="e">
        <f t="shared" si="138"/>
        <v>#REF!</v>
      </c>
      <c r="AO234" s="211">
        <f t="shared" si="139"/>
        <v>0</v>
      </c>
      <c r="AP234" s="56" t="e">
        <f t="shared" si="143"/>
        <v>#REF!</v>
      </c>
      <c r="AQ234" s="56"/>
    </row>
    <row r="235" spans="1:43" s="183" customFormat="1" ht="18" customHeight="1" x14ac:dyDescent="0.25">
      <c r="A235" s="157" t="str">
        <f>Config!$B$19</f>
        <v>YANT</v>
      </c>
      <c r="B235" s="152" t="e">
        <f>METAS!#REF!</f>
        <v>#REF!</v>
      </c>
      <c r="C235" s="125" t="e">
        <f>ROUNDUP((B235/12)*Config!$C$6,0)</f>
        <v>#REF!</v>
      </c>
      <c r="D235" s="152" t="e">
        <f>ACUMULADO!#REF!</f>
        <v>#REF!</v>
      </c>
      <c r="E235" s="208">
        <f t="shared" si="144"/>
        <v>100</v>
      </c>
      <c r="F235" s="162"/>
      <c r="G235" s="158">
        <f>IFERROR(ROUND(D235*100/C235,1),0)</f>
        <v>0</v>
      </c>
      <c r="H235" s="159">
        <f t="shared" si="140"/>
        <v>0</v>
      </c>
      <c r="I235" s="159" t="str">
        <f t="shared" si="141"/>
        <v/>
      </c>
      <c r="J235" s="160" t="str">
        <f t="shared" si="142"/>
        <v/>
      </c>
      <c r="K235"/>
      <c r="L235"/>
      <c r="M235"/>
      <c r="N235"/>
      <c r="O235"/>
      <c r="P235"/>
      <c r="Q235"/>
      <c r="R235"/>
      <c r="S235"/>
      <c r="T235"/>
      <c r="U235" s="182"/>
      <c r="V235" s="119"/>
      <c r="W235" s="23"/>
      <c r="X235" s="23"/>
      <c r="Y235" s="23"/>
      <c r="Z235" s="182"/>
      <c r="AA235" s="23"/>
      <c r="AB235" s="23"/>
      <c r="AC235" s="23"/>
      <c r="AD235" s="23"/>
      <c r="AE235" s="23"/>
      <c r="AF235" s="23"/>
      <c r="AG235" s="173"/>
      <c r="AH235"/>
      <c r="AI235"/>
      <c r="AJ235"/>
      <c r="AL235" s="53" t="str">
        <f t="shared" si="136"/>
        <v>YANT</v>
      </c>
      <c r="AM235" s="55" t="e">
        <f t="shared" si="137"/>
        <v>#REF!</v>
      </c>
      <c r="AN235" s="54" t="e">
        <f t="shared" si="138"/>
        <v>#REF!</v>
      </c>
      <c r="AO235" s="211">
        <f t="shared" si="139"/>
        <v>0</v>
      </c>
      <c r="AP235" s="56" t="e">
        <f t="shared" si="143"/>
        <v>#REF!</v>
      </c>
      <c r="AQ235" s="56"/>
    </row>
    <row r="236" spans="1:43" s="183" customFormat="1" ht="18" customHeight="1" x14ac:dyDescent="0.25">
      <c r="A236" s="157" t="str">
        <f>Config!$B$20</f>
        <v>SORI</v>
      </c>
      <c r="B236" s="152" t="e">
        <f>METAS!#REF!</f>
        <v>#REF!</v>
      </c>
      <c r="C236" s="125" t="e">
        <f>ROUNDUP((B236/12)*Config!$C$6,0)</f>
        <v>#REF!</v>
      </c>
      <c r="D236" s="152" t="e">
        <f>ACUMULADO!#REF!</f>
        <v>#REF!</v>
      </c>
      <c r="E236" s="208">
        <f t="shared" si="144"/>
        <v>100</v>
      </c>
      <c r="F236" s="162"/>
      <c r="G236" s="158">
        <f t="shared" ref="G236" si="146">IFERROR(ROUND(D236*100/C236,1),0)</f>
        <v>0</v>
      </c>
      <c r="H236" s="159">
        <f t="shared" si="140"/>
        <v>0</v>
      </c>
      <c r="I236" s="159" t="str">
        <f t="shared" si="141"/>
        <v/>
      </c>
      <c r="J236" s="160" t="str">
        <f t="shared" si="142"/>
        <v/>
      </c>
      <c r="K236"/>
      <c r="L236"/>
      <c r="M236"/>
      <c r="N236"/>
      <c r="O236"/>
      <c r="P236"/>
      <c r="Q236"/>
      <c r="R236"/>
      <c r="S236"/>
      <c r="T236"/>
      <c r="U236" s="182"/>
      <c r="V236" s="119"/>
      <c r="W236" s="23"/>
      <c r="X236" s="23"/>
      <c r="Y236" s="23"/>
      <c r="Z236" s="182"/>
      <c r="AA236" s="23"/>
      <c r="AB236" s="23"/>
      <c r="AC236" s="23"/>
      <c r="AD236" s="23"/>
      <c r="AE236" s="23"/>
      <c r="AF236" s="23"/>
      <c r="AG236" s="173"/>
      <c r="AH236"/>
      <c r="AI236"/>
      <c r="AJ236"/>
      <c r="AL236" s="53" t="str">
        <f t="shared" si="136"/>
        <v>SORI</v>
      </c>
      <c r="AM236" s="55" t="e">
        <f t="shared" si="137"/>
        <v>#REF!</v>
      </c>
      <c r="AN236" s="54" t="e">
        <f t="shared" si="138"/>
        <v>#REF!</v>
      </c>
      <c r="AO236" s="211">
        <f t="shared" si="139"/>
        <v>0</v>
      </c>
      <c r="AP236" s="56" t="e">
        <f t="shared" si="143"/>
        <v>#REF!</v>
      </c>
      <c r="AQ236" s="56"/>
    </row>
    <row r="237" spans="1:43" s="183" customFormat="1" ht="18" customHeight="1" x14ac:dyDescent="0.25">
      <c r="A237" s="157" t="str">
        <f>Config!$B$21</f>
        <v>JEPE</v>
      </c>
      <c r="B237" s="152" t="e">
        <f>METAS!#REF!</f>
        <v>#REF!</v>
      </c>
      <c r="C237" s="125" t="e">
        <f>ROUNDUP((B237/12)*Config!$C$6,0)</f>
        <v>#REF!</v>
      </c>
      <c r="D237" s="152" t="e">
        <f>ACUMULADO!#REF!</f>
        <v>#REF!</v>
      </c>
      <c r="E237" s="208">
        <f t="shared" si="144"/>
        <v>100</v>
      </c>
      <c r="F237" s="162"/>
      <c r="G237" s="158">
        <f>IFERROR(ROUND(D237*100/C237,1),0)</f>
        <v>0</v>
      </c>
      <c r="H237" s="159">
        <f t="shared" si="140"/>
        <v>0</v>
      </c>
      <c r="I237" s="159" t="str">
        <f t="shared" si="141"/>
        <v/>
      </c>
      <c r="J237" s="160" t="str">
        <f t="shared" si="142"/>
        <v/>
      </c>
      <c r="K237"/>
      <c r="L237"/>
      <c r="M237"/>
      <c r="N237"/>
      <c r="O237"/>
      <c r="P237"/>
      <c r="Q237"/>
      <c r="R237"/>
      <c r="S237"/>
      <c r="T237"/>
      <c r="U237" s="182"/>
      <c r="V237" s="119"/>
      <c r="W237" s="23"/>
      <c r="X237" s="23"/>
      <c r="Y237" s="23"/>
      <c r="Z237" s="182"/>
      <c r="AA237" s="23"/>
      <c r="AB237" s="23"/>
      <c r="AC237" s="23"/>
      <c r="AD237" s="23"/>
      <c r="AE237" s="23"/>
      <c r="AF237" s="23"/>
      <c r="AG237" s="173"/>
      <c r="AH237"/>
      <c r="AI237"/>
      <c r="AJ237"/>
      <c r="AL237" s="53" t="str">
        <f t="shared" si="136"/>
        <v>JEPE</v>
      </c>
      <c r="AM237" s="55" t="e">
        <f t="shared" si="137"/>
        <v>#REF!</v>
      </c>
      <c r="AN237" s="54" t="e">
        <f t="shared" si="138"/>
        <v>#REF!</v>
      </c>
      <c r="AO237" s="211">
        <f>G237</f>
        <v>0</v>
      </c>
      <c r="AP237" s="56" t="e">
        <f>AM237-AN237</f>
        <v>#REF!</v>
      </c>
      <c r="AQ237" s="56"/>
    </row>
    <row r="238" spans="1:43" s="183" customFormat="1" ht="18" customHeight="1" x14ac:dyDescent="0.25">
      <c r="A238" s="157" t="str">
        <f>Config!$B$22</f>
        <v>ROQU</v>
      </c>
      <c r="B238" s="152" t="e">
        <f>METAS!#REF!</f>
        <v>#REF!</v>
      </c>
      <c r="C238" s="125" t="e">
        <f>ROUNDUP((B238/12)*Config!$C$6,0)</f>
        <v>#REF!</v>
      </c>
      <c r="D238" s="152" t="e">
        <f>ACUMULADO!#REF!</f>
        <v>#REF!</v>
      </c>
      <c r="E238" s="208">
        <f t="shared" si="144"/>
        <v>100</v>
      </c>
      <c r="F238" s="162"/>
      <c r="G238" s="158">
        <f>IFERROR(ROUND(D238*100/C238,1),0)</f>
        <v>0</v>
      </c>
      <c r="H238" s="159">
        <f t="shared" si="140"/>
        <v>0</v>
      </c>
      <c r="I238" s="159" t="str">
        <f t="shared" si="141"/>
        <v/>
      </c>
      <c r="J238" s="160" t="str">
        <f t="shared" si="142"/>
        <v/>
      </c>
      <c r="K238"/>
      <c r="L238"/>
      <c r="M238"/>
      <c r="N238"/>
      <c r="O238"/>
      <c r="P238"/>
      <c r="Q238"/>
      <c r="R238"/>
      <c r="S238"/>
      <c r="T238"/>
      <c r="U238" s="182"/>
      <c r="W238" s="23"/>
      <c r="X238" s="23"/>
      <c r="Y238" s="23"/>
      <c r="Z238" s="182"/>
      <c r="AA238" s="23"/>
      <c r="AB238" s="23"/>
      <c r="AC238" s="23"/>
      <c r="AD238" s="23"/>
      <c r="AE238" s="23"/>
      <c r="AF238" s="23"/>
      <c r="AG238" s="173"/>
      <c r="AH238"/>
      <c r="AI238"/>
      <c r="AJ238"/>
      <c r="AL238" s="53" t="str">
        <f t="shared" si="136"/>
        <v>ROQU</v>
      </c>
      <c r="AM238" s="55" t="e">
        <f t="shared" si="137"/>
        <v>#REF!</v>
      </c>
      <c r="AN238" s="54" t="e">
        <f t="shared" si="138"/>
        <v>#REF!</v>
      </c>
      <c r="AO238" s="211">
        <f>G238</f>
        <v>0</v>
      </c>
      <c r="AP238" s="56" t="e">
        <f>AM238-AN238</f>
        <v>#REF!</v>
      </c>
      <c r="AQ238" s="56"/>
    </row>
    <row r="239" spans="1:43" s="183" customFormat="1" ht="18" customHeight="1" x14ac:dyDescent="0.25">
      <c r="A239" s="157" t="str">
        <f>Config!$B$23</f>
        <v>CALZ</v>
      </c>
      <c r="B239" s="152" t="e">
        <f>METAS!#REF!</f>
        <v>#REF!</v>
      </c>
      <c r="C239" s="125" t="e">
        <f>ROUNDUP((B239/12)*Config!$C$6,0)</f>
        <v>#REF!</v>
      </c>
      <c r="D239" s="152" t="e">
        <f>ACUMULADO!#REF!</f>
        <v>#REF!</v>
      </c>
      <c r="E239" s="208">
        <f t="shared" si="144"/>
        <v>100</v>
      </c>
      <c r="F239" s="162"/>
      <c r="G239" s="158">
        <f t="shared" ref="G239:G240" si="147">IFERROR(ROUND(D239*100/C239,1),0)</f>
        <v>0</v>
      </c>
      <c r="H239" s="159">
        <f t="shared" si="140"/>
        <v>0</v>
      </c>
      <c r="I239" s="159" t="str">
        <f t="shared" si="141"/>
        <v/>
      </c>
      <c r="J239" s="160" t="str">
        <f t="shared" si="142"/>
        <v/>
      </c>
      <c r="K239"/>
      <c r="L239"/>
      <c r="M239"/>
      <c r="N239"/>
      <c r="O239"/>
      <c r="P239"/>
      <c r="Q239"/>
      <c r="R239"/>
      <c r="S239"/>
      <c r="T239"/>
      <c r="U239" s="182"/>
      <c r="V239" s="119"/>
      <c r="W239" s="23"/>
      <c r="X239" s="23"/>
      <c r="Y239" s="23"/>
      <c r="Z239" s="182"/>
      <c r="AA239" s="23"/>
      <c r="AB239" s="23"/>
      <c r="AC239" s="23"/>
      <c r="AD239" s="23"/>
      <c r="AE239" s="23"/>
      <c r="AF239" s="23"/>
      <c r="AG239" s="173"/>
      <c r="AH239"/>
      <c r="AI239"/>
      <c r="AJ239"/>
      <c r="AL239" s="53" t="str">
        <f t="shared" si="136"/>
        <v>CALZ</v>
      </c>
      <c r="AM239" s="55" t="e">
        <f t="shared" si="137"/>
        <v>#REF!</v>
      </c>
      <c r="AN239" s="54" t="e">
        <f t="shared" si="138"/>
        <v>#REF!</v>
      </c>
      <c r="AO239" s="211">
        <f t="shared" ref="AO239" si="148">G239</f>
        <v>0</v>
      </c>
      <c r="AP239" s="56" t="e">
        <f t="shared" ref="AP239" si="149">AM239-AN239</f>
        <v>#REF!</v>
      </c>
      <c r="AQ239" s="56"/>
    </row>
    <row r="240" spans="1:43" s="183" customFormat="1" ht="18" customHeight="1" x14ac:dyDescent="0.25">
      <c r="A240" s="157" t="str">
        <f>Config!$B$24</f>
        <v>PUEB</v>
      </c>
      <c r="B240" s="152" t="e">
        <f>METAS!#REF!</f>
        <v>#REF!</v>
      </c>
      <c r="C240" s="125" t="e">
        <f>ROUNDUP((B240/12)*Config!$C$6,0)</f>
        <v>#REF!</v>
      </c>
      <c r="D240" s="152" t="e">
        <f>ACUMULADO!#REF!</f>
        <v>#REF!</v>
      </c>
      <c r="E240" s="208">
        <f t="shared" si="144"/>
        <v>100</v>
      </c>
      <c r="F240" s="162"/>
      <c r="G240" s="158">
        <f t="shared" si="147"/>
        <v>0</v>
      </c>
      <c r="H240" s="159">
        <f t="shared" si="140"/>
        <v>0</v>
      </c>
      <c r="I240" s="159" t="str">
        <f t="shared" si="141"/>
        <v/>
      </c>
      <c r="J240" s="160" t="str">
        <f t="shared" si="142"/>
        <v/>
      </c>
      <c r="K240"/>
      <c r="L240"/>
      <c r="M240"/>
      <c r="N240"/>
      <c r="O240"/>
      <c r="P240"/>
      <c r="Q240"/>
      <c r="R240"/>
      <c r="S240"/>
      <c r="T240"/>
      <c r="U240" s="182"/>
      <c r="W240" s="23"/>
      <c r="X240" s="23"/>
      <c r="Y240" s="23"/>
      <c r="Z240" s="182"/>
      <c r="AA240" s="23"/>
      <c r="AB240" s="23"/>
      <c r="AC240" s="23"/>
      <c r="AD240" s="23"/>
      <c r="AE240" s="23"/>
      <c r="AF240" s="23"/>
      <c r="AG240" s="173"/>
      <c r="AH240"/>
      <c r="AI240"/>
      <c r="AJ240"/>
      <c r="AL240" s="53" t="str">
        <f>A240</f>
        <v>PUEB</v>
      </c>
      <c r="AM240" s="55" t="e">
        <f t="shared" si="137"/>
        <v>#REF!</v>
      </c>
      <c r="AN240" s="54" t="e">
        <f t="shared" si="138"/>
        <v>#REF!</v>
      </c>
      <c r="AO240" s="211">
        <f>G240</f>
        <v>0</v>
      </c>
      <c r="AP240" s="56" t="e">
        <f>AM240-AN240</f>
        <v>#REF!</v>
      </c>
      <c r="AQ240" s="56"/>
    </row>
    <row r="241" spans="1:43" s="183" customFormat="1" ht="18" customHeight="1" x14ac:dyDescent="0.25">
      <c r="A241" s="187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 s="182"/>
      <c r="V241" s="119"/>
      <c r="W241" s="23"/>
      <c r="X241" s="23"/>
      <c r="Y241" s="23"/>
      <c r="Z241" s="182"/>
      <c r="AA241" s="23"/>
      <c r="AB241" s="23"/>
      <c r="AC241" s="23"/>
      <c r="AD241" s="23"/>
      <c r="AE241" s="23"/>
      <c r="AF241" s="23"/>
      <c r="AG241" s="173"/>
      <c r="AH241"/>
      <c r="AI241"/>
      <c r="AJ241"/>
      <c r="AO241"/>
      <c r="AP241" s="4"/>
    </row>
    <row r="242" spans="1:43" s="183" customFormat="1" ht="18" customHeight="1" x14ac:dyDescent="0.25">
      <c r="A242" s="187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 s="182"/>
      <c r="V242" s="119"/>
      <c r="W242" s="23"/>
      <c r="X242" s="23"/>
      <c r="Y242" s="23"/>
      <c r="Z242" s="182"/>
      <c r="AA242" s="23"/>
      <c r="AB242" s="23"/>
      <c r="AC242" s="23"/>
      <c r="AD242" s="23"/>
      <c r="AE242" s="23"/>
      <c r="AF242" s="23"/>
      <c r="AG242" s="173"/>
      <c r="AH242"/>
      <c r="AI242"/>
      <c r="AJ242"/>
      <c r="AO242"/>
      <c r="AP242" s="4"/>
    </row>
    <row r="243" spans="1:43" s="183" customFormat="1" ht="18" customHeight="1" x14ac:dyDescent="0.25">
      <c r="A243" s="187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 s="182"/>
      <c r="V243" s="119"/>
      <c r="W243" s="23"/>
      <c r="X243" s="23"/>
      <c r="Y243" s="23"/>
      <c r="Z243" s="182"/>
      <c r="AA243" s="23"/>
      <c r="AB243" s="23"/>
      <c r="AC243" s="23"/>
      <c r="AD243" s="23"/>
      <c r="AE243" s="23"/>
      <c r="AF243" s="23"/>
      <c r="AG243" s="173"/>
      <c r="AH243"/>
      <c r="AI243"/>
      <c r="AJ243"/>
      <c r="AO243"/>
      <c r="AP243" s="4"/>
    </row>
    <row r="244" spans="1:43" s="183" customFormat="1" ht="18" customHeight="1" x14ac:dyDescent="0.25">
      <c r="A244" s="187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 s="182"/>
      <c r="V244" s="119"/>
      <c r="W244" s="23"/>
      <c r="X244" s="23"/>
      <c r="Y244" s="23"/>
      <c r="Z244" s="182"/>
      <c r="AA244" s="23"/>
      <c r="AB244" s="23"/>
      <c r="AC244" s="23"/>
      <c r="AD244" s="23"/>
      <c r="AE244" s="23"/>
      <c r="AF244" s="23"/>
      <c r="AG244" s="173"/>
      <c r="AH244"/>
      <c r="AI244"/>
      <c r="AJ244"/>
      <c r="AO244"/>
      <c r="AP244" s="4"/>
    </row>
    <row r="245" spans="1:43" s="183" customFormat="1" ht="18" customHeight="1" x14ac:dyDescent="0.25">
      <c r="A245" s="187"/>
      <c r="H245"/>
      <c r="I245"/>
      <c r="J245"/>
      <c r="K245" s="24"/>
      <c r="L245"/>
      <c r="M245"/>
      <c r="N245"/>
      <c r="O245"/>
      <c r="P245"/>
      <c r="Q245"/>
      <c r="R245"/>
      <c r="S245"/>
      <c r="T245"/>
      <c r="U245" s="182"/>
      <c r="V245" s="119"/>
      <c r="W245" s="23"/>
      <c r="X245" s="23"/>
      <c r="Y245" s="23"/>
      <c r="Z245" s="182"/>
      <c r="AA245" s="23"/>
      <c r="AB245" s="23"/>
      <c r="AC245" s="23"/>
      <c r="AD245" s="23"/>
      <c r="AE245" s="23"/>
      <c r="AF245" s="23"/>
      <c r="AG245" s="173"/>
      <c r="AH245"/>
      <c r="AI245"/>
      <c r="AJ245"/>
      <c r="AO245"/>
      <c r="AP245" s="4"/>
    </row>
    <row r="246" spans="1:43" s="183" customFormat="1" ht="18" customHeight="1" x14ac:dyDescent="0.25">
      <c r="A246" s="187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 s="182"/>
      <c r="V246" s="119"/>
      <c r="W246" s="23"/>
      <c r="X246" s="23"/>
      <c r="Y246" s="23"/>
      <c r="Z246" s="182"/>
      <c r="AA246" s="23"/>
      <c r="AB246" s="23"/>
      <c r="AC246" s="23"/>
      <c r="AD246" s="23"/>
      <c r="AE246" s="23"/>
      <c r="AF246" s="23"/>
      <c r="AG246" s="173"/>
      <c r="AH246"/>
      <c r="AI246"/>
      <c r="AJ246"/>
      <c r="AO246"/>
      <c r="AP246" s="4"/>
    </row>
    <row r="247" spans="1:43" s="183" customFormat="1" ht="18" customHeight="1" x14ac:dyDescent="0.25">
      <c r="A247" s="18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 s="182"/>
      <c r="V247" s="119"/>
      <c r="W247" s="23"/>
      <c r="X247" s="23"/>
      <c r="Y247" s="23"/>
      <c r="Z247" s="182"/>
      <c r="AA247" s="23"/>
      <c r="AB247" s="23"/>
      <c r="AC247" s="23"/>
      <c r="AD247" s="23"/>
      <c r="AE247" s="23"/>
      <c r="AF247" s="23"/>
      <c r="AG247" s="173"/>
      <c r="AH247"/>
      <c r="AI247"/>
      <c r="AJ247"/>
      <c r="AO247"/>
      <c r="AP247" s="4"/>
    </row>
    <row r="248" spans="1:43" s="183" customFormat="1" ht="18" customHeight="1" x14ac:dyDescent="0.25">
      <c r="A248" s="187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 s="182"/>
      <c r="V248" s="119"/>
      <c r="W248" s="23"/>
      <c r="X248" s="23"/>
      <c r="Y248" s="23"/>
      <c r="Z248" s="182"/>
      <c r="AA248" s="23"/>
      <c r="AB248" s="23"/>
      <c r="AC248" s="23"/>
      <c r="AD248" s="23"/>
      <c r="AE248" s="23"/>
      <c r="AF248" s="23"/>
      <c r="AG248" s="173"/>
      <c r="AH248"/>
      <c r="AI248"/>
      <c r="AJ248"/>
      <c r="AO248"/>
      <c r="AP248" s="4"/>
    </row>
    <row r="249" spans="1:43" s="183" customFormat="1" ht="18" customHeight="1" x14ac:dyDescent="0.25">
      <c r="A249" s="187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 s="182"/>
      <c r="V249" s="119"/>
      <c r="W249" s="23"/>
      <c r="X249" s="23"/>
      <c r="Y249" s="23"/>
      <c r="Z249" s="182"/>
      <c r="AA249" s="23"/>
      <c r="AB249" s="23"/>
      <c r="AC249" s="23"/>
      <c r="AD249" s="23"/>
      <c r="AE249" s="23"/>
      <c r="AF249" s="23"/>
      <c r="AG249" s="173"/>
      <c r="AH249"/>
      <c r="AI249"/>
      <c r="AJ249"/>
      <c r="AO249"/>
      <c r="AP249" s="4"/>
    </row>
    <row r="250" spans="1:43" s="183" customFormat="1" ht="18" customHeight="1" x14ac:dyDescent="0.25">
      <c r="A250" s="187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 s="182"/>
      <c r="V250" s="119"/>
      <c r="W250" s="23"/>
      <c r="X250" s="23"/>
      <c r="Y250" s="23"/>
      <c r="Z250" s="182"/>
      <c r="AA250" s="23"/>
      <c r="AB250" s="23"/>
      <c r="AC250" s="23"/>
      <c r="AD250" s="23"/>
      <c r="AE250" s="23"/>
      <c r="AF250" s="23"/>
      <c r="AG250" s="173"/>
      <c r="AH250"/>
      <c r="AI250"/>
      <c r="AJ250"/>
      <c r="AO250"/>
      <c r="AP250" s="4"/>
    </row>
    <row r="251" spans="1:43" s="183" customFormat="1" ht="18" customHeight="1" x14ac:dyDescent="0.25">
      <c r="A251" s="7" t="e">
        <f>METAS!#REF!</f>
        <v>#REF!</v>
      </c>
      <c r="B251"/>
      <c r="C251" s="127"/>
      <c r="D251" s="128"/>
      <c r="E251" s="128"/>
      <c r="F251" s="129"/>
      <c r="G251" s="129"/>
      <c r="H251" s="129"/>
      <c r="I251" s="207"/>
      <c r="J251" s="205"/>
      <c r="K251"/>
      <c r="L251"/>
      <c r="M251"/>
      <c r="N251"/>
      <c r="O251"/>
      <c r="P251"/>
      <c r="Q251"/>
      <c r="R251"/>
      <c r="S251"/>
      <c r="T251"/>
      <c r="U251" s="182"/>
      <c r="V251" s="124" t="e">
        <f>A251</f>
        <v>#REF!</v>
      </c>
      <c r="W251" s="23"/>
      <c r="X251" s="23"/>
      <c r="Y251" s="23"/>
      <c r="Z251" s="182"/>
      <c r="AA251" s="23"/>
      <c r="AB251" s="23"/>
      <c r="AC251" s="23"/>
      <c r="AD251" s="23"/>
      <c r="AE251" s="23"/>
      <c r="AF251" s="23"/>
      <c r="AG251" s="173"/>
      <c r="AH251"/>
      <c r="AI251"/>
      <c r="AJ251"/>
      <c r="AL251" t="e">
        <f t="shared" ref="AL251:AL261" si="150">A251</f>
        <v>#REF!</v>
      </c>
      <c r="AM251"/>
      <c r="AN251"/>
      <c r="AO251"/>
      <c r="AP251" s="4"/>
      <c r="AQ251"/>
    </row>
    <row r="252" spans="1:43" s="183" customFormat="1" ht="48" customHeight="1" thickBot="1" x14ac:dyDescent="0.3">
      <c r="A252" s="132" t="s">
        <v>3</v>
      </c>
      <c r="B252" s="133" t="s">
        <v>186</v>
      </c>
      <c r="C252" s="134" t="s">
        <v>128</v>
      </c>
      <c r="D252" s="133" t="s">
        <v>188</v>
      </c>
      <c r="E252" s="133" t="s">
        <v>2</v>
      </c>
      <c r="F252" s="135"/>
      <c r="G252" s="136" t="s">
        <v>12</v>
      </c>
      <c r="H252" s="137" t="str">
        <f>"DEFICIENTE &lt;= "&amp;$E$3</f>
        <v>DEFICIENTE &lt;= 90</v>
      </c>
      <c r="I252" s="137" t="str">
        <f>"PROCESO &gt; "&amp;$E$3&amp;"  -  &lt; "&amp;$F$3</f>
        <v>PROCESO &gt; 90  -  &lt; 100</v>
      </c>
      <c r="J252" s="137" t="str">
        <f>"OPTIMO &gt;= "&amp;$F$3</f>
        <v>OPTIMO &gt;= 100</v>
      </c>
      <c r="K252"/>
      <c r="L252"/>
      <c r="M252"/>
      <c r="N252"/>
      <c r="O252"/>
      <c r="P252"/>
      <c r="Q252"/>
      <c r="R252"/>
      <c r="S252"/>
      <c r="T252"/>
      <c r="U252" s="182"/>
      <c r="V252" s="161" t="e">
        <f>$V$1&amp;"  "&amp;V251&amp;"  "&amp;$V$3&amp;"  "&amp;$V$2</f>
        <v>#REF!</v>
      </c>
      <c r="W252" s="23"/>
      <c r="X252" s="23"/>
      <c r="Y252" s="23"/>
      <c r="Z252" s="182"/>
      <c r="AA252" s="23"/>
      <c r="AB252" s="23"/>
      <c r="AC252" s="23"/>
      <c r="AD252" s="23"/>
      <c r="AE252" s="23"/>
      <c r="AF252" s="23"/>
      <c r="AG252" s="173"/>
      <c r="AH252"/>
      <c r="AI252"/>
      <c r="AJ252"/>
      <c r="AL252" s="138" t="str">
        <f t="shared" si="150"/>
        <v>ESTABLECIMIENTOS</v>
      </c>
      <c r="AM252" s="139" t="str">
        <f t="shared" ref="AM252:AM262" si="151">B252</f>
        <v>Meta. Anual</v>
      </c>
      <c r="AN252" s="140" t="str">
        <f t="shared" ref="AN252:AN262" si="152">C252</f>
        <v>Pob. Suj</v>
      </c>
      <c r="AO252" s="141" t="str">
        <f t="shared" ref="AO252:AO258" si="153">G252</f>
        <v>% Mens</v>
      </c>
      <c r="AP252" s="141" t="s">
        <v>18</v>
      </c>
      <c r="AQ252" s="142"/>
    </row>
    <row r="253" spans="1:43" s="183" customFormat="1" ht="18" customHeight="1" thickBot="1" x14ac:dyDescent="0.3">
      <c r="A253" s="143" t="str">
        <f>Config!$B$15</f>
        <v>RED</v>
      </c>
      <c r="B253" s="144" t="e">
        <f>SUM(B254:B262)</f>
        <v>#REF!</v>
      </c>
      <c r="C253" s="144" t="e">
        <f>SUM(C254:C262)</f>
        <v>#REF!</v>
      </c>
      <c r="D253" s="144" t="e">
        <f>SUM(D254:D262)</f>
        <v>#REF!</v>
      </c>
      <c r="E253" s="145">
        <f>Config!$C$9</f>
        <v>100</v>
      </c>
      <c r="F253" s="145"/>
      <c r="G253" s="144">
        <f>IFERROR(ROUND(D253*100/B253,1),0)</f>
        <v>0</v>
      </c>
      <c r="H253" s="146">
        <f>IF(G253&lt;=$E$3,G253,"")</f>
        <v>0</v>
      </c>
      <c r="I253" s="146" t="str">
        <f>IF(G253&gt;$E$3,IF(G253&lt;$F$3,G253,""),"")</f>
        <v/>
      </c>
      <c r="J253" s="144" t="str">
        <f>IF(G253&gt;=$F$3,G253,"")</f>
        <v/>
      </c>
      <c r="K253"/>
      <c r="L253"/>
      <c r="M253"/>
      <c r="N253"/>
      <c r="O253"/>
      <c r="P253"/>
      <c r="Q253"/>
      <c r="R253"/>
      <c r="S253"/>
      <c r="T253"/>
      <c r="U253" s="182"/>
      <c r="W253" s="23"/>
      <c r="X253" s="23"/>
      <c r="Y253" s="23"/>
      <c r="Z253" s="182"/>
      <c r="AA253" s="23"/>
      <c r="AB253" s="23"/>
      <c r="AC253" s="23"/>
      <c r="AD253" s="23"/>
      <c r="AE253" s="23"/>
      <c r="AF253" s="23"/>
      <c r="AG253" s="173"/>
      <c r="AH253"/>
      <c r="AI253"/>
      <c r="AJ253"/>
      <c r="AL253" s="148" t="str">
        <f t="shared" si="150"/>
        <v>RED</v>
      </c>
      <c r="AM253" s="149" t="e">
        <f t="shared" si="151"/>
        <v>#REF!</v>
      </c>
      <c r="AN253" s="150" t="e">
        <f t="shared" si="152"/>
        <v>#REF!</v>
      </c>
      <c r="AO253" s="149">
        <f t="shared" si="153"/>
        <v>0</v>
      </c>
      <c r="AP253" s="150" t="e">
        <f t="shared" ref="AP253:AP258" si="154">AM253-AN253</f>
        <v>#REF!</v>
      </c>
      <c r="AQ253" s="150"/>
    </row>
    <row r="254" spans="1:43" s="183" customFormat="1" ht="18" hidden="1" customHeight="1" x14ac:dyDescent="0.25">
      <c r="A254" s="157" t="str">
        <f>Config!$B$16</f>
        <v>HOSP</v>
      </c>
      <c r="B254" s="152" t="e">
        <f>METAS!#REF!</f>
        <v>#REF!</v>
      </c>
      <c r="C254" s="152" t="e">
        <f>ROUNDUP((B254/12)*Config!$C$6,0)</f>
        <v>#REF!</v>
      </c>
      <c r="D254" s="152" t="e">
        <f>ACUMULADO!#REF!</f>
        <v>#REF!</v>
      </c>
      <c r="E254" s="162">
        <f>E253</f>
        <v>100</v>
      </c>
      <c r="F254" s="162"/>
      <c r="G254" s="158">
        <f>IFERROR(ROUND(D254*100/B254,1),0)</f>
        <v>0</v>
      </c>
      <c r="H254" s="159">
        <f>IF(G254&lt;=$E$3,G254,"")</f>
        <v>0</v>
      </c>
      <c r="I254" s="159" t="str">
        <f>IF(G254&gt;$E$3,IF(G254&lt;$F$3,G254,""),"")</f>
        <v/>
      </c>
      <c r="J254" s="160" t="str">
        <f>IF(G254&gt;=$F$3,G254,"")</f>
        <v/>
      </c>
      <c r="K254"/>
      <c r="L254"/>
      <c r="M254"/>
      <c r="N254"/>
      <c r="O254"/>
      <c r="P254"/>
      <c r="Q254"/>
      <c r="R254"/>
      <c r="S254"/>
      <c r="T254"/>
      <c r="U254" s="182"/>
      <c r="V254" s="124"/>
      <c r="W254" s="23"/>
      <c r="X254" s="23"/>
      <c r="Y254" s="23"/>
      <c r="Z254" s="182"/>
      <c r="AA254" s="23"/>
      <c r="AB254" s="23"/>
      <c r="AC254" s="23"/>
      <c r="AD254" s="23"/>
      <c r="AE254" s="23"/>
      <c r="AF254" s="23"/>
      <c r="AG254" s="173"/>
      <c r="AH254"/>
      <c r="AI254"/>
      <c r="AJ254"/>
      <c r="AL254" s="53" t="str">
        <f t="shared" si="150"/>
        <v>HOSP</v>
      </c>
      <c r="AM254" s="55" t="e">
        <f t="shared" si="151"/>
        <v>#REF!</v>
      </c>
      <c r="AN254" s="54" t="e">
        <f t="shared" si="152"/>
        <v>#REF!</v>
      </c>
      <c r="AO254" s="211">
        <f t="shared" si="153"/>
        <v>0</v>
      </c>
      <c r="AP254" s="56" t="e">
        <f t="shared" si="154"/>
        <v>#REF!</v>
      </c>
      <c r="AQ254" s="56"/>
    </row>
    <row r="255" spans="1:43" s="183" customFormat="1" ht="18" customHeight="1" x14ac:dyDescent="0.25">
      <c r="A255" s="157" t="str">
        <f>Config!$B$17</f>
        <v>LLUI</v>
      </c>
      <c r="B255" s="152" t="e">
        <f>METAS!#REF!</f>
        <v>#REF!</v>
      </c>
      <c r="C255" s="125" t="e">
        <f>ROUNDUP((B255/12)*Config!$C$6,0)</f>
        <v>#REF!</v>
      </c>
      <c r="D255" s="152" t="e">
        <f>ACUMULADO!#REF!</f>
        <v>#REF!</v>
      </c>
      <c r="E255" s="162">
        <f t="shared" ref="E255:E262" si="155">E254</f>
        <v>100</v>
      </c>
      <c r="F255" s="162"/>
      <c r="G255" s="158">
        <f>IFERROR(ROUND(D255*100/B255,1),0)</f>
        <v>0</v>
      </c>
      <c r="H255" s="159">
        <f t="shared" ref="H255:H262" si="156">IF(G255&lt;=$E$3,G255,"")</f>
        <v>0</v>
      </c>
      <c r="I255" s="159" t="str">
        <f t="shared" ref="I255:I262" si="157">IF(G255&gt;$E$3,IF(G255&lt;$F$3,G255,""),"")</f>
        <v/>
      </c>
      <c r="J255" s="160" t="str">
        <f t="shared" ref="J255:J262" si="158">IF(G255&gt;=$F$3,G255,"")</f>
        <v/>
      </c>
      <c r="K255"/>
      <c r="L255"/>
      <c r="M255"/>
      <c r="N255"/>
      <c r="O255"/>
      <c r="P255"/>
      <c r="Q255"/>
      <c r="R255"/>
      <c r="S255"/>
      <c r="T255"/>
      <c r="U255" s="182"/>
      <c r="V255" s="124"/>
      <c r="W255" s="23"/>
      <c r="X255" s="23"/>
      <c r="Y255" s="23"/>
      <c r="Z255" s="182"/>
      <c r="AA255" s="23"/>
      <c r="AB255" s="23"/>
      <c r="AC255" s="23"/>
      <c r="AD255" s="23"/>
      <c r="AE255" s="23"/>
      <c r="AF255" s="23"/>
      <c r="AG255" s="173"/>
      <c r="AH255"/>
      <c r="AI255"/>
      <c r="AJ255"/>
      <c r="AL255" s="53" t="str">
        <f t="shared" si="150"/>
        <v>LLUI</v>
      </c>
      <c r="AM255" s="55" t="e">
        <f t="shared" si="151"/>
        <v>#REF!</v>
      </c>
      <c r="AN255" s="54" t="e">
        <f t="shared" si="152"/>
        <v>#REF!</v>
      </c>
      <c r="AO255" s="211">
        <f t="shared" si="153"/>
        <v>0</v>
      </c>
      <c r="AP255" s="56" t="e">
        <f t="shared" si="154"/>
        <v>#REF!</v>
      </c>
      <c r="AQ255" s="56"/>
    </row>
    <row r="256" spans="1:43" s="183" customFormat="1" x14ac:dyDescent="0.25">
      <c r="A256" s="157" t="str">
        <f>Config!$B$18</f>
        <v>JERI</v>
      </c>
      <c r="B256" s="152" t="e">
        <f>METAS!#REF!</f>
        <v>#REF!</v>
      </c>
      <c r="C256" s="125" t="e">
        <f>ROUNDUP((B256/12)*Config!$C$6,0)</f>
        <v>#REF!</v>
      </c>
      <c r="D256" s="152" t="e">
        <f>ACUMULADO!#REF!</f>
        <v>#REF!</v>
      </c>
      <c r="E256" s="162">
        <f t="shared" si="155"/>
        <v>100</v>
      </c>
      <c r="F256" s="162"/>
      <c r="G256" s="158">
        <f t="shared" ref="G256:G257" si="159">IFERROR(ROUND(D256*100/B256,1),0)</f>
        <v>0</v>
      </c>
      <c r="H256" s="159">
        <f t="shared" si="156"/>
        <v>0</v>
      </c>
      <c r="I256" s="159" t="str">
        <f t="shared" si="157"/>
        <v/>
      </c>
      <c r="J256" s="160" t="str">
        <f t="shared" si="158"/>
        <v/>
      </c>
      <c r="K256"/>
      <c r="L256"/>
      <c r="M256"/>
      <c r="N256"/>
      <c r="O256"/>
      <c r="P256"/>
      <c r="Q256"/>
      <c r="R256"/>
      <c r="S256"/>
      <c r="T256"/>
      <c r="U256" s="182"/>
      <c r="V256" s="119"/>
      <c r="W256" s="23"/>
      <c r="X256" s="23"/>
      <c r="Y256" s="23"/>
      <c r="Z256" s="182"/>
      <c r="AA256" s="23"/>
      <c r="AB256" s="23"/>
      <c r="AC256" s="23"/>
      <c r="AD256" s="23"/>
      <c r="AE256" s="23"/>
      <c r="AF256" s="23"/>
      <c r="AG256" s="173"/>
      <c r="AH256"/>
      <c r="AI256"/>
      <c r="AJ256"/>
      <c r="AL256" s="53" t="str">
        <f t="shared" si="150"/>
        <v>JERI</v>
      </c>
      <c r="AM256" s="55" t="e">
        <f t="shared" si="151"/>
        <v>#REF!</v>
      </c>
      <c r="AN256" s="54" t="e">
        <f t="shared" si="152"/>
        <v>#REF!</v>
      </c>
      <c r="AO256" s="211">
        <f t="shared" si="153"/>
        <v>0</v>
      </c>
      <c r="AP256" s="56" t="e">
        <f t="shared" si="154"/>
        <v>#REF!</v>
      </c>
      <c r="AQ256" s="56"/>
    </row>
    <row r="257" spans="1:43" s="183" customFormat="1" ht="18" customHeight="1" x14ac:dyDescent="0.25">
      <c r="A257" s="157" t="str">
        <f>Config!$B$19</f>
        <v>YANT</v>
      </c>
      <c r="B257" s="152" t="e">
        <f>METAS!#REF!</f>
        <v>#REF!</v>
      </c>
      <c r="C257" s="125" t="e">
        <f>ROUNDUP((B257/12)*Config!$C$6,0)</f>
        <v>#REF!</v>
      </c>
      <c r="D257" s="152" t="e">
        <f>ACUMULADO!#REF!</f>
        <v>#REF!</v>
      </c>
      <c r="E257" s="162">
        <f t="shared" si="155"/>
        <v>100</v>
      </c>
      <c r="F257" s="162"/>
      <c r="G257" s="158">
        <f t="shared" si="159"/>
        <v>0</v>
      </c>
      <c r="H257" s="159">
        <f t="shared" si="156"/>
        <v>0</v>
      </c>
      <c r="I257" s="159" t="str">
        <f t="shared" si="157"/>
        <v/>
      </c>
      <c r="J257" s="160" t="str">
        <f t="shared" si="158"/>
        <v/>
      </c>
      <c r="K257"/>
      <c r="L257"/>
      <c r="M257"/>
      <c r="N257"/>
      <c r="O257"/>
      <c r="P257"/>
      <c r="Q257"/>
      <c r="R257"/>
      <c r="S257"/>
      <c r="T257"/>
      <c r="U257" s="182"/>
      <c r="V257" s="119"/>
      <c r="W257" s="23"/>
      <c r="X257" s="23"/>
      <c r="Y257" s="23"/>
      <c r="Z257" s="182"/>
      <c r="AA257" s="23"/>
      <c r="AB257" s="23"/>
      <c r="AC257" s="23"/>
      <c r="AD257" s="23"/>
      <c r="AE257" s="23"/>
      <c r="AF257" s="23"/>
      <c r="AG257" s="173"/>
      <c r="AH257"/>
      <c r="AI257"/>
      <c r="AJ257"/>
      <c r="AL257" s="53" t="str">
        <f t="shared" si="150"/>
        <v>YANT</v>
      </c>
      <c r="AM257" s="55" t="e">
        <f t="shared" si="151"/>
        <v>#REF!</v>
      </c>
      <c r="AN257" s="54" t="e">
        <f t="shared" si="152"/>
        <v>#REF!</v>
      </c>
      <c r="AO257" s="211">
        <f t="shared" si="153"/>
        <v>0</v>
      </c>
      <c r="AP257" s="56" t="e">
        <f t="shared" si="154"/>
        <v>#REF!</v>
      </c>
      <c r="AQ257" s="56"/>
    </row>
    <row r="258" spans="1:43" s="183" customFormat="1" ht="18" customHeight="1" x14ac:dyDescent="0.25">
      <c r="A258" s="157" t="str">
        <f>Config!$B$20</f>
        <v>SORI</v>
      </c>
      <c r="B258" s="152" t="e">
        <f>METAS!#REF!</f>
        <v>#REF!</v>
      </c>
      <c r="C258" s="125" t="e">
        <f>ROUNDUP((B258/12)*Config!$C$6,0)</f>
        <v>#REF!</v>
      </c>
      <c r="D258" s="152" t="e">
        <f>ACUMULADO!#REF!</f>
        <v>#REF!</v>
      </c>
      <c r="E258" s="162">
        <f t="shared" si="155"/>
        <v>100</v>
      </c>
      <c r="F258" s="162"/>
      <c r="G258" s="158">
        <f>IFERROR(ROUND(D258*100/B258,1),0)</f>
        <v>0</v>
      </c>
      <c r="H258" s="159">
        <f t="shared" si="156"/>
        <v>0</v>
      </c>
      <c r="I258" s="159" t="str">
        <f t="shared" si="157"/>
        <v/>
      </c>
      <c r="J258" s="160" t="str">
        <f t="shared" si="158"/>
        <v/>
      </c>
      <c r="K258"/>
      <c r="L258"/>
      <c r="M258"/>
      <c r="N258"/>
      <c r="O258"/>
      <c r="P258"/>
      <c r="Q258"/>
      <c r="R258"/>
      <c r="S258"/>
      <c r="T258"/>
      <c r="U258" s="182"/>
      <c r="V258" s="119"/>
      <c r="W258" s="23"/>
      <c r="X258" s="23"/>
      <c r="Y258" s="23"/>
      <c r="Z258" s="182"/>
      <c r="AA258" s="23"/>
      <c r="AB258" s="23"/>
      <c r="AC258" s="23"/>
      <c r="AD258" s="23"/>
      <c r="AE258" s="23"/>
      <c r="AF258" s="23"/>
      <c r="AG258" s="173"/>
      <c r="AH258"/>
      <c r="AI258"/>
      <c r="AJ258"/>
      <c r="AL258" s="53" t="str">
        <f t="shared" si="150"/>
        <v>SORI</v>
      </c>
      <c r="AM258" s="55" t="e">
        <f t="shared" si="151"/>
        <v>#REF!</v>
      </c>
      <c r="AN258" s="54" t="e">
        <f t="shared" si="152"/>
        <v>#REF!</v>
      </c>
      <c r="AO258" s="211">
        <f t="shared" si="153"/>
        <v>0</v>
      </c>
      <c r="AP258" s="56" t="e">
        <f t="shared" si="154"/>
        <v>#REF!</v>
      </c>
      <c r="AQ258" s="56"/>
    </row>
    <row r="259" spans="1:43" s="183" customFormat="1" ht="18" customHeight="1" x14ac:dyDescent="0.25">
      <c r="A259" s="157" t="str">
        <f>Config!$B$21</f>
        <v>JEPE</v>
      </c>
      <c r="B259" s="152" t="e">
        <f>METAS!#REF!</f>
        <v>#REF!</v>
      </c>
      <c r="C259" s="125" t="e">
        <f>ROUNDUP((B259/12)*Config!$C$6,0)</f>
        <v>#REF!</v>
      </c>
      <c r="D259" s="152" t="e">
        <f>ACUMULADO!#REF!</f>
        <v>#REF!</v>
      </c>
      <c r="E259" s="162">
        <f t="shared" si="155"/>
        <v>100</v>
      </c>
      <c r="F259" s="162"/>
      <c r="G259" s="158">
        <f>IFERROR(ROUND(D259*100/B259,1),0)</f>
        <v>0</v>
      </c>
      <c r="H259" s="159">
        <f t="shared" si="156"/>
        <v>0</v>
      </c>
      <c r="I259" s="159" t="str">
        <f t="shared" si="157"/>
        <v/>
      </c>
      <c r="J259" s="160" t="str">
        <f t="shared" si="158"/>
        <v/>
      </c>
      <c r="K259"/>
      <c r="L259"/>
      <c r="M259"/>
      <c r="N259"/>
      <c r="O259"/>
      <c r="P259"/>
      <c r="Q259"/>
      <c r="R259"/>
      <c r="S259"/>
      <c r="T259"/>
      <c r="U259" s="182"/>
      <c r="V259" s="119"/>
      <c r="W259" s="23"/>
      <c r="X259" s="23"/>
      <c r="Y259" s="23"/>
      <c r="Z259" s="182"/>
      <c r="AA259" s="23"/>
      <c r="AB259" s="23"/>
      <c r="AC259" s="23"/>
      <c r="AD259" s="23"/>
      <c r="AE259" s="23"/>
      <c r="AF259" s="23"/>
      <c r="AG259" s="173"/>
      <c r="AH259"/>
      <c r="AI259"/>
      <c r="AJ259"/>
      <c r="AL259" s="53" t="str">
        <f t="shared" si="150"/>
        <v>JEPE</v>
      </c>
      <c r="AM259" s="55" t="e">
        <f t="shared" si="151"/>
        <v>#REF!</v>
      </c>
      <c r="AN259" s="54" t="e">
        <f t="shared" si="152"/>
        <v>#REF!</v>
      </c>
      <c r="AO259" s="211">
        <f>G259</f>
        <v>0</v>
      </c>
      <c r="AP259" s="56" t="e">
        <f>AM259-AN259</f>
        <v>#REF!</v>
      </c>
      <c r="AQ259" s="56"/>
    </row>
    <row r="260" spans="1:43" s="183" customFormat="1" ht="18" customHeight="1" x14ac:dyDescent="0.25">
      <c r="A260" s="157" t="str">
        <f>Config!$B$22</f>
        <v>ROQU</v>
      </c>
      <c r="B260" s="152" t="e">
        <f>METAS!#REF!</f>
        <v>#REF!</v>
      </c>
      <c r="C260" s="125" t="e">
        <f>ROUNDUP((B260/12)*Config!$C$6,0)</f>
        <v>#REF!</v>
      </c>
      <c r="D260" s="152" t="e">
        <f>ACUMULADO!#REF!</f>
        <v>#REF!</v>
      </c>
      <c r="E260" s="162">
        <f t="shared" si="155"/>
        <v>100</v>
      </c>
      <c r="F260" s="162"/>
      <c r="G260" s="158">
        <f t="shared" ref="G260:G262" si="160">IFERROR(ROUND(D260*100/B260,1),0)</f>
        <v>0</v>
      </c>
      <c r="H260" s="159">
        <f t="shared" si="156"/>
        <v>0</v>
      </c>
      <c r="I260" s="159" t="str">
        <f t="shared" si="157"/>
        <v/>
      </c>
      <c r="J260" s="160" t="str">
        <f t="shared" si="158"/>
        <v/>
      </c>
      <c r="K260"/>
      <c r="L260"/>
      <c r="M260"/>
      <c r="N260"/>
      <c r="O260"/>
      <c r="P260"/>
      <c r="Q260"/>
      <c r="R260"/>
      <c r="S260"/>
      <c r="T260"/>
      <c r="U260" s="182"/>
      <c r="W260" s="23"/>
      <c r="X260" s="23"/>
      <c r="Y260" s="23"/>
      <c r="Z260" s="182"/>
      <c r="AA260" s="23"/>
      <c r="AB260" s="23"/>
      <c r="AC260" s="23"/>
      <c r="AD260" s="23"/>
      <c r="AE260" s="23"/>
      <c r="AF260" s="23"/>
      <c r="AG260" s="173"/>
      <c r="AH260"/>
      <c r="AI260"/>
      <c r="AJ260"/>
      <c r="AL260" s="53" t="str">
        <f t="shared" si="150"/>
        <v>ROQU</v>
      </c>
      <c r="AM260" s="55" t="e">
        <f t="shared" si="151"/>
        <v>#REF!</v>
      </c>
      <c r="AN260" s="54" t="e">
        <f t="shared" si="152"/>
        <v>#REF!</v>
      </c>
      <c r="AO260" s="211">
        <f>G260</f>
        <v>0</v>
      </c>
      <c r="AP260" s="56" t="e">
        <f>AM260-AN260</f>
        <v>#REF!</v>
      </c>
      <c r="AQ260" s="56"/>
    </row>
    <row r="261" spans="1:43" s="183" customFormat="1" ht="18" customHeight="1" x14ac:dyDescent="0.25">
      <c r="A261" s="157" t="str">
        <f>Config!$B$23</f>
        <v>CALZ</v>
      </c>
      <c r="B261" s="152" t="e">
        <f>METAS!#REF!</f>
        <v>#REF!</v>
      </c>
      <c r="C261" s="125" t="e">
        <f>ROUNDUP((B261/12)*Config!$C$6,0)</f>
        <v>#REF!</v>
      </c>
      <c r="D261" s="152" t="e">
        <f>ACUMULADO!#REF!</f>
        <v>#REF!</v>
      </c>
      <c r="E261" s="162">
        <f t="shared" si="155"/>
        <v>100</v>
      </c>
      <c r="F261" s="162"/>
      <c r="G261" s="158">
        <f t="shared" si="160"/>
        <v>0</v>
      </c>
      <c r="H261" s="159">
        <f t="shared" si="156"/>
        <v>0</v>
      </c>
      <c r="I261" s="159" t="str">
        <f t="shared" si="157"/>
        <v/>
      </c>
      <c r="J261" s="160" t="str">
        <f t="shared" si="158"/>
        <v/>
      </c>
      <c r="K261"/>
      <c r="L261"/>
      <c r="M261"/>
      <c r="N261"/>
      <c r="O261"/>
      <c r="P261"/>
      <c r="Q261"/>
      <c r="R261"/>
      <c r="S261"/>
      <c r="T261"/>
      <c r="U261" s="182"/>
      <c r="V261" s="119"/>
      <c r="W261" s="23"/>
      <c r="X261" s="23"/>
      <c r="Y261" s="23"/>
      <c r="Z261" s="182"/>
      <c r="AA261" s="23"/>
      <c r="AB261" s="23"/>
      <c r="AC261" s="23"/>
      <c r="AD261" s="23"/>
      <c r="AE261" s="23"/>
      <c r="AF261" s="23"/>
      <c r="AG261" s="173"/>
      <c r="AH261"/>
      <c r="AI261"/>
      <c r="AJ261"/>
      <c r="AL261" s="53" t="str">
        <f t="shared" si="150"/>
        <v>CALZ</v>
      </c>
      <c r="AM261" s="55" t="e">
        <f t="shared" si="151"/>
        <v>#REF!</v>
      </c>
      <c r="AN261" s="54" t="e">
        <f t="shared" si="152"/>
        <v>#REF!</v>
      </c>
      <c r="AO261" s="211">
        <f t="shared" ref="AO261" si="161">G261</f>
        <v>0</v>
      </c>
      <c r="AP261" s="56" t="e">
        <f t="shared" ref="AP261" si="162">AM261-AN261</f>
        <v>#REF!</v>
      </c>
      <c r="AQ261" s="56"/>
    </row>
    <row r="262" spans="1:43" s="183" customFormat="1" ht="18" customHeight="1" x14ac:dyDescent="0.25">
      <c r="A262" s="157" t="str">
        <f>Config!$B$24</f>
        <v>PUEB</v>
      </c>
      <c r="B262" s="152" t="e">
        <f>METAS!#REF!</f>
        <v>#REF!</v>
      </c>
      <c r="C262" s="125" t="e">
        <f>ROUNDUP((B262/12)*Config!$C$6,0)</f>
        <v>#REF!</v>
      </c>
      <c r="D262" s="152" t="e">
        <f>ACUMULADO!#REF!</f>
        <v>#REF!</v>
      </c>
      <c r="E262" s="162">
        <f t="shared" si="155"/>
        <v>100</v>
      </c>
      <c r="F262" s="162"/>
      <c r="G262" s="158">
        <f t="shared" si="160"/>
        <v>0</v>
      </c>
      <c r="H262" s="159">
        <f t="shared" si="156"/>
        <v>0</v>
      </c>
      <c r="I262" s="159" t="str">
        <f t="shared" si="157"/>
        <v/>
      </c>
      <c r="J262" s="160" t="str">
        <f t="shared" si="158"/>
        <v/>
      </c>
      <c r="K262"/>
      <c r="L262"/>
      <c r="M262"/>
      <c r="N262"/>
      <c r="O262"/>
      <c r="P262"/>
      <c r="Q262"/>
      <c r="R262"/>
      <c r="S262"/>
      <c r="T262"/>
      <c r="U262" s="182"/>
      <c r="W262" s="23"/>
      <c r="X262" s="23"/>
      <c r="Y262" s="23"/>
      <c r="Z262" s="182"/>
      <c r="AA262" s="23"/>
      <c r="AB262" s="23"/>
      <c r="AC262" s="23"/>
      <c r="AD262" s="23"/>
      <c r="AE262" s="23"/>
      <c r="AF262" s="23"/>
      <c r="AG262" s="173"/>
      <c r="AH262"/>
      <c r="AI262"/>
      <c r="AJ262"/>
      <c r="AL262" s="53" t="str">
        <f>A262</f>
        <v>PUEB</v>
      </c>
      <c r="AM262" s="55" t="e">
        <f t="shared" si="151"/>
        <v>#REF!</v>
      </c>
      <c r="AN262" s="54" t="e">
        <f t="shared" si="152"/>
        <v>#REF!</v>
      </c>
      <c r="AO262" s="211">
        <f>G262</f>
        <v>0</v>
      </c>
      <c r="AP262" s="56" t="e">
        <f>AM262-AN262</f>
        <v>#REF!</v>
      </c>
      <c r="AQ262" s="56"/>
    </row>
    <row r="263" spans="1:43" s="183" customFormat="1" ht="18" customHeight="1" x14ac:dyDescent="0.25">
      <c r="A263" s="187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 s="182"/>
      <c r="V263" s="119"/>
      <c r="W263" s="23"/>
      <c r="X263" s="23"/>
      <c r="Y263" s="23"/>
      <c r="Z263" s="182"/>
      <c r="AA263" s="23"/>
      <c r="AB263" s="23"/>
      <c r="AC263" s="23"/>
      <c r="AD263" s="23"/>
      <c r="AE263" s="23"/>
      <c r="AF263" s="23"/>
      <c r="AG263" s="173"/>
      <c r="AH263"/>
      <c r="AI263"/>
      <c r="AJ263"/>
      <c r="AO263"/>
      <c r="AP263" s="4"/>
    </row>
    <row r="264" spans="1:43" s="183" customFormat="1" ht="18" customHeight="1" x14ac:dyDescent="0.25">
      <c r="A264" s="187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 s="182"/>
      <c r="V264" s="119"/>
      <c r="W264" s="23"/>
      <c r="X264" s="23"/>
      <c r="Y264" s="23"/>
      <c r="Z264" s="182"/>
      <c r="AA264" s="23"/>
      <c r="AB264" s="23"/>
      <c r="AC264" s="23"/>
      <c r="AD264" s="23"/>
      <c r="AE264" s="23"/>
      <c r="AF264" s="23"/>
      <c r="AG264" s="173"/>
      <c r="AH264"/>
      <c r="AI264"/>
      <c r="AJ264"/>
      <c r="AO264"/>
      <c r="AP264" s="4"/>
    </row>
    <row r="265" spans="1:43" s="183" customFormat="1" ht="18" customHeight="1" x14ac:dyDescent="0.25">
      <c r="A265" s="187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 s="182"/>
      <c r="V265" s="119"/>
      <c r="W265" s="23"/>
      <c r="X265" s="23"/>
      <c r="Y265" s="23"/>
      <c r="Z265" s="182"/>
      <c r="AA265" s="23"/>
      <c r="AB265" s="23"/>
      <c r="AC265" s="23"/>
      <c r="AD265" s="23"/>
      <c r="AE265" s="23"/>
      <c r="AF265" s="23"/>
      <c r="AG265" s="173"/>
      <c r="AH265"/>
      <c r="AI265"/>
      <c r="AJ265"/>
      <c r="AO265"/>
      <c r="AP265" s="4"/>
    </row>
    <row r="266" spans="1:43" s="183" customFormat="1" ht="18" customHeight="1" x14ac:dyDescent="0.25">
      <c r="A266" s="187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 s="182"/>
      <c r="V266" s="119"/>
      <c r="W266" s="23"/>
      <c r="X266" s="23"/>
      <c r="Y266" s="23"/>
      <c r="Z266" s="182"/>
      <c r="AA266" s="23"/>
      <c r="AB266" s="23"/>
      <c r="AC266" s="23"/>
      <c r="AD266" s="23"/>
      <c r="AE266" s="23"/>
      <c r="AF266" s="23"/>
      <c r="AG266" s="173"/>
      <c r="AH266"/>
      <c r="AI266"/>
      <c r="AJ266"/>
      <c r="AO266"/>
      <c r="AP266" s="4"/>
    </row>
    <row r="267" spans="1:43" s="183" customFormat="1" ht="18" customHeight="1" x14ac:dyDescent="0.25">
      <c r="A267" s="18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 s="182"/>
      <c r="V267" s="119"/>
      <c r="W267" s="23"/>
      <c r="X267" s="23"/>
      <c r="Y267" s="23"/>
      <c r="Z267" s="182"/>
      <c r="AA267" s="23"/>
      <c r="AB267" s="23"/>
      <c r="AC267" s="23"/>
      <c r="AD267" s="23"/>
      <c r="AE267" s="23"/>
      <c r="AF267" s="23"/>
      <c r="AG267" s="173"/>
      <c r="AH267"/>
      <c r="AI267"/>
      <c r="AJ267"/>
      <c r="AO267"/>
      <c r="AP267" s="4"/>
    </row>
  </sheetData>
  <conditionalFormatting sqref="AP7">
    <cfRule type="cellIs" dxfId="25" priority="29" operator="lessThanOrEqual">
      <formula>0</formula>
    </cfRule>
  </conditionalFormatting>
  <conditionalFormatting sqref="AP26">
    <cfRule type="cellIs" dxfId="24" priority="27" operator="lessThanOrEqual">
      <formula>0</formula>
    </cfRule>
  </conditionalFormatting>
  <conditionalFormatting sqref="AP45">
    <cfRule type="cellIs" dxfId="23" priority="25" operator="lessThanOrEqual">
      <formula>0</formula>
    </cfRule>
  </conditionalFormatting>
  <conditionalFormatting sqref="AP66">
    <cfRule type="cellIs" dxfId="22" priority="7" operator="lessThanOrEqual">
      <formula>0</formula>
    </cfRule>
  </conditionalFormatting>
  <conditionalFormatting sqref="AP87">
    <cfRule type="cellIs" dxfId="21" priority="23" operator="lessThanOrEqual">
      <formula>0</formula>
    </cfRule>
  </conditionalFormatting>
  <conditionalFormatting sqref="AP106">
    <cfRule type="cellIs" dxfId="20" priority="5" operator="lessThanOrEqual">
      <formula>0</formula>
    </cfRule>
  </conditionalFormatting>
  <conditionalFormatting sqref="AP128">
    <cfRule type="cellIs" dxfId="19" priority="21" operator="lessThanOrEqual">
      <formula>0</formula>
    </cfRule>
  </conditionalFormatting>
  <conditionalFormatting sqref="AP147">
    <cfRule type="cellIs" dxfId="18" priority="19" operator="lessThanOrEqual">
      <formula>0</formula>
    </cfRule>
  </conditionalFormatting>
  <conditionalFormatting sqref="AP168">
    <cfRule type="cellIs" dxfId="17" priority="17" operator="lessThanOrEqual">
      <formula>0</formula>
    </cfRule>
  </conditionalFormatting>
  <conditionalFormatting sqref="AP189">
    <cfRule type="cellIs" dxfId="16" priority="15" operator="lessThanOrEqual">
      <formula>0</formula>
    </cfRule>
  </conditionalFormatting>
  <conditionalFormatting sqref="AP211">
    <cfRule type="cellIs" dxfId="15" priority="13" operator="lessThanOrEqual">
      <formula>0</formula>
    </cfRule>
  </conditionalFormatting>
  <conditionalFormatting sqref="AP231">
    <cfRule type="cellIs" dxfId="14" priority="3" operator="lessThanOrEqual">
      <formula>0</formula>
    </cfRule>
  </conditionalFormatting>
  <conditionalFormatting sqref="AP253">
    <cfRule type="cellIs" dxfId="13" priority="1" operator="lessThanOrEqual">
      <formula>0</formula>
    </cfRule>
  </conditionalFormatting>
  <conditionalFormatting sqref="AQ6:AQ7">
    <cfRule type="cellIs" dxfId="12" priority="30" operator="lessThanOrEqual">
      <formula>0</formula>
    </cfRule>
  </conditionalFormatting>
  <conditionalFormatting sqref="AQ25:AQ26">
    <cfRule type="cellIs" dxfId="11" priority="28" operator="lessThanOrEqual">
      <formula>0</formula>
    </cfRule>
  </conditionalFormatting>
  <conditionalFormatting sqref="AQ44:AQ45">
    <cfRule type="cellIs" dxfId="10" priority="26" operator="lessThanOrEqual">
      <formula>0</formula>
    </cfRule>
  </conditionalFormatting>
  <conditionalFormatting sqref="AQ65:AQ66">
    <cfRule type="cellIs" dxfId="9" priority="8" operator="lessThanOrEqual">
      <formula>0</formula>
    </cfRule>
  </conditionalFormatting>
  <conditionalFormatting sqref="AQ86:AQ87">
    <cfRule type="cellIs" dxfId="8" priority="24" operator="lessThanOrEqual">
      <formula>0</formula>
    </cfRule>
  </conditionalFormatting>
  <conditionalFormatting sqref="AQ105:AQ106">
    <cfRule type="cellIs" dxfId="7" priority="6" operator="lessThanOrEqual">
      <formula>0</formula>
    </cfRule>
  </conditionalFormatting>
  <conditionalFormatting sqref="AQ127:AQ128">
    <cfRule type="cellIs" dxfId="6" priority="22" operator="lessThanOrEqual">
      <formula>0</formula>
    </cfRule>
  </conditionalFormatting>
  <conditionalFormatting sqref="AQ146:AQ147">
    <cfRule type="cellIs" dxfId="5" priority="20" operator="lessThanOrEqual">
      <formula>0</formula>
    </cfRule>
  </conditionalFormatting>
  <conditionalFormatting sqref="AQ167:AQ168">
    <cfRule type="cellIs" dxfId="4" priority="18" operator="lessThanOrEqual">
      <formula>0</formula>
    </cfRule>
  </conditionalFormatting>
  <conditionalFormatting sqref="AQ188:AQ189">
    <cfRule type="cellIs" dxfId="3" priority="16" operator="lessThanOrEqual">
      <formula>0</formula>
    </cfRule>
  </conditionalFormatting>
  <conditionalFormatting sqref="AQ210:AQ211">
    <cfRule type="cellIs" dxfId="2" priority="14" operator="lessThanOrEqual">
      <formula>0</formula>
    </cfRule>
  </conditionalFormatting>
  <conditionalFormatting sqref="AQ230:AQ231">
    <cfRule type="cellIs" dxfId="1" priority="4" operator="lessThanOrEqual">
      <formula>0</formula>
    </cfRule>
  </conditionalFormatting>
  <conditionalFormatting sqref="AQ252:AQ253">
    <cfRule type="cellIs" dxfId="0" priority="2" operator="lessThanOrEqual">
      <formula>0</formula>
    </cfRule>
  </conditionalFormatting>
  <pageMargins left="0.31496062992125984" right="0.31496062992125984" top="0.59055118110236227" bottom="0.31496062992125984" header="0.31496062992125984" footer="0.31496062992125984"/>
  <pageSetup paperSize="9" scale="96" orientation="portrait" r:id="rId1"/>
  <rowBreaks count="1" manualBreakCount="1">
    <brk id="41" min="11" max="18" man="1"/>
  </rowBreak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rgb="FF795BB5"/>
  </sheetPr>
  <dimension ref="A1:CA288"/>
  <sheetViews>
    <sheetView showGridLines="0" tabSelected="1" zoomScale="85" zoomScaleNormal="85" zoomScaleSheetLayoutView="85" workbookViewId="0">
      <selection activeCell="T67" sqref="T67"/>
    </sheetView>
  </sheetViews>
  <sheetFormatPr baseColWidth="10" defaultColWidth="11.42578125" defaultRowHeight="15" x14ac:dyDescent="0.25"/>
  <cols>
    <col min="1" max="1" width="25" style="7" customWidth="1"/>
    <col min="2" max="2" width="17" style="8" customWidth="1"/>
    <col min="3" max="3" width="9.85546875" style="11" customWidth="1"/>
    <col min="4" max="4" width="14" style="12" customWidth="1"/>
    <col min="5" max="5" width="6.85546875" style="12" customWidth="1"/>
    <col min="6" max="6" width="7.140625" style="12" customWidth="1"/>
    <col min="7" max="7" width="14.5703125" style="9" customWidth="1"/>
    <col min="8" max="8" width="8.28515625" style="8" customWidth="1"/>
    <col min="9" max="9" width="10.85546875" style="8" customWidth="1"/>
    <col min="10" max="10" width="7.140625" style="8" customWidth="1"/>
    <col min="11" max="11" width="4.140625" customWidth="1"/>
    <col min="12" max="12" width="1.7109375" customWidth="1"/>
    <col min="13" max="13" width="14" customWidth="1"/>
    <col min="14" max="14" width="19.28515625" customWidth="1"/>
    <col min="15" max="15" width="15.140625" customWidth="1"/>
    <col min="16" max="16" width="16.42578125" customWidth="1"/>
    <col min="17" max="17" width="14" customWidth="1"/>
    <col min="18" max="18" width="15.5703125" customWidth="1"/>
    <col min="19" max="19" width="5.140625" style="23" customWidth="1"/>
    <col min="20" max="27" width="12" customWidth="1"/>
    <col min="28" max="28" width="5" customWidth="1"/>
  </cols>
  <sheetData>
    <row r="1" spans="1:79" ht="18" customHeight="1" x14ac:dyDescent="0.25">
      <c r="B1" s="70" t="s">
        <v>16</v>
      </c>
      <c r="C1" s="70"/>
      <c r="D1" s="5"/>
      <c r="E1" s="5"/>
      <c r="F1" s="299" t="s">
        <v>17</v>
      </c>
      <c r="G1" s="299"/>
      <c r="H1" s="299"/>
      <c r="S1" s="41"/>
      <c r="T1" s="3"/>
      <c r="U1" s="3" t="s">
        <v>94</v>
      </c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</row>
    <row r="2" spans="1:79" ht="18" customHeight="1" x14ac:dyDescent="0.25">
      <c r="B2" s="16" t="s">
        <v>15</v>
      </c>
      <c r="C2" s="16" t="s">
        <v>14</v>
      </c>
      <c r="D2" s="16" t="s">
        <v>13</v>
      </c>
      <c r="E2" s="5"/>
      <c r="F2" s="16" t="s">
        <v>15</v>
      </c>
      <c r="G2" s="16" t="s">
        <v>14</v>
      </c>
      <c r="H2" s="16" t="s">
        <v>13</v>
      </c>
      <c r="S2" s="41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>
        <v>94.99</v>
      </c>
    </row>
    <row r="3" spans="1:79" ht="18" customHeight="1" x14ac:dyDescent="0.25">
      <c r="B3" s="112">
        <f>Config!G3</f>
        <v>90</v>
      </c>
      <c r="C3" s="112"/>
      <c r="D3" s="112">
        <f>Config!I3</f>
        <v>100</v>
      </c>
      <c r="E3" s="5"/>
      <c r="F3" s="64">
        <f>Config!K3</f>
        <v>90</v>
      </c>
      <c r="G3" s="39"/>
      <c r="H3" s="64">
        <f>Config!M3</f>
        <v>100</v>
      </c>
      <c r="S3" s="41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</row>
    <row r="4" spans="1:79" ht="18" customHeight="1" x14ac:dyDescent="0.25">
      <c r="B4" s="64" t="str">
        <f>Config!G4</f>
        <v>&lt;</v>
      </c>
      <c r="C4" s="64"/>
      <c r="D4" s="64" t="str">
        <f>Config!I4</f>
        <v>&gt;=</v>
      </c>
      <c r="E4" s="64"/>
      <c r="F4" s="64" t="str">
        <f>Config!K4</f>
        <v>&lt;</v>
      </c>
      <c r="G4" s="64"/>
      <c r="H4" s="64" t="str">
        <f>Config!M4</f>
        <v>&gt;=</v>
      </c>
      <c r="J4" s="8" t="s">
        <v>7</v>
      </c>
    </row>
    <row r="5" spans="1:79" ht="18" customHeight="1" x14ac:dyDescent="0.25">
      <c r="A5" s="120" t="str">
        <f>CONCATENATE(Config!$B$2," PORCENTAJE DE ",'SALUD MENTAL I-3 I-4'!A6," ",Config!$B$3,Config!$C$12," - ",Config!$D$12," ",Config!$E$12)</f>
        <v>RED. MOYOBAMBA: PORCENTAJE DE TRATAMIENTO EN VIOLENCIA FAMILIAR EN EL PRIMER NIVEL DE ATENCIÓN NO ESPECIALIZADO - POR MICROREDES : ENERO - DICIEMBRE 2023</v>
      </c>
      <c r="C5" s="8"/>
      <c r="D5" s="8"/>
      <c r="F5" s="8"/>
      <c r="G5" s="8"/>
    </row>
    <row r="6" spans="1:79" ht="18" customHeight="1" x14ac:dyDescent="0.25">
      <c r="A6" s="67" t="s">
        <v>98</v>
      </c>
      <c r="C6" s="8"/>
      <c r="D6" s="8"/>
      <c r="F6" s="8"/>
      <c r="G6" s="8"/>
      <c r="H6" s="298" t="s">
        <v>1</v>
      </c>
      <c r="I6" s="298"/>
      <c r="J6" s="298"/>
    </row>
    <row r="7" spans="1:79" s="7" customFormat="1" ht="39.950000000000003" customHeight="1" x14ac:dyDescent="0.25">
      <c r="A7" s="72" t="s">
        <v>3</v>
      </c>
      <c r="B7" s="73" t="s">
        <v>2</v>
      </c>
      <c r="C7" s="73" t="s">
        <v>72</v>
      </c>
      <c r="D7" s="66" t="s">
        <v>241</v>
      </c>
      <c r="E7" s="74" t="s">
        <v>2</v>
      </c>
      <c r="F7" s="75"/>
      <c r="G7" s="6" t="s">
        <v>11</v>
      </c>
      <c r="H7" s="59" t="str">
        <f>"DEFICIENTE &lt; "&amp;$B$3</f>
        <v>DEFICIENTE &lt; 90</v>
      </c>
      <c r="I7" s="59" t="str">
        <f>"PROCESO &gt;= "&amp;$B$3&amp;"  -  &lt; "&amp;$D$3</f>
        <v>PROCESO &gt;= 90  -  &lt; 100</v>
      </c>
      <c r="J7" s="59" t="str">
        <f>"OPTIMO &gt;= "&amp;$D$3</f>
        <v>OPTIMO &gt;= 100</v>
      </c>
      <c r="S7" s="42"/>
    </row>
    <row r="8" spans="1:79" ht="18" customHeight="1" thickBot="1" x14ac:dyDescent="0.3">
      <c r="A8" s="78" t="str">
        <f>Config!$B$15</f>
        <v>RED</v>
      </c>
      <c r="B8" s="79">
        <f>SUM(B9:B18)</f>
        <v>630</v>
      </c>
      <c r="C8" s="79">
        <f>SUM(C9:C18)</f>
        <v>630</v>
      </c>
      <c r="D8" s="79">
        <f>SUM(D9:D18)</f>
        <v>224</v>
      </c>
      <c r="E8" s="80">
        <f>+ROUND(Config!$C$9,1)</f>
        <v>100</v>
      </c>
      <c r="F8" s="79"/>
      <c r="G8" s="80">
        <f>IFERROR(ROUND(D8*100/B8,1),0)</f>
        <v>35.6</v>
      </c>
      <c r="H8" s="80">
        <f>IFERROR(ROUND(IF(G8&lt;$B$3,G8,""),1),"")</f>
        <v>35.6</v>
      </c>
      <c r="I8" s="80" t="str">
        <f>IFERROR(ROUND(IF(AND(G8&gt;=$B$3,G8&lt;$D$3),G8,""),1),"")</f>
        <v/>
      </c>
      <c r="J8" s="80" t="str">
        <f>IFERROR(ROUND(IF(G8&gt;=$D$3,G8,""),1),"")</f>
        <v/>
      </c>
      <c r="K8" s="4"/>
    </row>
    <row r="9" spans="1:79" ht="18" customHeight="1" thickBot="1" x14ac:dyDescent="0.3">
      <c r="A9" s="68" t="str">
        <f>Config!B32</f>
        <v>HOSP</v>
      </c>
      <c r="B9" s="221">
        <f>+METAS!$AU$21</f>
        <v>0</v>
      </c>
      <c r="C9" s="61">
        <f>ROUND((B9/12)*Config!$C$6,0)</f>
        <v>0</v>
      </c>
      <c r="D9" s="61">
        <f>+ACUMULADO!$AT$21</f>
        <v>0</v>
      </c>
      <c r="E9" s="111">
        <f>E8</f>
        <v>100</v>
      </c>
      <c r="F9" s="61"/>
      <c r="G9" s="80">
        <f>IFERROR(ROUND(D9*100/B9,1),0)</f>
        <v>0</v>
      </c>
      <c r="H9" s="80">
        <f t="shared" ref="H9:H18" si="0">IFERROR(ROUND(IF(G9&lt;$B$3,G9,""),1),"")</f>
        <v>0</v>
      </c>
      <c r="I9" s="80" t="str">
        <f t="shared" ref="I9:I18" si="1">IFERROR(ROUND(IF(AND(G9&gt;=$B$3,G9&lt;$D$3),G9,""),1),"")</f>
        <v/>
      </c>
      <c r="J9" s="80" t="str">
        <f t="shared" ref="J9:J18" si="2">IFERROR(ROUND(IF(G9&gt;=$D$3,G9,""),1),"")</f>
        <v/>
      </c>
      <c r="K9" s="4"/>
    </row>
    <row r="10" spans="1:79" ht="18" customHeight="1" thickBot="1" x14ac:dyDescent="0.3">
      <c r="A10" s="68" t="str">
        <f>Config!B33</f>
        <v>CSMC</v>
      </c>
      <c r="B10" s="221">
        <f>+METAS!$AV$21</f>
        <v>0</v>
      </c>
      <c r="C10" s="61">
        <f>ROUND((B10/12)*Config!$C$6,0)</f>
        <v>0</v>
      </c>
      <c r="D10" s="61">
        <f>+ACUMULADO!$AU$21</f>
        <v>0</v>
      </c>
      <c r="E10" s="111">
        <f>E9</f>
        <v>100</v>
      </c>
      <c r="F10" s="61"/>
      <c r="G10" s="80">
        <f>IFERROR(ROUND(D10*100/B10,1),0)</f>
        <v>0</v>
      </c>
      <c r="H10" s="80">
        <f t="shared" si="0"/>
        <v>0</v>
      </c>
      <c r="I10" s="80" t="str">
        <f t="shared" si="1"/>
        <v/>
      </c>
      <c r="J10" s="80" t="str">
        <f t="shared" si="2"/>
        <v/>
      </c>
      <c r="K10" s="4"/>
    </row>
    <row r="11" spans="1:79" ht="18" customHeight="1" thickBot="1" x14ac:dyDescent="0.3">
      <c r="A11" s="68" t="str">
        <f>Config!B34</f>
        <v>LLUI</v>
      </c>
      <c r="B11" s="221">
        <f>+METAS!$AW$21</f>
        <v>193</v>
      </c>
      <c r="C11" s="61">
        <f>ROUND((B11/12)*Config!$C$6,0)</f>
        <v>193</v>
      </c>
      <c r="D11" s="61">
        <f>+ACUMULADO!$AV$21</f>
        <v>76</v>
      </c>
      <c r="E11" s="111">
        <f t="shared" ref="E11:E18" si="3">E10</f>
        <v>100</v>
      </c>
      <c r="F11" s="61"/>
      <c r="G11" s="80">
        <f t="shared" ref="G11:G18" si="4">IFERROR(ROUND(D11*100/B11,1),0)</f>
        <v>39.4</v>
      </c>
      <c r="H11" s="80">
        <f t="shared" si="0"/>
        <v>39.4</v>
      </c>
      <c r="I11" s="80" t="str">
        <f t="shared" si="1"/>
        <v/>
      </c>
      <c r="J11" s="80" t="str">
        <f t="shared" si="2"/>
        <v/>
      </c>
      <c r="K11" s="4"/>
    </row>
    <row r="12" spans="1:79" ht="18" customHeight="1" thickBot="1" x14ac:dyDescent="0.3">
      <c r="A12" s="68" t="str">
        <f>Config!B35</f>
        <v>JERI</v>
      </c>
      <c r="B12" s="221">
        <f>+METAS!$AX$21</f>
        <v>16</v>
      </c>
      <c r="C12" s="61">
        <f>ROUND((B12/12)*Config!$C$6,0)</f>
        <v>16</v>
      </c>
      <c r="D12" s="61">
        <f>+ACUMULADO!$AW$21</f>
        <v>4</v>
      </c>
      <c r="E12" s="111">
        <f t="shared" si="3"/>
        <v>100</v>
      </c>
      <c r="F12" s="61"/>
      <c r="G12" s="80">
        <f>IFERROR(ROUND(D12*100/B12,1),0)</f>
        <v>25</v>
      </c>
      <c r="H12" s="80">
        <f t="shared" si="0"/>
        <v>25</v>
      </c>
      <c r="I12" s="80" t="str">
        <f t="shared" si="1"/>
        <v/>
      </c>
      <c r="J12" s="80" t="str">
        <f t="shared" si="2"/>
        <v/>
      </c>
      <c r="K12" s="4"/>
    </row>
    <row r="13" spans="1:79" ht="18" customHeight="1" thickBot="1" x14ac:dyDescent="0.3">
      <c r="A13" s="68" t="str">
        <f>Config!B36</f>
        <v>YANT</v>
      </c>
      <c r="B13" s="221">
        <f>+METAS!$AY$21</f>
        <v>60</v>
      </c>
      <c r="C13" s="61">
        <f>ROUND((B13/12)*Config!$C$6,0)</f>
        <v>60</v>
      </c>
      <c r="D13" s="61">
        <f>+ACUMULADO!$AX$21</f>
        <v>30</v>
      </c>
      <c r="E13" s="111">
        <f t="shared" si="3"/>
        <v>100</v>
      </c>
      <c r="F13" s="61"/>
      <c r="G13" s="80">
        <f t="shared" si="4"/>
        <v>50</v>
      </c>
      <c r="H13" s="80">
        <f t="shared" si="0"/>
        <v>50</v>
      </c>
      <c r="I13" s="80" t="str">
        <f t="shared" si="1"/>
        <v/>
      </c>
      <c r="J13" s="80" t="str">
        <f t="shared" si="2"/>
        <v/>
      </c>
      <c r="K13" s="4"/>
    </row>
    <row r="14" spans="1:79" ht="18" customHeight="1" thickBot="1" x14ac:dyDescent="0.3">
      <c r="A14" s="68" t="str">
        <f>Config!B37</f>
        <v>SORI</v>
      </c>
      <c r="B14" s="221">
        <f>+METAS!$AZ$21</f>
        <v>221</v>
      </c>
      <c r="C14" s="61">
        <f>ROUND((B14/12)*Config!$C$6,0)</f>
        <v>221</v>
      </c>
      <c r="D14" s="61">
        <f>+ACUMULADO!$AY$21</f>
        <v>85</v>
      </c>
      <c r="E14" s="111">
        <f t="shared" si="3"/>
        <v>100</v>
      </c>
      <c r="F14" s="61"/>
      <c r="G14" s="80">
        <f t="shared" si="4"/>
        <v>38.5</v>
      </c>
      <c r="H14" s="80">
        <f t="shared" si="0"/>
        <v>38.5</v>
      </c>
      <c r="I14" s="80" t="str">
        <f t="shared" si="1"/>
        <v/>
      </c>
      <c r="J14" s="80" t="str">
        <f t="shared" si="2"/>
        <v/>
      </c>
      <c r="K14" s="4"/>
    </row>
    <row r="15" spans="1:79" ht="18" customHeight="1" thickBot="1" x14ac:dyDescent="0.3">
      <c r="A15" s="68" t="str">
        <f>Config!B38</f>
        <v>JEPE</v>
      </c>
      <c r="B15" s="221">
        <f>+METAS!$BA$21</f>
        <v>82</v>
      </c>
      <c r="C15" s="61">
        <f>ROUND((B15/12)*Config!$C$6,0)</f>
        <v>82</v>
      </c>
      <c r="D15" s="61">
        <f>+ACUMULADO!$AZ$21</f>
        <v>7</v>
      </c>
      <c r="E15" s="111">
        <f t="shared" si="3"/>
        <v>100</v>
      </c>
      <c r="F15" s="61"/>
      <c r="G15" s="80">
        <f>IFERROR(ROUND(D15*100/B15,1),0)</f>
        <v>8.5</v>
      </c>
      <c r="H15" s="80">
        <f t="shared" si="0"/>
        <v>8.5</v>
      </c>
      <c r="I15" s="80" t="str">
        <f t="shared" si="1"/>
        <v/>
      </c>
      <c r="J15" s="80" t="str">
        <f t="shared" si="2"/>
        <v/>
      </c>
      <c r="K15" s="4"/>
    </row>
    <row r="16" spans="1:79" ht="18" customHeight="1" x14ac:dyDescent="0.25">
      <c r="A16" s="222" t="str">
        <f>Config!B39</f>
        <v>ROQU</v>
      </c>
      <c r="B16" s="223">
        <f>+METAS!$BB$21</f>
        <v>7</v>
      </c>
      <c r="C16" s="224">
        <f>ROUND((B16/12)*Config!$C$6,0)</f>
        <v>7</v>
      </c>
      <c r="D16" s="224">
        <f>+ACUMULADO!$BA$21</f>
        <v>2</v>
      </c>
      <c r="E16" s="225">
        <f t="shared" si="3"/>
        <v>100</v>
      </c>
      <c r="F16" s="224"/>
      <c r="G16" s="226">
        <f t="shared" si="4"/>
        <v>28.6</v>
      </c>
      <c r="H16" s="226">
        <f t="shared" si="0"/>
        <v>28.6</v>
      </c>
      <c r="I16" s="226" t="str">
        <f t="shared" si="1"/>
        <v/>
      </c>
      <c r="J16" s="226" t="str">
        <f t="shared" si="2"/>
        <v/>
      </c>
      <c r="K16" s="4"/>
      <c r="T16" s="286" t="s">
        <v>95</v>
      </c>
      <c r="U16" s="287"/>
      <c r="V16" s="287"/>
      <c r="W16" s="287"/>
      <c r="X16" s="287"/>
      <c r="Y16" s="287"/>
      <c r="Z16" s="288"/>
    </row>
    <row r="17" spans="1:26" ht="18" customHeight="1" x14ac:dyDescent="0.25">
      <c r="A17" s="227" t="str">
        <f>Config!B40</f>
        <v>CALZ</v>
      </c>
      <c r="B17" s="228">
        <f>+METAS!$BC$21</f>
        <v>25</v>
      </c>
      <c r="C17" s="61">
        <f>ROUND((B17/12)*Config!$C$6,0)</f>
        <v>25</v>
      </c>
      <c r="D17" s="61">
        <f>+ACUMULADO!$BB$21</f>
        <v>15</v>
      </c>
      <c r="E17" s="111">
        <f t="shared" si="3"/>
        <v>100</v>
      </c>
      <c r="F17" s="61"/>
      <c r="G17" s="229">
        <f t="shared" si="4"/>
        <v>60</v>
      </c>
      <c r="H17" s="229">
        <f t="shared" si="0"/>
        <v>60</v>
      </c>
      <c r="I17" s="229" t="str">
        <f t="shared" si="1"/>
        <v/>
      </c>
      <c r="J17" s="229" t="str">
        <f t="shared" si="2"/>
        <v/>
      </c>
      <c r="T17" s="289"/>
      <c r="U17" s="290"/>
      <c r="V17" s="290"/>
      <c r="W17" s="290"/>
      <c r="X17" s="290"/>
      <c r="Y17" s="290"/>
      <c r="Z17" s="291"/>
    </row>
    <row r="18" spans="1:26" ht="18" customHeight="1" x14ac:dyDescent="0.25">
      <c r="A18" s="227" t="str">
        <f>Config!B41</f>
        <v>PUEB</v>
      </c>
      <c r="B18" s="256">
        <f>+METAS!$BD$21</f>
        <v>26</v>
      </c>
      <c r="C18" s="61">
        <f>ROUND((B18/12)*Config!$C$6,0)</f>
        <v>26</v>
      </c>
      <c r="D18" s="111">
        <f>+ACUMULADO!$BC$21</f>
        <v>5</v>
      </c>
      <c r="E18" s="111">
        <f t="shared" si="3"/>
        <v>100</v>
      </c>
      <c r="F18" s="111"/>
      <c r="G18" s="229">
        <f t="shared" si="4"/>
        <v>19.2</v>
      </c>
      <c r="H18" s="229">
        <f t="shared" si="0"/>
        <v>19.2</v>
      </c>
      <c r="I18" s="229" t="str">
        <f t="shared" si="1"/>
        <v/>
      </c>
      <c r="J18" s="229" t="str">
        <f t="shared" si="2"/>
        <v/>
      </c>
      <c r="T18" s="289"/>
      <c r="U18" s="290"/>
      <c r="V18" s="290"/>
      <c r="W18" s="290"/>
      <c r="X18" s="290"/>
      <c r="Y18" s="290"/>
      <c r="Z18" s="291"/>
    </row>
    <row r="19" spans="1:26" ht="18" customHeight="1" thickBot="1" x14ac:dyDescent="0.3">
      <c r="C19" s="8"/>
      <c r="D19" s="8"/>
      <c r="E19" s="8"/>
      <c r="F19" s="8"/>
      <c r="G19" s="8"/>
      <c r="H19" s="12"/>
      <c r="T19" s="292"/>
      <c r="U19" s="293"/>
      <c r="V19" s="293"/>
      <c r="W19" s="293"/>
      <c r="X19" s="293"/>
      <c r="Y19" s="293"/>
      <c r="Z19" s="294"/>
    </row>
    <row r="20" spans="1:26" ht="18" customHeight="1" x14ac:dyDescent="0.25">
      <c r="C20" s="8"/>
      <c r="D20" s="8"/>
      <c r="E20" s="8"/>
      <c r="F20" s="8"/>
      <c r="G20" s="8"/>
    </row>
    <row r="21" spans="1:26" ht="18" customHeight="1" x14ac:dyDescent="0.25">
      <c r="C21" s="8"/>
      <c r="D21" s="8"/>
      <c r="E21" s="8"/>
      <c r="F21" s="8"/>
      <c r="G21" s="8"/>
      <c r="J21" s="8" t="s">
        <v>7</v>
      </c>
    </row>
    <row r="22" spans="1:26" ht="18" customHeight="1" x14ac:dyDescent="0.25">
      <c r="C22" s="8"/>
      <c r="D22" s="8"/>
      <c r="F22" s="8"/>
      <c r="G22" s="8"/>
    </row>
    <row r="23" spans="1:26" ht="18" customHeight="1" x14ac:dyDescent="0.25">
      <c r="A23" s="5" t="str">
        <f>_xlfn.CONCAT(Config!$B$2," PORCENTAJE DE ",'SALUD MENTAL I-3 I-4'!A24," ",Config!$B$3,Config!$C$12," - ",Config!$D$12," ",Config!$E$12)</f>
        <v>RED. MOYOBAMBA: PORCENTAJE DE TRATAMIENTO A NIÑOS, NIÑAS Y ADOLESCENTES AFECTADOS POR VIOLENCIA INFANTIL - POR MICROREDES : ENERO - DICIEMBRE 2023</v>
      </c>
      <c r="C23" s="81"/>
      <c r="D23" s="8"/>
      <c r="F23" s="8"/>
      <c r="G23" s="8"/>
    </row>
    <row r="24" spans="1:26" ht="18" customHeight="1" x14ac:dyDescent="0.25">
      <c r="A24" s="67" t="s">
        <v>260</v>
      </c>
      <c r="C24" s="8"/>
      <c r="D24" s="8"/>
      <c r="F24" s="8"/>
      <c r="G24" s="8"/>
      <c r="H24" s="298" t="s">
        <v>1</v>
      </c>
      <c r="I24" s="298"/>
      <c r="J24" s="298"/>
    </row>
    <row r="25" spans="1:26" s="7" customFormat="1" ht="39.950000000000003" customHeight="1" x14ac:dyDescent="0.25">
      <c r="A25" s="72" t="s">
        <v>3</v>
      </c>
      <c r="B25" s="73" t="s">
        <v>2</v>
      </c>
      <c r="C25" s="73" t="s">
        <v>72</v>
      </c>
      <c r="D25" s="66" t="s">
        <v>241</v>
      </c>
      <c r="E25" s="74" t="s">
        <v>2</v>
      </c>
      <c r="F25" s="56"/>
      <c r="G25" s="6" t="s">
        <v>12</v>
      </c>
      <c r="H25" s="59" t="str">
        <f>"DEFICIENTE &lt; "&amp;$B$3</f>
        <v>DEFICIENTE &lt; 90</v>
      </c>
      <c r="I25" s="59" t="str">
        <f>"PROCESO &gt;= "&amp;$B$3&amp;"  -  &lt; "&amp;$D$3</f>
        <v>PROCESO &gt;= 90  -  &lt; 100</v>
      </c>
      <c r="J25" s="59" t="str">
        <f>"OPTIMO &gt;= "&amp;$D$3</f>
        <v>OPTIMO &gt;= 100</v>
      </c>
      <c r="S25" s="42"/>
    </row>
    <row r="26" spans="1:26" ht="18" customHeight="1" x14ac:dyDescent="0.25">
      <c r="A26" s="230" t="str">
        <f>Config!$B$15</f>
        <v>RED</v>
      </c>
      <c r="B26" s="231">
        <f>SUM(B27:B36)</f>
        <v>1553</v>
      </c>
      <c r="C26" s="231">
        <f>SUM(C27:C36)</f>
        <v>1553</v>
      </c>
      <c r="D26" s="231">
        <f>SUM(D27:D36)</f>
        <v>301</v>
      </c>
      <c r="E26" s="226">
        <f>+ROUND(Config!$C$9,1)</f>
        <v>100</v>
      </c>
      <c r="F26" s="231"/>
      <c r="G26" s="226">
        <f>IFERROR(ROUND(D26*100/B26,1),0)</f>
        <v>19.399999999999999</v>
      </c>
      <c r="H26" s="226">
        <f>IFERROR(ROUND(IF(G26&lt;$B$3,G26,""),1),"")</f>
        <v>19.399999999999999</v>
      </c>
      <c r="I26" s="226" t="str">
        <f>IFERROR(ROUND(IF(AND(G26&gt;=$B$3,G26&lt;$D$3),G26,""),1),"")</f>
        <v/>
      </c>
      <c r="J26" s="226" t="str">
        <f>IFERROR(ROUND(IF(G26&gt;=$D$3,G26,""),1),"")</f>
        <v/>
      </c>
      <c r="K26" s="4" t="str">
        <f>IFERROR(ROUND(IF(H26&gt;=$D$3,H26,""),1),"")</f>
        <v/>
      </c>
    </row>
    <row r="27" spans="1:26" ht="18" customHeight="1" x14ac:dyDescent="0.25">
      <c r="A27" s="227" t="str">
        <f>+A9</f>
        <v>HOSP</v>
      </c>
      <c r="B27" s="232">
        <f>+METAS!$AU$22</f>
        <v>0</v>
      </c>
      <c r="C27" s="14">
        <f>ROUND((B27/12)*Config!$C$6,0)</f>
        <v>0</v>
      </c>
      <c r="D27" s="54">
        <f>+ACUMULADO!$AT$22</f>
        <v>0</v>
      </c>
      <c r="E27" s="60">
        <f>E26</f>
        <v>100</v>
      </c>
      <c r="F27" s="60"/>
      <c r="G27" s="233">
        <f t="shared" ref="G27:G36" si="5">IFERROR(ROUND(D27*100/B27,1),0)</f>
        <v>0</v>
      </c>
      <c r="H27" s="229">
        <f t="shared" ref="H27:H35" si="6">IFERROR(ROUND(IF(G27&lt;$B$3,G27,""),1),"")</f>
        <v>0</v>
      </c>
      <c r="I27" s="229" t="str">
        <f t="shared" ref="I27:I35" si="7">IFERROR(ROUND(IF(AND(G27&gt;=$B$3,G27&lt;$D$3),G27,""),1),"")</f>
        <v/>
      </c>
      <c r="J27" s="229" t="str">
        <f t="shared" ref="J27:J35" si="8">IFERROR(ROUND(IF(G27&gt;=$D$3,G27,""),1),"")</f>
        <v/>
      </c>
      <c r="K27" s="4"/>
    </row>
    <row r="28" spans="1:26" ht="18" customHeight="1" x14ac:dyDescent="0.25">
      <c r="A28" s="227" t="str">
        <f t="shared" ref="A28:A36" si="9">+A10</f>
        <v>CSMC</v>
      </c>
      <c r="B28" s="232">
        <f>+METAS!$AV$22</f>
        <v>0</v>
      </c>
      <c r="C28" s="14">
        <f>ROUND((B28/12)*Config!$C$6,0)</f>
        <v>0</v>
      </c>
      <c r="D28" s="54">
        <f>+ACUMULADO!$AU$22</f>
        <v>0</v>
      </c>
      <c r="E28" s="60">
        <f>E27</f>
        <v>100</v>
      </c>
      <c r="F28" s="60"/>
      <c r="G28" s="233">
        <f t="shared" si="5"/>
        <v>0</v>
      </c>
      <c r="H28" s="229">
        <f t="shared" si="6"/>
        <v>0</v>
      </c>
      <c r="I28" s="229" t="str">
        <f t="shared" si="7"/>
        <v/>
      </c>
      <c r="J28" s="229" t="str">
        <f t="shared" si="8"/>
        <v/>
      </c>
      <c r="K28" s="4"/>
    </row>
    <row r="29" spans="1:26" ht="18" customHeight="1" x14ac:dyDescent="0.25">
      <c r="A29" s="227" t="str">
        <f t="shared" si="9"/>
        <v>LLUI</v>
      </c>
      <c r="B29" s="232">
        <f>+METAS!$AW$22</f>
        <v>667</v>
      </c>
      <c r="C29" s="14">
        <f>ROUND((B29/12)*Config!$C$6,0)</f>
        <v>667</v>
      </c>
      <c r="D29" s="54">
        <f>+ACUMULADO!$AV$22</f>
        <v>140</v>
      </c>
      <c r="E29" s="60">
        <f t="shared" ref="E29:E36" si="10">E28</f>
        <v>100</v>
      </c>
      <c r="F29" s="60"/>
      <c r="G29" s="233">
        <f t="shared" si="5"/>
        <v>21</v>
      </c>
      <c r="H29" s="229">
        <f t="shared" si="6"/>
        <v>21</v>
      </c>
      <c r="I29" s="229" t="str">
        <f t="shared" si="7"/>
        <v/>
      </c>
      <c r="J29" s="229" t="str">
        <f t="shared" si="8"/>
        <v/>
      </c>
      <c r="K29" s="4"/>
    </row>
    <row r="30" spans="1:26" ht="18" customHeight="1" x14ac:dyDescent="0.25">
      <c r="A30" s="227" t="str">
        <f t="shared" si="9"/>
        <v>JERI</v>
      </c>
      <c r="B30" s="232">
        <f>+METAS!$AX$22</f>
        <v>129</v>
      </c>
      <c r="C30" s="14">
        <f>ROUND((B30/12)*Config!$C$6,0)</f>
        <v>129</v>
      </c>
      <c r="D30" s="54">
        <f>+ACUMULADO!$AW$22</f>
        <v>7</v>
      </c>
      <c r="E30" s="60">
        <f t="shared" si="10"/>
        <v>100</v>
      </c>
      <c r="F30" s="60"/>
      <c r="G30" s="233">
        <f t="shared" si="5"/>
        <v>5.4</v>
      </c>
      <c r="H30" s="229">
        <f t="shared" si="6"/>
        <v>5.4</v>
      </c>
      <c r="I30" s="229" t="str">
        <f t="shared" si="7"/>
        <v/>
      </c>
      <c r="J30" s="229" t="str">
        <f t="shared" si="8"/>
        <v/>
      </c>
      <c r="K30" s="4"/>
    </row>
    <row r="31" spans="1:26" ht="18" customHeight="1" thickBot="1" x14ac:dyDescent="0.3">
      <c r="A31" s="227" t="str">
        <f t="shared" si="9"/>
        <v>YANT</v>
      </c>
      <c r="B31" s="232">
        <f>+METAS!$AY$22</f>
        <v>113</v>
      </c>
      <c r="C31" s="14">
        <f>ROUND((B31/12)*Config!$C$6,0)</f>
        <v>113</v>
      </c>
      <c r="D31" s="54">
        <f>+ACUMULADO!$AX$22</f>
        <v>9</v>
      </c>
      <c r="E31" s="60">
        <f t="shared" si="10"/>
        <v>100</v>
      </c>
      <c r="F31" s="60"/>
      <c r="G31" s="233">
        <f>IFERROR(ROUND(D31*100/B31,1),0)</f>
        <v>8</v>
      </c>
      <c r="H31" s="229">
        <f t="shared" si="6"/>
        <v>8</v>
      </c>
      <c r="I31" s="229" t="str">
        <f t="shared" si="7"/>
        <v/>
      </c>
      <c r="J31" s="229" t="str">
        <f t="shared" si="8"/>
        <v/>
      </c>
      <c r="K31" s="4"/>
    </row>
    <row r="32" spans="1:26" ht="18" customHeight="1" x14ac:dyDescent="0.25">
      <c r="A32" s="227" t="str">
        <f t="shared" si="9"/>
        <v>SORI</v>
      </c>
      <c r="B32" s="232">
        <f>+METAS!$AZ$22</f>
        <v>256</v>
      </c>
      <c r="C32" s="14">
        <f>ROUND((B32/12)*Config!$C$6,0)</f>
        <v>256</v>
      </c>
      <c r="D32" s="54">
        <f>+ACUMULADO!$AY$22</f>
        <v>111</v>
      </c>
      <c r="E32" s="60">
        <f t="shared" si="10"/>
        <v>100</v>
      </c>
      <c r="F32" s="60"/>
      <c r="G32" s="233">
        <f t="shared" si="5"/>
        <v>43.4</v>
      </c>
      <c r="H32" s="229">
        <f t="shared" si="6"/>
        <v>43.4</v>
      </c>
      <c r="I32" s="229" t="str">
        <f t="shared" si="7"/>
        <v/>
      </c>
      <c r="J32" s="229" t="str">
        <f t="shared" si="8"/>
        <v/>
      </c>
      <c r="K32" s="4"/>
      <c r="T32" s="286" t="s">
        <v>93</v>
      </c>
      <c r="U32" s="287"/>
      <c r="V32" s="287"/>
      <c r="W32" s="287"/>
      <c r="X32" s="287"/>
      <c r="Y32" s="287"/>
      <c r="Z32" s="288"/>
    </row>
    <row r="33" spans="1:26" ht="18" customHeight="1" x14ac:dyDescent="0.25">
      <c r="A33" s="227" t="str">
        <f t="shared" si="9"/>
        <v>JEPE</v>
      </c>
      <c r="B33" s="232">
        <f>+METAS!$BA$22</f>
        <v>122</v>
      </c>
      <c r="C33" s="14">
        <f>ROUND((B33/12)*Config!$C$6,0)</f>
        <v>122</v>
      </c>
      <c r="D33" s="54">
        <f>+ACUMULADO!$AZ$22</f>
        <v>6</v>
      </c>
      <c r="E33" s="60">
        <f t="shared" si="10"/>
        <v>100</v>
      </c>
      <c r="F33" s="60"/>
      <c r="G33" s="233">
        <f t="shared" si="5"/>
        <v>4.9000000000000004</v>
      </c>
      <c r="H33" s="229">
        <f t="shared" si="6"/>
        <v>4.9000000000000004</v>
      </c>
      <c r="I33" s="229" t="str">
        <f t="shared" si="7"/>
        <v/>
      </c>
      <c r="J33" s="229" t="str">
        <f t="shared" si="8"/>
        <v/>
      </c>
      <c r="K33" s="4"/>
      <c r="T33" s="289"/>
      <c r="U33" s="290"/>
      <c r="V33" s="290"/>
      <c r="W33" s="290"/>
      <c r="X33" s="290"/>
      <c r="Y33" s="290"/>
      <c r="Z33" s="291"/>
    </row>
    <row r="34" spans="1:26" ht="18" customHeight="1" x14ac:dyDescent="0.25">
      <c r="A34" s="227" t="str">
        <f t="shared" si="9"/>
        <v>ROQU</v>
      </c>
      <c r="B34" s="232">
        <f>+METAS!$BB$22</f>
        <v>110</v>
      </c>
      <c r="C34" s="14">
        <f>ROUND((B34/12)*Config!$C$6,0)</f>
        <v>110</v>
      </c>
      <c r="D34" s="54">
        <f>+ACUMULADO!$BA$22</f>
        <v>4</v>
      </c>
      <c r="E34" s="60">
        <f t="shared" si="10"/>
        <v>100</v>
      </c>
      <c r="F34" s="60"/>
      <c r="G34" s="233">
        <f t="shared" si="5"/>
        <v>3.6</v>
      </c>
      <c r="H34" s="229">
        <f t="shared" si="6"/>
        <v>3.6</v>
      </c>
      <c r="I34" s="229" t="str">
        <f t="shared" si="7"/>
        <v/>
      </c>
      <c r="J34" s="229" t="str">
        <f t="shared" si="8"/>
        <v/>
      </c>
      <c r="K34" s="4"/>
      <c r="T34" s="289"/>
      <c r="U34" s="290"/>
      <c r="V34" s="290"/>
      <c r="W34" s="290"/>
      <c r="X34" s="290"/>
      <c r="Y34" s="290"/>
      <c r="Z34" s="291"/>
    </row>
    <row r="35" spans="1:26" ht="18" customHeight="1" thickBot="1" x14ac:dyDescent="0.3">
      <c r="A35" s="227" t="str">
        <f t="shared" si="9"/>
        <v>CALZ</v>
      </c>
      <c r="B35" s="232">
        <f>+METAS!$BC$22</f>
        <v>63</v>
      </c>
      <c r="C35" s="14">
        <f>ROUND((B35/12)*Config!$C$6,0)</f>
        <v>63</v>
      </c>
      <c r="D35" s="54">
        <f>+ACUMULADO!$BB$22</f>
        <v>18</v>
      </c>
      <c r="E35" s="60">
        <f t="shared" si="10"/>
        <v>100</v>
      </c>
      <c r="F35" s="60"/>
      <c r="G35" s="233">
        <f t="shared" si="5"/>
        <v>28.6</v>
      </c>
      <c r="H35" s="229">
        <f t="shared" si="6"/>
        <v>28.6</v>
      </c>
      <c r="I35" s="229" t="str">
        <f t="shared" si="7"/>
        <v/>
      </c>
      <c r="J35" s="229" t="str">
        <f t="shared" si="8"/>
        <v/>
      </c>
      <c r="T35" s="292"/>
      <c r="U35" s="293"/>
      <c r="V35" s="293"/>
      <c r="W35" s="293"/>
      <c r="X35" s="293"/>
      <c r="Y35" s="293"/>
      <c r="Z35" s="294"/>
    </row>
    <row r="36" spans="1:26" ht="18" customHeight="1" x14ac:dyDescent="0.25">
      <c r="A36" s="227" t="str">
        <f t="shared" si="9"/>
        <v>PUEB</v>
      </c>
      <c r="B36" s="256">
        <f>+METAS!$BD$22</f>
        <v>93</v>
      </c>
      <c r="C36" s="14">
        <f>ROUND((B36/12)*Config!$C$6,0)</f>
        <v>93</v>
      </c>
      <c r="D36" s="240">
        <f>+ACUMULADO!$BC$22</f>
        <v>6</v>
      </c>
      <c r="E36" s="60">
        <f t="shared" si="10"/>
        <v>100</v>
      </c>
      <c r="F36" s="111"/>
      <c r="G36" s="233">
        <f t="shared" si="5"/>
        <v>6.5</v>
      </c>
      <c r="H36" s="229">
        <f t="shared" ref="H36" si="11">IFERROR(ROUND(IF(G36&lt;$B$3,G36,""),1),"")</f>
        <v>6.5</v>
      </c>
      <c r="I36" s="229" t="str">
        <f t="shared" ref="I36" si="12">IFERROR(ROUND(IF(AND(G36&gt;=$B$3,G36&lt;$D$3),G36,""),1),"")</f>
        <v/>
      </c>
      <c r="J36" s="229" t="str">
        <f t="shared" ref="J36" si="13">IFERROR(ROUND(IF(G36&gt;=$D$3,G36,""),1),"")</f>
        <v/>
      </c>
    </row>
    <row r="37" spans="1:26" ht="18" customHeight="1" x14ac:dyDescent="0.25">
      <c r="C37" s="8"/>
      <c r="D37" s="8"/>
      <c r="F37" s="8"/>
      <c r="G37" s="8"/>
    </row>
    <row r="38" spans="1:26" ht="18" customHeight="1" x14ac:dyDescent="0.25">
      <c r="C38" s="8"/>
      <c r="D38" s="8"/>
      <c r="F38" s="8"/>
      <c r="G38" s="8"/>
    </row>
    <row r="39" spans="1:26" ht="18" customHeight="1" x14ac:dyDescent="0.25">
      <c r="C39" s="8"/>
      <c r="D39" s="8"/>
      <c r="F39" s="8"/>
      <c r="G39" s="8"/>
    </row>
    <row r="40" spans="1:26" ht="18" customHeight="1" x14ac:dyDescent="0.25">
      <c r="C40" s="8"/>
      <c r="D40" s="8"/>
      <c r="F40" s="8"/>
      <c r="G40" s="8"/>
    </row>
    <row r="41" spans="1:26" ht="18" customHeight="1" x14ac:dyDescent="0.25">
      <c r="C41" s="8"/>
      <c r="D41" s="8"/>
      <c r="F41" s="8"/>
      <c r="G41" s="8"/>
    </row>
    <row r="42" spans="1:26" ht="18" customHeight="1" x14ac:dyDescent="0.25">
      <c r="C42" s="8"/>
      <c r="D42" s="8"/>
      <c r="F42" s="8"/>
      <c r="G42" s="8"/>
    </row>
    <row r="43" spans="1:26" ht="18" customHeight="1" x14ac:dyDescent="0.25">
      <c r="A43" s="5" t="str">
        <f>_xlfn.CONCAT(Config!$B$2," PORCENTAJE DE ",'SALUD MENTAL I-3 I-4'!A44," ",Config!$B$3,Config!$C$12," - ",Config!$D$12," ",Config!$E$12)</f>
        <v>RED. MOYOBAMBA: PORCENTAJE DE TRATAMIENTO AMBULATORIO DE NIÑOS, NIÑAS DE 0 A 17 AÑOS CON TRASTORNOS  DEL ASPECTRO AUTISTA  - POR MICROREDES : ENERO - DICIEMBRE 2023</v>
      </c>
      <c r="C43" s="8"/>
      <c r="D43" s="8"/>
      <c r="F43" s="8"/>
      <c r="G43" s="8"/>
    </row>
    <row r="44" spans="1:26" ht="18" customHeight="1" x14ac:dyDescent="0.25">
      <c r="A44" s="67" t="s">
        <v>259</v>
      </c>
      <c r="C44" s="8"/>
      <c r="D44" s="8"/>
      <c r="F44" s="8"/>
      <c r="G44" s="8"/>
      <c r="H44" s="295" t="s">
        <v>1</v>
      </c>
      <c r="I44" s="296"/>
      <c r="J44" s="297"/>
    </row>
    <row r="45" spans="1:26" ht="48.75" customHeight="1" x14ac:dyDescent="0.25">
      <c r="A45" s="72" t="s">
        <v>3</v>
      </c>
      <c r="B45" s="73" t="s">
        <v>2</v>
      </c>
      <c r="C45" s="73" t="s">
        <v>72</v>
      </c>
      <c r="D45" s="66" t="s">
        <v>241</v>
      </c>
      <c r="E45" s="74" t="s">
        <v>2</v>
      </c>
      <c r="F45" s="56"/>
      <c r="G45" s="6" t="s">
        <v>12</v>
      </c>
      <c r="H45" s="59" t="str">
        <f>"DEFICIENTE &lt; "&amp;$B$3</f>
        <v>DEFICIENTE &lt; 90</v>
      </c>
      <c r="I45" s="59" t="str">
        <f>"PROCESO &gt;= "&amp;$B$3&amp;"  -  &lt; "&amp;$D$3</f>
        <v>PROCESO &gt;= 90  -  &lt; 100</v>
      </c>
      <c r="J45" s="59" t="str">
        <f>"OPTIMO &gt;= "&amp;$D$3</f>
        <v>OPTIMO &gt;= 100</v>
      </c>
    </row>
    <row r="46" spans="1:26" ht="18" customHeight="1" thickBot="1" x14ac:dyDescent="0.3">
      <c r="A46" s="78" t="str">
        <f>Config!$B$15</f>
        <v>RED</v>
      </c>
      <c r="B46" s="79">
        <f>SUM(B47:B56)</f>
        <v>9</v>
      </c>
      <c r="C46" s="79">
        <f>SUM(C47:C56)</f>
        <v>9</v>
      </c>
      <c r="D46" s="79">
        <f>SUM(D47:D56)</f>
        <v>4</v>
      </c>
      <c r="E46" s="80">
        <f>+ROUND(Config!$C$9,1)</f>
        <v>100</v>
      </c>
      <c r="F46" s="79"/>
      <c r="G46" s="80">
        <f>IFERROR(ROUND(D46*100/B46,1),0)</f>
        <v>44.4</v>
      </c>
      <c r="H46" s="80">
        <f>IFERROR(ROUND(IF(G46&lt;$B$3,G46,""),1),"")</f>
        <v>44.4</v>
      </c>
      <c r="I46" s="80" t="str">
        <f>IFERROR(ROUND(IF(AND(G46&gt;=$B$3,G46&lt;$D$3),G46,""),1),"")</f>
        <v/>
      </c>
      <c r="J46" s="80" t="str">
        <f>IFERROR(ROUND(IF(G46&gt;=$D$3,G46,""),1),"")</f>
        <v/>
      </c>
    </row>
    <row r="47" spans="1:26" ht="18" customHeight="1" thickBot="1" x14ac:dyDescent="0.3">
      <c r="A47" s="68" t="str">
        <f>+A27</f>
        <v>HOSP</v>
      </c>
      <c r="B47" s="62">
        <f>+METAS!$AU$23</f>
        <v>0</v>
      </c>
      <c r="C47" s="14">
        <f>ROUND((B47/12)*Config!$C$6,0)</f>
        <v>0</v>
      </c>
      <c r="D47" s="115">
        <f>+ACUMULADO!$AT$23</f>
        <v>0</v>
      </c>
      <c r="E47" s="60">
        <f>E46</f>
        <v>100</v>
      </c>
      <c r="F47" s="60"/>
      <c r="G47" s="80">
        <f t="shared" ref="G47:G55" si="14">IFERROR(ROUND(D47*100/B47,1),0)</f>
        <v>0</v>
      </c>
      <c r="H47" s="80">
        <f>IFERROR(ROUND(IF(G47&lt;$B$3,G47,""),1),"")</f>
        <v>0</v>
      </c>
      <c r="I47" s="80" t="str">
        <f t="shared" ref="I47:I55" si="15">IFERROR(ROUND(IF(AND(G47&gt;=$B$3,G47&lt;$D$3),G47,""),1),"")</f>
        <v/>
      </c>
      <c r="J47" s="80" t="str">
        <f t="shared" ref="J47:J55" si="16">IFERROR(ROUND(IF(G47&gt;=$D$3,G47,""),1),"")</f>
        <v/>
      </c>
    </row>
    <row r="48" spans="1:26" ht="18" customHeight="1" thickBot="1" x14ac:dyDescent="0.3">
      <c r="A48" s="68" t="str">
        <f t="shared" ref="A48:A56" si="17">+A28</f>
        <v>CSMC</v>
      </c>
      <c r="B48" s="62">
        <f>+METAS!$AV$23</f>
        <v>0</v>
      </c>
      <c r="C48" s="14">
        <f>ROUND((B48/12)*Config!$C$6,0)</f>
        <v>0</v>
      </c>
      <c r="D48" s="115">
        <f>+ACUMULADO!$AU$23</f>
        <v>0</v>
      </c>
      <c r="E48" s="60">
        <f>E47</f>
        <v>100</v>
      </c>
      <c r="F48" s="60"/>
      <c r="G48" s="80">
        <f t="shared" si="14"/>
        <v>0</v>
      </c>
      <c r="H48" s="80">
        <f t="shared" ref="H48:H55" si="18">IFERROR(ROUND(IF(G48&lt;$B$3,G48,""),1),"")</f>
        <v>0</v>
      </c>
      <c r="I48" s="80" t="str">
        <f t="shared" si="15"/>
        <v/>
      </c>
      <c r="J48" s="80" t="str">
        <f t="shared" si="16"/>
        <v/>
      </c>
    </row>
    <row r="49" spans="1:26" ht="18" customHeight="1" thickBot="1" x14ac:dyDescent="0.3">
      <c r="A49" s="68" t="str">
        <f t="shared" si="17"/>
        <v>LLUI</v>
      </c>
      <c r="B49" s="62">
        <f>+METAS!$AW$23</f>
        <v>3</v>
      </c>
      <c r="C49" s="14">
        <f>ROUND((B49/12)*Config!$C$6,0)</f>
        <v>3</v>
      </c>
      <c r="D49" s="115">
        <f>+ACUMULADO!$AV$23</f>
        <v>3</v>
      </c>
      <c r="E49" s="60">
        <f t="shared" ref="E49:E56" si="19">E48</f>
        <v>100</v>
      </c>
      <c r="F49" s="60"/>
      <c r="G49" s="80">
        <f t="shared" si="14"/>
        <v>100</v>
      </c>
      <c r="H49" s="80" t="str">
        <f t="shared" si="18"/>
        <v/>
      </c>
      <c r="I49" s="80" t="str">
        <f t="shared" si="15"/>
        <v/>
      </c>
      <c r="J49" s="80">
        <f t="shared" si="16"/>
        <v>100</v>
      </c>
    </row>
    <row r="50" spans="1:26" s="7" customFormat="1" ht="15.75" thickBot="1" x14ac:dyDescent="0.3">
      <c r="A50" s="68" t="str">
        <f t="shared" si="17"/>
        <v>JERI</v>
      </c>
      <c r="B50" s="62">
        <f>+METAS!$AX$23</f>
        <v>0</v>
      </c>
      <c r="C50" s="14">
        <f>ROUND((B50/12)*Config!$C$6,0)</f>
        <v>0</v>
      </c>
      <c r="D50" s="115">
        <f>+ACUMULADO!$AW$23</f>
        <v>0</v>
      </c>
      <c r="E50" s="60">
        <f t="shared" si="19"/>
        <v>100</v>
      </c>
      <c r="F50" s="60"/>
      <c r="G50" s="80">
        <f t="shared" si="14"/>
        <v>0</v>
      </c>
      <c r="H50" s="80">
        <f t="shared" si="18"/>
        <v>0</v>
      </c>
      <c r="I50" s="80" t="str">
        <f t="shared" si="15"/>
        <v/>
      </c>
      <c r="J50" s="80" t="str">
        <f t="shared" si="16"/>
        <v/>
      </c>
      <c r="S50" s="42"/>
    </row>
    <row r="51" spans="1:26" ht="18" customHeight="1" thickBot="1" x14ac:dyDescent="0.3">
      <c r="A51" s="68" t="str">
        <f t="shared" si="17"/>
        <v>YANT</v>
      </c>
      <c r="B51" s="62">
        <f>+METAS!$AY$23</f>
        <v>1</v>
      </c>
      <c r="C51" s="14">
        <f>ROUND((B51/12)*Config!$C$6,0)</f>
        <v>1</v>
      </c>
      <c r="D51" s="115">
        <f>+ACUMULADO!$AX$23</f>
        <v>1</v>
      </c>
      <c r="E51" s="60">
        <f t="shared" si="19"/>
        <v>100</v>
      </c>
      <c r="F51" s="60"/>
      <c r="G51" s="80">
        <f t="shared" si="14"/>
        <v>100</v>
      </c>
      <c r="H51" s="80" t="str">
        <f>IFERROR(ROUND(IF(G51&lt;$B$3,G51,""),1),"")</f>
        <v/>
      </c>
      <c r="I51" s="80" t="str">
        <f t="shared" si="15"/>
        <v/>
      </c>
      <c r="J51" s="80">
        <f t="shared" si="16"/>
        <v>100</v>
      </c>
      <c r="K51" s="4"/>
    </row>
    <row r="52" spans="1:26" ht="18" customHeight="1" thickBot="1" x14ac:dyDescent="0.3">
      <c r="A52" s="68" t="str">
        <f t="shared" si="17"/>
        <v>SORI</v>
      </c>
      <c r="B52" s="62">
        <f>+METAS!$AZ$23</f>
        <v>2</v>
      </c>
      <c r="C52" s="14">
        <f>ROUND((B52/12)*Config!$C$6,0)</f>
        <v>2</v>
      </c>
      <c r="D52" s="115">
        <f>+ACUMULADO!$AY$23</f>
        <v>0</v>
      </c>
      <c r="E52" s="60">
        <f t="shared" si="19"/>
        <v>100</v>
      </c>
      <c r="F52" s="60"/>
      <c r="G52" s="80">
        <f t="shared" si="14"/>
        <v>0</v>
      </c>
      <c r="H52" s="80">
        <f t="shared" si="18"/>
        <v>0</v>
      </c>
      <c r="I52" s="80" t="str">
        <f t="shared" si="15"/>
        <v/>
      </c>
      <c r="J52" s="80" t="str">
        <f t="shared" si="16"/>
        <v/>
      </c>
      <c r="K52" s="4"/>
      <c r="T52" s="286" t="s">
        <v>93</v>
      </c>
      <c r="U52" s="287"/>
      <c r="V52" s="287"/>
      <c r="W52" s="287"/>
      <c r="X52" s="287"/>
      <c r="Y52" s="287"/>
      <c r="Z52" s="288"/>
    </row>
    <row r="53" spans="1:26" ht="18" customHeight="1" x14ac:dyDescent="0.25">
      <c r="A53" s="222" t="str">
        <f t="shared" si="17"/>
        <v>JEPE</v>
      </c>
      <c r="B53" s="234">
        <f>+METAS!$BA$23</f>
        <v>1</v>
      </c>
      <c r="C53" s="235">
        <f>ROUND((B53/12)*Config!$C$6,0)</f>
        <v>1</v>
      </c>
      <c r="D53" s="236">
        <f>+ACUMULADO!$AZ$23</f>
        <v>0</v>
      </c>
      <c r="E53" s="237">
        <f t="shared" si="19"/>
        <v>100</v>
      </c>
      <c r="F53" s="237"/>
      <c r="G53" s="226">
        <f t="shared" si="14"/>
        <v>0</v>
      </c>
      <c r="H53" s="226">
        <f t="shared" si="18"/>
        <v>0</v>
      </c>
      <c r="I53" s="226" t="str">
        <f t="shared" si="15"/>
        <v/>
      </c>
      <c r="J53" s="226" t="str">
        <f t="shared" si="16"/>
        <v/>
      </c>
      <c r="K53" s="4"/>
      <c r="T53" s="289"/>
      <c r="U53" s="290"/>
      <c r="V53" s="290"/>
      <c r="W53" s="290"/>
      <c r="X53" s="290"/>
      <c r="Y53" s="290"/>
      <c r="Z53" s="291"/>
    </row>
    <row r="54" spans="1:26" ht="18" customHeight="1" x14ac:dyDescent="0.25">
      <c r="A54" s="227" t="str">
        <f t="shared" si="17"/>
        <v>ROQU</v>
      </c>
      <c r="B54" s="14">
        <f>+METAS!$BB$23</f>
        <v>0</v>
      </c>
      <c r="C54" s="14">
        <f>ROUND((B54/12)*Config!$C$6,0)</f>
        <v>0</v>
      </c>
      <c r="D54" s="54">
        <f>+ACUMULADO!$BA$23</f>
        <v>0</v>
      </c>
      <c r="E54" s="60">
        <f t="shared" si="19"/>
        <v>100</v>
      </c>
      <c r="F54" s="60"/>
      <c r="G54" s="229">
        <f t="shared" si="14"/>
        <v>0</v>
      </c>
      <c r="H54" s="229">
        <f t="shared" si="18"/>
        <v>0</v>
      </c>
      <c r="I54" s="229" t="str">
        <f t="shared" si="15"/>
        <v/>
      </c>
      <c r="J54" s="229" t="str">
        <f t="shared" si="16"/>
        <v/>
      </c>
      <c r="K54" s="4"/>
      <c r="T54" s="289"/>
      <c r="U54" s="290"/>
      <c r="V54" s="290"/>
      <c r="W54" s="290"/>
      <c r="X54" s="290"/>
      <c r="Y54" s="290"/>
      <c r="Z54" s="291"/>
    </row>
    <row r="55" spans="1:26" ht="18" customHeight="1" thickBot="1" x14ac:dyDescent="0.3">
      <c r="A55" s="227" t="str">
        <f t="shared" si="17"/>
        <v>CALZ</v>
      </c>
      <c r="B55" s="14">
        <f>+METAS!$BC$23</f>
        <v>0</v>
      </c>
      <c r="C55" s="14">
        <f>ROUND((B55/12)*Config!$C$6,0)</f>
        <v>0</v>
      </c>
      <c r="D55" s="54">
        <f>+ACUMULADO!$BB$23</f>
        <v>0</v>
      </c>
      <c r="E55" s="60">
        <f t="shared" si="19"/>
        <v>100</v>
      </c>
      <c r="F55" s="60"/>
      <c r="G55" s="229">
        <f t="shared" si="14"/>
        <v>0</v>
      </c>
      <c r="H55" s="229">
        <f t="shared" si="18"/>
        <v>0</v>
      </c>
      <c r="I55" s="229" t="str">
        <f t="shared" si="15"/>
        <v/>
      </c>
      <c r="J55" s="229" t="str">
        <f t="shared" si="16"/>
        <v/>
      </c>
      <c r="K55" s="4"/>
      <c r="T55" s="292"/>
      <c r="U55" s="293"/>
      <c r="V55" s="293"/>
      <c r="W55" s="293"/>
      <c r="X55" s="293"/>
      <c r="Y55" s="293"/>
      <c r="Z55" s="294"/>
    </row>
    <row r="56" spans="1:26" ht="18" customHeight="1" x14ac:dyDescent="0.25">
      <c r="A56" s="227" t="str">
        <f t="shared" si="17"/>
        <v>PUEB</v>
      </c>
      <c r="B56" s="262">
        <f>+METAS!$BD$23</f>
        <v>2</v>
      </c>
      <c r="C56" s="14">
        <f>ROUND((B56/12)*Config!$C$6,0)</f>
        <v>2</v>
      </c>
      <c r="D56" s="61">
        <f>+ACUMULADO!$BC$23</f>
        <v>0</v>
      </c>
      <c r="E56" s="60">
        <f t="shared" si="19"/>
        <v>100</v>
      </c>
      <c r="F56" s="111"/>
      <c r="G56" s="229">
        <f t="shared" ref="G56" si="20">IFERROR(ROUND(D56*100/B56,1),0)</f>
        <v>0</v>
      </c>
      <c r="H56" s="229">
        <f t="shared" ref="H56" si="21">IFERROR(ROUND(IF(G56&lt;$B$3,G56,""),1),"")</f>
        <v>0</v>
      </c>
      <c r="I56" s="229" t="str">
        <f t="shared" ref="I56" si="22">IFERROR(ROUND(IF(AND(G56&gt;=$B$3,G56&lt;$D$3),G56,""),1),"")</f>
        <v/>
      </c>
      <c r="J56" s="229" t="str">
        <f t="shared" ref="J56" si="23">IFERROR(ROUND(IF(G56&gt;=$D$3,G56,""),1),"")</f>
        <v/>
      </c>
      <c r="K56" s="4"/>
    </row>
    <row r="57" spans="1:26" ht="18" customHeight="1" x14ac:dyDescent="0.25">
      <c r="F57" s="8"/>
      <c r="G57" s="8"/>
      <c r="K57" s="4"/>
    </row>
    <row r="58" spans="1:26" ht="18" customHeight="1" x14ac:dyDescent="0.25">
      <c r="F58" s="8"/>
      <c r="G58" s="8"/>
      <c r="K58" s="4"/>
    </row>
    <row r="59" spans="1:26" ht="18" customHeight="1" x14ac:dyDescent="0.25">
      <c r="K59" s="4"/>
    </row>
    <row r="60" spans="1:26" ht="18" customHeight="1" x14ac:dyDescent="0.25"/>
    <row r="61" spans="1:26" ht="18" customHeight="1" x14ac:dyDescent="0.25">
      <c r="C61" s="8"/>
      <c r="D61" s="8"/>
      <c r="F61" s="8"/>
      <c r="G61" s="8"/>
    </row>
    <row r="62" spans="1:26" ht="18" customHeight="1" x14ac:dyDescent="0.25">
      <c r="C62" s="8"/>
      <c r="D62" s="8"/>
      <c r="F62" s="8"/>
      <c r="G62" s="8"/>
    </row>
    <row r="63" spans="1:26" ht="18" customHeight="1" x14ac:dyDescent="0.25">
      <c r="C63" s="8"/>
      <c r="D63" s="8"/>
      <c r="F63" s="8"/>
      <c r="G63" s="8"/>
    </row>
    <row r="64" spans="1:26" ht="18" customHeight="1" x14ac:dyDescent="0.25">
      <c r="C64" s="8"/>
      <c r="D64" s="8"/>
      <c r="F64" s="8"/>
      <c r="G64" s="8"/>
    </row>
    <row r="65" spans="1:26" ht="18" customHeight="1" x14ac:dyDescent="0.25">
      <c r="A65" s="5" t="str">
        <f>_xlfn.CONCAT(Config!$B$2," PORCENTAJE DE ",'SALUD MENTAL I-3 I-4'!A66," ",Config!$B$3,Config!$C$12," - ",Config!$D$12," ",Config!$E$12)</f>
        <v>RED. MOYOBAMBA: PORCENTAJE DE TRATAMIENTO AMBULATORIO DE NIÑOS, NIÑAS Y ADOLESCENTES DE 0 A 17 AÑOS POR TRASTORNOS  MENTALES DEL COMPORTAMIENTO - POR MICROREDES : ENERO - DICIEMBRE 2023</v>
      </c>
      <c r="C65" s="8"/>
      <c r="D65" s="8"/>
      <c r="F65" s="8"/>
      <c r="G65" s="8"/>
    </row>
    <row r="66" spans="1:26" ht="18" customHeight="1" x14ac:dyDescent="0.25">
      <c r="A66" s="67" t="s">
        <v>261</v>
      </c>
      <c r="C66" s="8"/>
      <c r="D66" s="8"/>
      <c r="F66" s="8"/>
      <c r="G66" s="8"/>
      <c r="H66" s="298" t="s">
        <v>1</v>
      </c>
      <c r="I66" s="298"/>
      <c r="J66" s="298"/>
    </row>
    <row r="67" spans="1:26" s="7" customFormat="1" ht="48" customHeight="1" x14ac:dyDescent="0.25">
      <c r="A67" s="72" t="s">
        <v>3</v>
      </c>
      <c r="B67" s="73" t="s">
        <v>2</v>
      </c>
      <c r="C67" s="73" t="s">
        <v>72</v>
      </c>
      <c r="D67" s="66" t="s">
        <v>241</v>
      </c>
      <c r="E67" s="74" t="s">
        <v>2</v>
      </c>
      <c r="F67" s="56"/>
      <c r="G67" s="6" t="s">
        <v>11</v>
      </c>
      <c r="H67" s="65" t="str">
        <f>"DEFICIENTE &lt; "&amp;$B$3</f>
        <v>DEFICIENTE &lt; 90</v>
      </c>
      <c r="I67" s="65" t="str">
        <f>"PROCESO &gt;= "&amp;$B$3&amp;"  -  &lt; "&amp;$D$3</f>
        <v>PROCESO &gt;= 90  -  &lt; 100</v>
      </c>
      <c r="J67" s="65" t="str">
        <f>"OPTIMO &gt;= "&amp;$D$3</f>
        <v>OPTIMO &gt;= 100</v>
      </c>
      <c r="S67" s="42"/>
    </row>
    <row r="68" spans="1:26" ht="18" customHeight="1" x14ac:dyDescent="0.25">
      <c r="A68" s="230" t="str">
        <f>Config!$B$15</f>
        <v>RED</v>
      </c>
      <c r="B68" s="231">
        <f>SUM(B69:B78)</f>
        <v>173</v>
      </c>
      <c r="C68" s="231">
        <f>SUM(C69:C78)</f>
        <v>173</v>
      </c>
      <c r="D68" s="231">
        <f>SUM(D69:D78)</f>
        <v>109</v>
      </c>
      <c r="E68" s="226">
        <f>+ROUND(Config!$C$9,1)</f>
        <v>100</v>
      </c>
      <c r="F68" s="231"/>
      <c r="G68" s="226">
        <f>IFERROR(ROUND(D68*100/B68,1),0)</f>
        <v>63</v>
      </c>
      <c r="H68" s="226">
        <f>IFERROR(ROUND(IF(G68&lt;$B$3,G68,""),1),"")</f>
        <v>63</v>
      </c>
      <c r="I68" s="226" t="str">
        <f>IFERROR(ROUND(IF(AND(G68&gt;=$B$3,G68&lt;$D$3),G68,""),1),"")</f>
        <v/>
      </c>
      <c r="J68" s="226" t="str">
        <f>IFERROR(ROUND(IF(G68&gt;=$D$3,G68,""),1),"")</f>
        <v/>
      </c>
    </row>
    <row r="69" spans="1:26" ht="18" customHeight="1" x14ac:dyDescent="0.25">
      <c r="A69" s="227" t="str">
        <f t="shared" ref="A69:A78" si="24">A47</f>
        <v>HOSP</v>
      </c>
      <c r="B69" s="14">
        <f>+METAS!$AU$24</f>
        <v>0</v>
      </c>
      <c r="C69" s="14">
        <f>ROUND((B69/12)*Config!$C$6,0)</f>
        <v>0</v>
      </c>
      <c r="D69" s="238">
        <f>+ACUMULADO!$AT$24</f>
        <v>0</v>
      </c>
      <c r="E69" s="60">
        <f>E68</f>
        <v>100</v>
      </c>
      <c r="F69" s="14"/>
      <c r="G69" s="229">
        <f t="shared" ref="G69:G77" si="25">IFERROR(ROUND(D69*100/B69,1),0)</f>
        <v>0</v>
      </c>
      <c r="H69" s="229">
        <f t="shared" ref="H69:H77" si="26">IFERROR(ROUND(IF(G69&lt;$B$3,G69,""),1),"")</f>
        <v>0</v>
      </c>
      <c r="I69" s="229" t="str">
        <f t="shared" ref="I69:I77" si="27">IFERROR(ROUND(IF(AND(G69&gt;=$B$3,G69&lt;$D$3),G69,""),1),"")</f>
        <v/>
      </c>
      <c r="J69" s="229" t="str">
        <f t="shared" ref="J69:J77" si="28">IFERROR(ROUND(IF(G69&gt;=$D$3,G69,""),1),"")</f>
        <v/>
      </c>
    </row>
    <row r="70" spans="1:26" ht="18" customHeight="1" thickBot="1" x14ac:dyDescent="0.3">
      <c r="A70" s="227" t="str">
        <f t="shared" si="24"/>
        <v>CSMC</v>
      </c>
      <c r="B70" s="14">
        <f>+METAS!$AV$24</f>
        <v>0</v>
      </c>
      <c r="C70" s="14">
        <f>ROUND((B70/12)*Config!$C$6,0)</f>
        <v>0</v>
      </c>
      <c r="D70" s="238">
        <f>+ACUMULADO!$AU$24</f>
        <v>0</v>
      </c>
      <c r="E70" s="60">
        <f>E69</f>
        <v>100</v>
      </c>
      <c r="F70" s="14"/>
      <c r="G70" s="229">
        <f t="shared" si="25"/>
        <v>0</v>
      </c>
      <c r="H70" s="229">
        <f t="shared" si="26"/>
        <v>0</v>
      </c>
      <c r="I70" s="229" t="str">
        <f t="shared" si="27"/>
        <v/>
      </c>
      <c r="J70" s="229" t="str">
        <f t="shared" si="28"/>
        <v/>
      </c>
    </row>
    <row r="71" spans="1:26" ht="18" customHeight="1" x14ac:dyDescent="0.25">
      <c r="A71" s="227" t="str">
        <f t="shared" si="24"/>
        <v>LLUI</v>
      </c>
      <c r="B71" s="14">
        <f>+METAS!$AW$24</f>
        <v>7</v>
      </c>
      <c r="C71" s="14">
        <f>ROUND((B71/12)*Config!$C$6,0)</f>
        <v>7</v>
      </c>
      <c r="D71" s="238">
        <f>+ACUMULADO!$AV$24</f>
        <v>16</v>
      </c>
      <c r="E71" s="60">
        <f t="shared" ref="E71:E78" si="29">E70</f>
        <v>100</v>
      </c>
      <c r="F71" s="14"/>
      <c r="G71" s="229">
        <f t="shared" si="25"/>
        <v>228.6</v>
      </c>
      <c r="H71" s="229" t="str">
        <f t="shared" si="26"/>
        <v/>
      </c>
      <c r="I71" s="229" t="str">
        <f t="shared" si="27"/>
        <v/>
      </c>
      <c r="J71" s="229">
        <f t="shared" si="28"/>
        <v>228.6</v>
      </c>
      <c r="T71" s="286" t="s">
        <v>93</v>
      </c>
      <c r="U71" s="287"/>
      <c r="V71" s="287"/>
      <c r="W71" s="287"/>
      <c r="X71" s="287"/>
      <c r="Y71" s="287"/>
      <c r="Z71" s="288"/>
    </row>
    <row r="72" spans="1:26" ht="18" customHeight="1" x14ac:dyDescent="0.25">
      <c r="A72" s="227" t="str">
        <f t="shared" si="24"/>
        <v>JERI</v>
      </c>
      <c r="B72" s="14">
        <f>+METAS!$AX$24</f>
        <v>4</v>
      </c>
      <c r="C72" s="14">
        <f>ROUND((B72/12)*Config!$C$6,0)</f>
        <v>4</v>
      </c>
      <c r="D72" s="238">
        <f>+ACUMULADO!$AW$24</f>
        <v>14</v>
      </c>
      <c r="E72" s="60">
        <f t="shared" si="29"/>
        <v>100</v>
      </c>
      <c r="F72" s="14"/>
      <c r="G72" s="229">
        <f t="shared" si="25"/>
        <v>350</v>
      </c>
      <c r="H72" s="229" t="str">
        <f t="shared" si="26"/>
        <v/>
      </c>
      <c r="I72" s="229" t="str">
        <f t="shared" si="27"/>
        <v/>
      </c>
      <c r="J72" s="229">
        <f t="shared" si="28"/>
        <v>350</v>
      </c>
      <c r="T72" s="289"/>
      <c r="U72" s="290"/>
      <c r="V72" s="290"/>
      <c r="W72" s="290"/>
      <c r="X72" s="290"/>
      <c r="Y72" s="290"/>
      <c r="Z72" s="291"/>
    </row>
    <row r="73" spans="1:26" ht="18" customHeight="1" x14ac:dyDescent="0.25">
      <c r="A73" s="227" t="str">
        <f t="shared" si="24"/>
        <v>YANT</v>
      </c>
      <c r="B73" s="14">
        <f>+METAS!$AY$24</f>
        <v>12</v>
      </c>
      <c r="C73" s="14">
        <f>ROUND((B73/12)*Config!$C$6,0)</f>
        <v>12</v>
      </c>
      <c r="D73" s="238">
        <f>+ACUMULADO!$AX$24</f>
        <v>5</v>
      </c>
      <c r="E73" s="60">
        <f t="shared" si="29"/>
        <v>100</v>
      </c>
      <c r="F73" s="14"/>
      <c r="G73" s="229">
        <f t="shared" si="25"/>
        <v>41.7</v>
      </c>
      <c r="H73" s="229">
        <f t="shared" si="26"/>
        <v>41.7</v>
      </c>
      <c r="I73" s="229" t="str">
        <f t="shared" si="27"/>
        <v/>
      </c>
      <c r="J73" s="229" t="str">
        <f t="shared" si="28"/>
        <v/>
      </c>
      <c r="T73" s="289"/>
      <c r="U73" s="290"/>
      <c r="V73" s="290"/>
      <c r="W73" s="290"/>
      <c r="X73" s="290"/>
      <c r="Y73" s="290"/>
      <c r="Z73" s="291"/>
    </row>
    <row r="74" spans="1:26" ht="18" customHeight="1" thickBot="1" x14ac:dyDescent="0.3">
      <c r="A74" s="227" t="str">
        <f t="shared" si="24"/>
        <v>SORI</v>
      </c>
      <c r="B74" s="14">
        <f>+METAS!$AZ$24</f>
        <v>17</v>
      </c>
      <c r="C74" s="14">
        <f>ROUND((B74/12)*Config!$C$6,0)</f>
        <v>17</v>
      </c>
      <c r="D74" s="238">
        <f>+ACUMULADO!$AY$24</f>
        <v>5</v>
      </c>
      <c r="E74" s="60">
        <f t="shared" si="29"/>
        <v>100</v>
      </c>
      <c r="F74" s="14"/>
      <c r="G74" s="229">
        <f t="shared" si="25"/>
        <v>29.4</v>
      </c>
      <c r="H74" s="229">
        <f t="shared" si="26"/>
        <v>29.4</v>
      </c>
      <c r="I74" s="229" t="str">
        <f t="shared" si="27"/>
        <v/>
      </c>
      <c r="J74" s="229" t="str">
        <f t="shared" si="28"/>
        <v/>
      </c>
      <c r="T74" s="292"/>
      <c r="U74" s="293"/>
      <c r="V74" s="293"/>
      <c r="W74" s="293"/>
      <c r="X74" s="293"/>
      <c r="Y74" s="293"/>
      <c r="Z74" s="294"/>
    </row>
    <row r="75" spans="1:26" ht="18" customHeight="1" x14ac:dyDescent="0.25">
      <c r="A75" s="227" t="str">
        <f t="shared" si="24"/>
        <v>JEPE</v>
      </c>
      <c r="B75" s="14">
        <f>+METAS!$BA$24</f>
        <v>58</v>
      </c>
      <c r="C75" s="14">
        <f>ROUND((B75/12)*Config!$C$6,0)</f>
        <v>58</v>
      </c>
      <c r="D75" s="238">
        <f>+ACUMULADO!$AZ$24</f>
        <v>16</v>
      </c>
      <c r="E75" s="60">
        <f t="shared" si="29"/>
        <v>100</v>
      </c>
      <c r="F75" s="14"/>
      <c r="G75" s="229">
        <f t="shared" si="25"/>
        <v>27.6</v>
      </c>
      <c r="H75" s="229">
        <f t="shared" si="26"/>
        <v>27.6</v>
      </c>
      <c r="I75" s="229" t="str">
        <f t="shared" si="27"/>
        <v/>
      </c>
      <c r="J75" s="229" t="str">
        <f t="shared" si="28"/>
        <v/>
      </c>
    </row>
    <row r="76" spans="1:26" ht="18" customHeight="1" x14ac:dyDescent="0.25">
      <c r="A76" s="227" t="str">
        <f t="shared" si="24"/>
        <v>ROQU</v>
      </c>
      <c r="B76" s="14">
        <f>+METAS!$BB$24</f>
        <v>4</v>
      </c>
      <c r="C76" s="14">
        <f>ROUND((B76/12)*Config!$C$6,0)</f>
        <v>4</v>
      </c>
      <c r="D76" s="238">
        <f>+ACUMULADO!$BA$24</f>
        <v>3</v>
      </c>
      <c r="E76" s="60">
        <f t="shared" si="29"/>
        <v>100</v>
      </c>
      <c r="F76" s="14"/>
      <c r="G76" s="229">
        <f t="shared" si="25"/>
        <v>75</v>
      </c>
      <c r="H76" s="229">
        <f t="shared" si="26"/>
        <v>75</v>
      </c>
      <c r="I76" s="229" t="str">
        <f t="shared" si="27"/>
        <v/>
      </c>
      <c r="J76" s="229" t="str">
        <f t="shared" si="28"/>
        <v/>
      </c>
    </row>
    <row r="77" spans="1:26" ht="18" customHeight="1" x14ac:dyDescent="0.25">
      <c r="A77" s="227" t="str">
        <f t="shared" si="24"/>
        <v>CALZ</v>
      </c>
      <c r="B77" s="14">
        <f>+METAS!$BC$24</f>
        <v>52</v>
      </c>
      <c r="C77" s="14">
        <f>ROUND((B77/12)*Config!$C$6,0)</f>
        <v>52</v>
      </c>
      <c r="D77" s="238">
        <f>+ACUMULADO!$BB$24</f>
        <v>30</v>
      </c>
      <c r="E77" s="60">
        <f t="shared" si="29"/>
        <v>100</v>
      </c>
      <c r="F77" s="14"/>
      <c r="G77" s="229">
        <f t="shared" si="25"/>
        <v>57.7</v>
      </c>
      <c r="H77" s="229">
        <f t="shared" si="26"/>
        <v>57.7</v>
      </c>
      <c r="I77" s="229" t="str">
        <f t="shared" si="27"/>
        <v/>
      </c>
      <c r="J77" s="229" t="str">
        <f t="shared" si="28"/>
        <v/>
      </c>
    </row>
    <row r="78" spans="1:26" ht="18" customHeight="1" x14ac:dyDescent="0.25">
      <c r="A78" s="227" t="str">
        <f t="shared" si="24"/>
        <v>PUEB</v>
      </c>
      <c r="B78" s="111">
        <f>+METAS!$BD$24</f>
        <v>19</v>
      </c>
      <c r="C78" s="14">
        <f>ROUND((B78/12)*Config!$C$6,0)</f>
        <v>19</v>
      </c>
      <c r="D78" s="238">
        <f>+ACUMULADO!$BC$24</f>
        <v>20</v>
      </c>
      <c r="E78" s="60">
        <f t="shared" si="29"/>
        <v>100</v>
      </c>
      <c r="F78" s="111"/>
      <c r="G78" s="229">
        <f t="shared" ref="G78" si="30">IFERROR(ROUND(D78*100/B78,1),0)</f>
        <v>105.3</v>
      </c>
      <c r="H78" s="229" t="str">
        <f t="shared" ref="H78" si="31">IFERROR(ROUND(IF(G78&lt;$B$3,G78,""),1),"")</f>
        <v/>
      </c>
      <c r="I78" s="229" t="str">
        <f t="shared" ref="I78" si="32">IFERROR(ROUND(IF(AND(G78&gt;=$B$3,G78&lt;$D$3),G78,""),1),"")</f>
        <v/>
      </c>
      <c r="J78" s="229">
        <f t="shared" ref="J78" si="33">IFERROR(ROUND(IF(G78&gt;=$D$3,G78,""),1),"")</f>
        <v>105.3</v>
      </c>
    </row>
    <row r="79" spans="1:26" ht="18" customHeight="1" x14ac:dyDescent="0.25">
      <c r="C79" s="8"/>
      <c r="D79" s="8"/>
      <c r="F79" s="8"/>
      <c r="G79" s="8"/>
      <c r="J79" s="81"/>
    </row>
    <row r="80" spans="1:26" ht="18" customHeight="1" x14ac:dyDescent="0.25">
      <c r="C80" s="8"/>
      <c r="D80" s="8"/>
      <c r="F80" s="8"/>
      <c r="G80" s="8"/>
    </row>
    <row r="81" spans="1:26" ht="18" customHeight="1" x14ac:dyDescent="0.25">
      <c r="C81" s="8"/>
      <c r="D81" s="8"/>
      <c r="F81" s="8"/>
      <c r="G81" s="8"/>
    </row>
    <row r="82" spans="1:26" ht="18" customHeight="1" x14ac:dyDescent="0.25">
      <c r="C82" s="8"/>
      <c r="D82" s="8"/>
      <c r="F82" s="8"/>
      <c r="G82" s="8"/>
    </row>
    <row r="83" spans="1:26" ht="18" customHeight="1" x14ac:dyDescent="0.25">
      <c r="C83" s="8"/>
      <c r="D83" s="8"/>
      <c r="F83" s="8"/>
      <c r="G83" s="8"/>
    </row>
    <row r="84" spans="1:26" ht="18" customHeight="1" x14ac:dyDescent="0.25">
      <c r="A84" s="5" t="str">
        <f>_xlfn.CONCAT(Config!$B$2," PORCENTAJE DE ",'SALUD MENTAL I-3 I-4'!A85," ",Config!$B$3,Config!$C$12," - ",Config!$D$12," ",Config!$E$12)</f>
        <v>RED. MOYOBAMBA: PORCENTAJE DE TRATAMIENTO AMBULATORIO DE PERSONAS CON DEPRESION  - POR MICROREDES : ENERO - DICIEMBRE 2023</v>
      </c>
      <c r="C84" s="8"/>
      <c r="D84" s="8"/>
      <c r="F84" s="8"/>
      <c r="G84" s="8"/>
    </row>
    <row r="85" spans="1:26" ht="18" customHeight="1" x14ac:dyDescent="0.25">
      <c r="A85" s="67" t="s">
        <v>262</v>
      </c>
      <c r="C85" s="8"/>
      <c r="D85" s="8"/>
      <c r="F85" s="8"/>
      <c r="G85" s="8"/>
      <c r="H85" s="298" t="s">
        <v>1</v>
      </c>
      <c r="I85" s="298"/>
      <c r="J85" s="298"/>
    </row>
    <row r="86" spans="1:26" s="7" customFormat="1" ht="53.25" customHeight="1" x14ac:dyDescent="0.25">
      <c r="A86" s="71" t="s">
        <v>3</v>
      </c>
      <c r="B86" s="69" t="s">
        <v>2</v>
      </c>
      <c r="C86" s="73" t="s">
        <v>72</v>
      </c>
      <c r="D86" s="118" t="s">
        <v>241</v>
      </c>
      <c r="E86" s="66" t="s">
        <v>2</v>
      </c>
      <c r="F86" s="56"/>
      <c r="G86" s="6" t="s">
        <v>11</v>
      </c>
      <c r="H86" s="59" t="str">
        <f>"DEFICIENTE &lt; "&amp;$B$3</f>
        <v>DEFICIENTE &lt; 90</v>
      </c>
      <c r="I86" s="59" t="str">
        <f>"PROCESO &gt;= "&amp;$B$3&amp;"  -  &lt; "&amp;$D$3</f>
        <v>PROCESO &gt;= 90  -  &lt; 100</v>
      </c>
      <c r="J86" s="59" t="str">
        <f>"OPTIMO &gt;= "&amp;$D$3</f>
        <v>OPTIMO &gt;= 100</v>
      </c>
      <c r="S86" s="42"/>
    </row>
    <row r="87" spans="1:26" ht="18" customHeight="1" x14ac:dyDescent="0.25">
      <c r="A87" s="230" t="str">
        <f>Config!$B$15</f>
        <v>RED</v>
      </c>
      <c r="B87" s="231">
        <f>SUM(B88:B97)</f>
        <v>614</v>
      </c>
      <c r="C87" s="231">
        <f>SUM(C88:C97)</f>
        <v>614</v>
      </c>
      <c r="D87" s="231">
        <f>SUM(D88:D97)</f>
        <v>223</v>
      </c>
      <c r="E87" s="226">
        <f>+ROUND(Config!$C$9,1)</f>
        <v>100</v>
      </c>
      <c r="F87" s="231"/>
      <c r="G87" s="226">
        <f>IFERROR(ROUND(D87*100/B87,1),0)</f>
        <v>36.299999999999997</v>
      </c>
      <c r="H87" s="226">
        <f>IFERROR(ROUND(IF(G87&lt;$B$3,G87,""),1),"")</f>
        <v>36.299999999999997</v>
      </c>
      <c r="I87" s="226" t="str">
        <f>IFERROR(ROUND(IF(AND(G87&gt;=$B$3,G87&lt;$D$3),G87,""),1),"")</f>
        <v/>
      </c>
      <c r="J87" s="226" t="str">
        <f>IFERROR(ROUND(IF(G87&gt;=$D$3,G87,""),1),"")</f>
        <v/>
      </c>
    </row>
    <row r="88" spans="1:26" ht="18" customHeight="1" x14ac:dyDescent="0.25">
      <c r="A88" s="227" t="str">
        <f t="shared" ref="A88:A97" si="34">A69</f>
        <v>HOSP</v>
      </c>
      <c r="B88" s="14">
        <f>+METAS!$AU$25</f>
        <v>0</v>
      </c>
      <c r="C88" s="238">
        <f>ROUND((B88/12)*Config!$C$6,0)</f>
        <v>0</v>
      </c>
      <c r="D88" s="61">
        <f>+ACUMULADO!$AT$25</f>
        <v>0</v>
      </c>
      <c r="E88" s="229">
        <f>+$E$87</f>
        <v>100</v>
      </c>
      <c r="F88" s="60"/>
      <c r="G88" s="229">
        <f t="shared" ref="G88:G96" si="35">IFERROR(ROUND(D88*100/B88,1),0)</f>
        <v>0</v>
      </c>
      <c r="H88" s="229">
        <f t="shared" ref="H88:H96" si="36">IFERROR(ROUND(IF(G88&lt;$B$3,G88,""),1),"")</f>
        <v>0</v>
      </c>
      <c r="I88" s="229" t="str">
        <f t="shared" ref="I88:I96" si="37">IFERROR(ROUND(IF(AND(G88&gt;=$B$3,G88&lt;$D$3),G88,""),1),"")</f>
        <v/>
      </c>
      <c r="J88" s="229" t="str">
        <f t="shared" ref="J88:J96" si="38">IFERROR(ROUND(IF(G88&gt;=$D$3,G88,""),1),"")</f>
        <v/>
      </c>
    </row>
    <row r="89" spans="1:26" ht="18" customHeight="1" x14ac:dyDescent="0.25">
      <c r="A89" s="227" t="str">
        <f t="shared" si="34"/>
        <v>CSMC</v>
      </c>
      <c r="B89" s="14">
        <f>+METAS!$AV$25</f>
        <v>0</v>
      </c>
      <c r="C89" s="238">
        <f>ROUND((B89/12)*Config!$C$6,0)</f>
        <v>0</v>
      </c>
      <c r="D89" s="61">
        <f>+ACUMULADO!$AU$25</f>
        <v>0</v>
      </c>
      <c r="E89" s="229">
        <f t="shared" ref="E89:E97" si="39">+$E$87</f>
        <v>100</v>
      </c>
      <c r="F89" s="60"/>
      <c r="G89" s="229">
        <f t="shared" si="35"/>
        <v>0</v>
      </c>
      <c r="H89" s="229">
        <f t="shared" si="36"/>
        <v>0</v>
      </c>
      <c r="I89" s="229" t="str">
        <f t="shared" si="37"/>
        <v/>
      </c>
      <c r="J89" s="229" t="str">
        <f t="shared" si="38"/>
        <v/>
      </c>
    </row>
    <row r="90" spans="1:26" ht="18" customHeight="1" x14ac:dyDescent="0.25">
      <c r="A90" s="227" t="str">
        <f t="shared" si="34"/>
        <v>LLUI</v>
      </c>
      <c r="B90" s="14">
        <f>+METAS!$AW$25</f>
        <v>294</v>
      </c>
      <c r="C90" s="238">
        <f>ROUND((B90/12)*Config!$C$6,0)</f>
        <v>294</v>
      </c>
      <c r="D90" s="61">
        <f>+ACUMULADO!$AV$25</f>
        <v>164</v>
      </c>
      <c r="E90" s="229">
        <f t="shared" si="39"/>
        <v>100</v>
      </c>
      <c r="F90" s="60"/>
      <c r="G90" s="229">
        <f t="shared" si="35"/>
        <v>55.8</v>
      </c>
      <c r="H90" s="229">
        <f t="shared" si="36"/>
        <v>55.8</v>
      </c>
      <c r="I90" s="229" t="str">
        <f t="shared" si="37"/>
        <v/>
      </c>
      <c r="J90" s="229" t="str">
        <f t="shared" si="38"/>
        <v/>
      </c>
    </row>
    <row r="91" spans="1:26" ht="18" customHeight="1" thickBot="1" x14ac:dyDescent="0.3">
      <c r="A91" s="227" t="str">
        <f t="shared" si="34"/>
        <v>JERI</v>
      </c>
      <c r="B91" s="14">
        <f>+METAS!$AX$25</f>
        <v>2</v>
      </c>
      <c r="C91" s="238">
        <f>ROUND((B91/12)*Config!$C$6,0)</f>
        <v>2</v>
      </c>
      <c r="D91" s="61">
        <f>+ACUMULADO!$AW$25</f>
        <v>2</v>
      </c>
      <c r="E91" s="229">
        <f t="shared" si="39"/>
        <v>100</v>
      </c>
      <c r="F91" s="60"/>
      <c r="G91" s="229">
        <f t="shared" si="35"/>
        <v>100</v>
      </c>
      <c r="H91" s="229" t="str">
        <f t="shared" si="36"/>
        <v/>
      </c>
      <c r="I91" s="229" t="str">
        <f t="shared" si="37"/>
        <v/>
      </c>
      <c r="J91" s="229">
        <f t="shared" si="38"/>
        <v>100</v>
      </c>
    </row>
    <row r="92" spans="1:26" ht="18" customHeight="1" x14ac:dyDescent="0.25">
      <c r="A92" s="227" t="str">
        <f t="shared" si="34"/>
        <v>YANT</v>
      </c>
      <c r="B92" s="14">
        <f>+METAS!$AY$25</f>
        <v>41</v>
      </c>
      <c r="C92" s="238">
        <f>ROUND((B92/12)*Config!$C$6,0)</f>
        <v>41</v>
      </c>
      <c r="D92" s="61">
        <f>+ACUMULADO!$AX$25</f>
        <v>4</v>
      </c>
      <c r="E92" s="229">
        <f t="shared" si="39"/>
        <v>100</v>
      </c>
      <c r="F92" s="60"/>
      <c r="G92" s="229">
        <f t="shared" si="35"/>
        <v>9.8000000000000007</v>
      </c>
      <c r="H92" s="229">
        <f t="shared" si="36"/>
        <v>9.8000000000000007</v>
      </c>
      <c r="I92" s="229" t="str">
        <f t="shared" si="37"/>
        <v/>
      </c>
      <c r="J92" s="229" t="str">
        <f t="shared" si="38"/>
        <v/>
      </c>
      <c r="T92" s="286" t="s">
        <v>93</v>
      </c>
      <c r="U92" s="287"/>
      <c r="V92" s="287"/>
      <c r="W92" s="287"/>
      <c r="X92" s="287"/>
      <c r="Y92" s="287"/>
      <c r="Z92" s="288"/>
    </row>
    <row r="93" spans="1:26" ht="18" customHeight="1" x14ac:dyDescent="0.25">
      <c r="A93" s="227" t="str">
        <f t="shared" si="34"/>
        <v>SORI</v>
      </c>
      <c r="B93" s="14">
        <f>+METAS!$AZ$25</f>
        <v>146</v>
      </c>
      <c r="C93" s="238">
        <f>ROUND((B93/12)*Config!$C$6,0)</f>
        <v>146</v>
      </c>
      <c r="D93" s="61">
        <f>+ACUMULADO!$AY$25</f>
        <v>16</v>
      </c>
      <c r="E93" s="229">
        <f t="shared" si="39"/>
        <v>100</v>
      </c>
      <c r="F93" s="60"/>
      <c r="G93" s="229">
        <f t="shared" si="35"/>
        <v>11</v>
      </c>
      <c r="H93" s="229">
        <f t="shared" si="36"/>
        <v>11</v>
      </c>
      <c r="I93" s="229" t="str">
        <f t="shared" si="37"/>
        <v/>
      </c>
      <c r="J93" s="229" t="str">
        <f t="shared" si="38"/>
        <v/>
      </c>
      <c r="T93" s="289"/>
      <c r="U93" s="290"/>
      <c r="V93" s="290"/>
      <c r="W93" s="290"/>
      <c r="X93" s="290"/>
      <c r="Y93" s="290"/>
      <c r="Z93" s="291"/>
    </row>
    <row r="94" spans="1:26" ht="18" customHeight="1" x14ac:dyDescent="0.25">
      <c r="A94" s="227" t="str">
        <f t="shared" si="34"/>
        <v>JEPE</v>
      </c>
      <c r="B94" s="14">
        <f>+METAS!$BA$25</f>
        <v>48</v>
      </c>
      <c r="C94" s="238">
        <f>ROUND((B94/12)*Config!$C$6,0)</f>
        <v>48</v>
      </c>
      <c r="D94" s="61">
        <f>+ACUMULADO!$AZ$25</f>
        <v>7</v>
      </c>
      <c r="E94" s="229">
        <f t="shared" si="39"/>
        <v>100</v>
      </c>
      <c r="F94" s="60"/>
      <c r="G94" s="229">
        <f t="shared" si="35"/>
        <v>14.6</v>
      </c>
      <c r="H94" s="229">
        <f t="shared" si="36"/>
        <v>14.6</v>
      </c>
      <c r="I94" s="229" t="str">
        <f t="shared" si="37"/>
        <v/>
      </c>
      <c r="J94" s="229" t="str">
        <f t="shared" si="38"/>
        <v/>
      </c>
      <c r="T94" s="289"/>
      <c r="U94" s="290"/>
      <c r="V94" s="290"/>
      <c r="W94" s="290"/>
      <c r="X94" s="290"/>
      <c r="Y94" s="290"/>
      <c r="Z94" s="291"/>
    </row>
    <row r="95" spans="1:26" ht="18" customHeight="1" thickBot="1" x14ac:dyDescent="0.3">
      <c r="A95" s="227" t="str">
        <f t="shared" si="34"/>
        <v>ROQU</v>
      </c>
      <c r="B95" s="14">
        <f>+METAS!$BB$25</f>
        <v>23</v>
      </c>
      <c r="C95" s="238">
        <f>ROUND((B95/12)*Config!$C$6,0)</f>
        <v>23</v>
      </c>
      <c r="D95" s="61">
        <f>+ACUMULADO!$BA$25</f>
        <v>2</v>
      </c>
      <c r="E95" s="229">
        <f t="shared" si="39"/>
        <v>100</v>
      </c>
      <c r="F95" s="60"/>
      <c r="G95" s="229">
        <f t="shared" si="35"/>
        <v>8.6999999999999993</v>
      </c>
      <c r="H95" s="229">
        <f t="shared" si="36"/>
        <v>8.6999999999999993</v>
      </c>
      <c r="I95" s="229" t="str">
        <f t="shared" si="37"/>
        <v/>
      </c>
      <c r="J95" s="229" t="str">
        <f t="shared" si="38"/>
        <v/>
      </c>
      <c r="T95" s="292"/>
      <c r="U95" s="293"/>
      <c r="V95" s="293"/>
      <c r="W95" s="293"/>
      <c r="X95" s="293"/>
      <c r="Y95" s="293"/>
      <c r="Z95" s="294"/>
    </row>
    <row r="96" spans="1:26" ht="18" customHeight="1" x14ac:dyDescent="0.25">
      <c r="A96" s="227" t="str">
        <f t="shared" si="34"/>
        <v>CALZ</v>
      </c>
      <c r="B96" s="14">
        <f>+METAS!$BC$25</f>
        <v>44</v>
      </c>
      <c r="C96" s="238">
        <f>ROUND((B96/12)*Config!$C$6,0)</f>
        <v>44</v>
      </c>
      <c r="D96" s="61">
        <f>+ACUMULADO!$BB$25</f>
        <v>20</v>
      </c>
      <c r="E96" s="229">
        <f t="shared" si="39"/>
        <v>100</v>
      </c>
      <c r="F96" s="60"/>
      <c r="G96" s="229">
        <f t="shared" si="35"/>
        <v>45.5</v>
      </c>
      <c r="H96" s="229">
        <f t="shared" si="36"/>
        <v>45.5</v>
      </c>
      <c r="I96" s="229" t="str">
        <f t="shared" si="37"/>
        <v/>
      </c>
      <c r="J96" s="229" t="str">
        <f t="shared" si="38"/>
        <v/>
      </c>
    </row>
    <row r="97" spans="1:19" ht="18" customHeight="1" x14ac:dyDescent="0.25">
      <c r="A97" s="227" t="str">
        <f t="shared" si="34"/>
        <v>PUEB</v>
      </c>
      <c r="B97" s="111">
        <f>+METAS!$BD$25</f>
        <v>16</v>
      </c>
      <c r="C97" s="238">
        <f>ROUND((B97/12)*Config!$C$6,0)</f>
        <v>16</v>
      </c>
      <c r="D97" s="111">
        <f>+ACUMULADO!$BC$25</f>
        <v>8</v>
      </c>
      <c r="E97" s="229">
        <f t="shared" si="39"/>
        <v>100</v>
      </c>
      <c r="F97" s="111"/>
      <c r="G97" s="229">
        <f t="shared" ref="G97" si="40">IFERROR(ROUND(D97*100/B97,1),0)</f>
        <v>50</v>
      </c>
      <c r="H97" s="229">
        <f t="shared" ref="H97" si="41">IFERROR(ROUND(IF(G97&lt;$B$3,G97,""),1),"")</f>
        <v>50</v>
      </c>
      <c r="I97" s="229" t="str">
        <f t="shared" ref="I97" si="42">IFERROR(ROUND(IF(AND(G97&gt;=$B$3,G97&lt;$D$3),G97,""),1),"")</f>
        <v/>
      </c>
      <c r="J97" s="229" t="str">
        <f t="shared" ref="J97" si="43">IFERROR(ROUND(IF(G97&gt;=$D$3,G97,""),1),"")</f>
        <v/>
      </c>
    </row>
    <row r="98" spans="1:19" ht="18" customHeight="1" x14ac:dyDescent="0.25">
      <c r="C98" s="8"/>
      <c r="D98" s="8"/>
      <c r="F98" s="8"/>
      <c r="G98" s="8"/>
    </row>
    <row r="99" spans="1:19" ht="18" customHeight="1" x14ac:dyDescent="0.25">
      <c r="C99" s="8"/>
      <c r="D99" s="8"/>
      <c r="F99" s="8"/>
      <c r="G99" s="8"/>
    </row>
    <row r="100" spans="1:19" ht="18" customHeight="1" x14ac:dyDescent="0.25">
      <c r="C100" s="8"/>
      <c r="D100" s="8"/>
      <c r="F100" s="8"/>
      <c r="G100" s="8"/>
    </row>
    <row r="101" spans="1:19" ht="18" customHeight="1" x14ac:dyDescent="0.25">
      <c r="C101" s="8"/>
      <c r="D101" s="8"/>
      <c r="F101" s="8"/>
      <c r="G101" s="8"/>
    </row>
    <row r="102" spans="1:19" ht="18" customHeight="1" x14ac:dyDescent="0.25">
      <c r="C102" s="8"/>
      <c r="D102" s="8"/>
      <c r="F102" s="8"/>
      <c r="G102" s="8"/>
    </row>
    <row r="103" spans="1:19" ht="18" customHeight="1" x14ac:dyDescent="0.25">
      <c r="C103" s="8"/>
      <c r="D103" s="8"/>
      <c r="F103" s="8"/>
      <c r="G103" s="8"/>
    </row>
    <row r="104" spans="1:19" ht="18" customHeight="1" x14ac:dyDescent="0.25">
      <c r="C104" s="8"/>
      <c r="D104" s="8"/>
      <c r="F104" s="8"/>
      <c r="G104" s="8"/>
    </row>
    <row r="105" spans="1:19" ht="18" customHeight="1" x14ac:dyDescent="0.25">
      <c r="C105" s="8"/>
      <c r="D105" s="8"/>
      <c r="F105" s="8"/>
      <c r="G105" s="8"/>
    </row>
    <row r="106" spans="1:19" ht="18" customHeight="1" x14ac:dyDescent="0.25">
      <c r="A106" s="5" t="str">
        <f>_xlfn.CONCAT(Config!$B$2," PORCENTAJE DE ",'SALUD MENTAL I-3 I-4'!A107," ",Config!$B$3,Config!$C$12," - ",Config!$D$12," ",Config!$E$12)</f>
        <v>RED. MOYOBAMBA: PORCENTAJE DE TRATAMIENTO AMBULATORIO DE PERSONAS CON CONDUCTA SUICIDA  - POR MICROREDES : ENERO - DICIEMBRE 2023</v>
      </c>
      <c r="B106"/>
      <c r="C106" s="8"/>
      <c r="D106" s="8"/>
      <c r="F106" s="8"/>
      <c r="G106" s="8"/>
    </row>
    <row r="107" spans="1:19" ht="18" customHeight="1" x14ac:dyDescent="0.25">
      <c r="A107" s="67" t="s">
        <v>263</v>
      </c>
      <c r="C107" s="8"/>
      <c r="D107" s="8"/>
      <c r="F107" s="8"/>
      <c r="G107" s="8"/>
      <c r="H107" s="298" t="s">
        <v>1</v>
      </c>
      <c r="I107" s="298"/>
      <c r="J107" s="298"/>
    </row>
    <row r="108" spans="1:19" s="7" customFormat="1" ht="39.950000000000003" customHeight="1" x14ac:dyDescent="0.25">
      <c r="A108" s="71" t="s">
        <v>3</v>
      </c>
      <c r="B108" s="69" t="s">
        <v>2</v>
      </c>
      <c r="C108" s="73" t="s">
        <v>72</v>
      </c>
      <c r="D108" s="73" t="s">
        <v>241</v>
      </c>
      <c r="E108" s="66" t="s">
        <v>2</v>
      </c>
      <c r="F108" s="56"/>
      <c r="G108" s="6" t="s">
        <v>11</v>
      </c>
      <c r="H108" s="59" t="str">
        <f>"DEFICIENTE &lt; "&amp;$B$3</f>
        <v>DEFICIENTE &lt; 90</v>
      </c>
      <c r="I108" s="59" t="str">
        <f>"PROCESO &gt;= "&amp;$B$3&amp;"  -  &lt; "&amp;$D$3</f>
        <v>PROCESO &gt;= 90  -  &lt; 100</v>
      </c>
      <c r="J108" s="59" t="str">
        <f>"OPTIMO &gt;= "&amp;$D$3</f>
        <v>OPTIMO &gt;= 100</v>
      </c>
      <c r="S108" s="42"/>
    </row>
    <row r="109" spans="1:19" ht="18" customHeight="1" x14ac:dyDescent="0.25">
      <c r="A109" s="239" t="str">
        <f>Config!$B$15</f>
        <v>RED</v>
      </c>
      <c r="B109" s="238">
        <f>SUM(B110:B119)</f>
        <v>19</v>
      </c>
      <c r="C109" s="238">
        <f>SUM(C110:C119)</f>
        <v>19</v>
      </c>
      <c r="D109" s="238">
        <f>SUM(D110:D119)</f>
        <v>3</v>
      </c>
      <c r="E109" s="229">
        <f>+ROUND(Config!$C$9,1)</f>
        <v>100</v>
      </c>
      <c r="F109" s="238"/>
      <c r="G109" s="229">
        <f>IFERROR(ROUND(D109*100/B109,1),0)</f>
        <v>15.8</v>
      </c>
      <c r="H109" s="229">
        <f>IFERROR(ROUND(IF(G109&lt;$B$3,G109,""),1),"")</f>
        <v>15.8</v>
      </c>
      <c r="I109" s="229" t="str">
        <f>IFERROR(ROUND(IF(AND(G109&gt;=$B$3,G109&lt;$D$3),G109,""),1),"")</f>
        <v/>
      </c>
      <c r="J109" s="229" t="str">
        <f>IFERROR(ROUND(IF(G109&gt;=$D$3,G109,""),1),"")</f>
        <v/>
      </c>
    </row>
    <row r="110" spans="1:19" ht="18" customHeight="1" x14ac:dyDescent="0.25">
      <c r="A110" s="227" t="str">
        <f t="shared" ref="A110:A119" si="44">A88</f>
        <v>HOSP</v>
      </c>
      <c r="B110" s="232">
        <f>+METAS!$AU$26</f>
        <v>0</v>
      </c>
      <c r="C110" s="14">
        <f>ROUND((B110/12)*Config!$C$6,0)</f>
        <v>0</v>
      </c>
      <c r="D110" s="61">
        <f>+ACUMULADO!$AT$26</f>
        <v>0</v>
      </c>
      <c r="E110" s="233">
        <f>+ROUND(Config!$C$9,1)</f>
        <v>100</v>
      </c>
      <c r="F110" s="14"/>
      <c r="G110" s="229">
        <f t="shared" ref="G110:G118" si="45">IFERROR(ROUND(D110*100/B110,1),0)</f>
        <v>0</v>
      </c>
      <c r="H110" s="229">
        <f t="shared" ref="H110:H118" si="46">IFERROR(ROUND(IF(G110&lt;$B$3,G110,""),1),"")</f>
        <v>0</v>
      </c>
      <c r="I110" s="229" t="str">
        <f t="shared" ref="I110:I118" si="47">IFERROR(ROUND(IF(AND(G110&gt;=$B$3,G110&lt;$D$3),G110,""),1),"")</f>
        <v/>
      </c>
      <c r="J110" s="229" t="str">
        <f t="shared" ref="J110:J118" si="48">IFERROR(ROUND(IF(G110&gt;=$D$3,G110,""),1),"")</f>
        <v/>
      </c>
    </row>
    <row r="111" spans="1:19" ht="18" customHeight="1" x14ac:dyDescent="0.25">
      <c r="A111" s="227" t="str">
        <f t="shared" si="44"/>
        <v>CSMC</v>
      </c>
      <c r="B111" s="232">
        <f>+METAS!$AV$26</f>
        <v>0</v>
      </c>
      <c r="C111" s="14">
        <f>ROUND((B111/12)*Config!$C$6,0)</f>
        <v>0</v>
      </c>
      <c r="D111" s="61">
        <f>+ACUMULADO!$AU$26</f>
        <v>0</v>
      </c>
      <c r="E111" s="233">
        <f>+ROUND(Config!$C$9,1)</f>
        <v>100</v>
      </c>
      <c r="F111" s="14"/>
      <c r="G111" s="229">
        <f t="shared" si="45"/>
        <v>0</v>
      </c>
      <c r="H111" s="229">
        <f t="shared" si="46"/>
        <v>0</v>
      </c>
      <c r="I111" s="229" t="str">
        <f t="shared" si="47"/>
        <v/>
      </c>
      <c r="J111" s="229" t="str">
        <f t="shared" si="48"/>
        <v/>
      </c>
    </row>
    <row r="112" spans="1:19" ht="18" customHeight="1" x14ac:dyDescent="0.25">
      <c r="A112" s="227" t="str">
        <f t="shared" si="44"/>
        <v>LLUI</v>
      </c>
      <c r="B112" s="232">
        <f>+METAS!$AW$26</f>
        <v>6</v>
      </c>
      <c r="C112" s="14">
        <f>ROUND((B112/12)*Config!$C$6,0)</f>
        <v>6</v>
      </c>
      <c r="D112" s="61">
        <f>+ACUMULADO!$AV$26</f>
        <v>0</v>
      </c>
      <c r="E112" s="233">
        <f>+ROUND(Config!$C$9,1)</f>
        <v>100</v>
      </c>
      <c r="F112" s="14"/>
      <c r="G112" s="229">
        <f t="shared" si="45"/>
        <v>0</v>
      </c>
      <c r="H112" s="229">
        <f t="shared" si="46"/>
        <v>0</v>
      </c>
      <c r="I112" s="229" t="str">
        <f t="shared" si="47"/>
        <v/>
      </c>
      <c r="J112" s="229" t="str">
        <f t="shared" si="48"/>
        <v/>
      </c>
    </row>
    <row r="113" spans="1:27" ht="18" customHeight="1" thickBot="1" x14ac:dyDescent="0.3">
      <c r="A113" s="227" t="str">
        <f t="shared" si="44"/>
        <v>JERI</v>
      </c>
      <c r="B113" s="232">
        <f>+METAS!$AX$26</f>
        <v>0</v>
      </c>
      <c r="C113" s="14">
        <f>ROUND((B113/12)*Config!$C$6,0)</f>
        <v>0</v>
      </c>
      <c r="D113" s="61">
        <f>+ACUMULADO!$AW$26</f>
        <v>0</v>
      </c>
      <c r="E113" s="233">
        <f>+ROUND(Config!$C$9,1)</f>
        <v>100</v>
      </c>
      <c r="F113" s="14"/>
      <c r="G113" s="229">
        <f t="shared" si="45"/>
        <v>0</v>
      </c>
      <c r="H113" s="229">
        <f t="shared" si="46"/>
        <v>0</v>
      </c>
      <c r="I113" s="229" t="str">
        <f t="shared" si="47"/>
        <v/>
      </c>
      <c r="J113" s="229" t="str">
        <f t="shared" si="48"/>
        <v/>
      </c>
    </row>
    <row r="114" spans="1:27" ht="18" customHeight="1" x14ac:dyDescent="0.25">
      <c r="A114" s="227" t="str">
        <f t="shared" si="44"/>
        <v>YANT</v>
      </c>
      <c r="B114" s="232">
        <f>+METAS!$AY$26</f>
        <v>2</v>
      </c>
      <c r="C114" s="14">
        <f>ROUND((B114/12)*Config!$C$6,0)</f>
        <v>2</v>
      </c>
      <c r="D114" s="61">
        <f>+ACUMULADO!$AX$26</f>
        <v>1</v>
      </c>
      <c r="E114" s="233">
        <f>+ROUND(Config!$C$9,1)</f>
        <v>100</v>
      </c>
      <c r="F114" s="14"/>
      <c r="G114" s="229">
        <f t="shared" si="45"/>
        <v>50</v>
      </c>
      <c r="H114" s="229">
        <f t="shared" si="46"/>
        <v>50</v>
      </c>
      <c r="I114" s="229" t="str">
        <f t="shared" si="47"/>
        <v/>
      </c>
      <c r="J114" s="229" t="str">
        <f t="shared" si="48"/>
        <v/>
      </c>
      <c r="U114" s="286" t="s">
        <v>93</v>
      </c>
      <c r="V114" s="287"/>
      <c r="W114" s="287"/>
      <c r="X114" s="287"/>
      <c r="Y114" s="287"/>
      <c r="Z114" s="287"/>
      <c r="AA114" s="288"/>
    </row>
    <row r="115" spans="1:27" ht="18" customHeight="1" x14ac:dyDescent="0.25">
      <c r="A115" s="227" t="str">
        <f t="shared" si="44"/>
        <v>SORI</v>
      </c>
      <c r="B115" s="232">
        <f>+METAS!$AZ$26</f>
        <v>2</v>
      </c>
      <c r="C115" s="14">
        <f>ROUND((B115/12)*Config!$C$6,0)</f>
        <v>2</v>
      </c>
      <c r="D115" s="61">
        <f>+ACUMULADO!$AY$26</f>
        <v>0</v>
      </c>
      <c r="E115" s="233">
        <f>+ROUND(Config!$C$9,1)</f>
        <v>100</v>
      </c>
      <c r="F115" s="14"/>
      <c r="G115" s="229">
        <f t="shared" si="45"/>
        <v>0</v>
      </c>
      <c r="H115" s="229">
        <f t="shared" si="46"/>
        <v>0</v>
      </c>
      <c r="I115" s="229" t="str">
        <f t="shared" si="47"/>
        <v/>
      </c>
      <c r="J115" s="229" t="str">
        <f t="shared" si="48"/>
        <v/>
      </c>
      <c r="U115" s="289"/>
      <c r="V115" s="290"/>
      <c r="W115" s="290"/>
      <c r="X115" s="290"/>
      <c r="Y115" s="290"/>
      <c r="Z115" s="290"/>
      <c r="AA115" s="291"/>
    </row>
    <row r="116" spans="1:27" ht="18" customHeight="1" x14ac:dyDescent="0.25">
      <c r="A116" s="227" t="str">
        <f t="shared" si="44"/>
        <v>JEPE</v>
      </c>
      <c r="B116" s="232">
        <f>+METAS!$BA$26</f>
        <v>1</v>
      </c>
      <c r="C116" s="14">
        <f>ROUND((B116/12)*Config!$C$6,0)</f>
        <v>1</v>
      </c>
      <c r="D116" s="61">
        <f>+ACUMULADO!$AZ$26</f>
        <v>1</v>
      </c>
      <c r="E116" s="233">
        <f>+ROUND(Config!$C$9,1)</f>
        <v>100</v>
      </c>
      <c r="F116" s="14"/>
      <c r="G116" s="229">
        <f t="shared" si="45"/>
        <v>100</v>
      </c>
      <c r="H116" s="229" t="str">
        <f t="shared" si="46"/>
        <v/>
      </c>
      <c r="I116" s="229" t="str">
        <f t="shared" si="47"/>
        <v/>
      </c>
      <c r="J116" s="229">
        <f t="shared" si="48"/>
        <v>100</v>
      </c>
      <c r="U116" s="289"/>
      <c r="V116" s="290"/>
      <c r="W116" s="290"/>
      <c r="X116" s="290"/>
      <c r="Y116" s="290"/>
      <c r="Z116" s="290"/>
      <c r="AA116" s="291"/>
    </row>
    <row r="117" spans="1:27" ht="18" customHeight="1" thickBot="1" x14ac:dyDescent="0.3">
      <c r="A117" s="227" t="str">
        <f t="shared" si="44"/>
        <v>ROQU</v>
      </c>
      <c r="B117" s="232">
        <f>+METAS!$BB$26</f>
        <v>4</v>
      </c>
      <c r="C117" s="14">
        <f>ROUND((B117/12)*Config!$C$6,0)</f>
        <v>4</v>
      </c>
      <c r="D117" s="61">
        <f>+ACUMULADO!$BA$26</f>
        <v>0</v>
      </c>
      <c r="E117" s="233">
        <f>+ROUND(Config!$C$9,1)</f>
        <v>100</v>
      </c>
      <c r="F117" s="14"/>
      <c r="G117" s="229">
        <f t="shared" si="45"/>
        <v>0</v>
      </c>
      <c r="H117" s="229">
        <f t="shared" si="46"/>
        <v>0</v>
      </c>
      <c r="I117" s="229" t="str">
        <f t="shared" si="47"/>
        <v/>
      </c>
      <c r="J117" s="229" t="str">
        <f t="shared" si="48"/>
        <v/>
      </c>
      <c r="U117" s="292"/>
      <c r="V117" s="293"/>
      <c r="W117" s="293"/>
      <c r="X117" s="293"/>
      <c r="Y117" s="293"/>
      <c r="Z117" s="293"/>
      <c r="AA117" s="294"/>
    </row>
    <row r="118" spans="1:27" ht="18" customHeight="1" x14ac:dyDescent="0.25">
      <c r="A118" s="227" t="str">
        <f t="shared" si="44"/>
        <v>CALZ</v>
      </c>
      <c r="B118" s="232">
        <f>+METAS!$BC$26</f>
        <v>0</v>
      </c>
      <c r="C118" s="14">
        <f>ROUND((B118/12)*Config!$C$6,0)</f>
        <v>0</v>
      </c>
      <c r="D118" s="61">
        <f>+ACUMULADO!$BB$26</f>
        <v>0</v>
      </c>
      <c r="E118" s="233">
        <f>+ROUND(Config!$C$9,1)</f>
        <v>100</v>
      </c>
      <c r="F118" s="14"/>
      <c r="G118" s="229">
        <f t="shared" si="45"/>
        <v>0</v>
      </c>
      <c r="H118" s="229">
        <f t="shared" si="46"/>
        <v>0</v>
      </c>
      <c r="I118" s="229" t="str">
        <f t="shared" si="47"/>
        <v/>
      </c>
      <c r="J118" s="229" t="str">
        <f t="shared" si="48"/>
        <v/>
      </c>
    </row>
    <row r="119" spans="1:27" ht="18" customHeight="1" x14ac:dyDescent="0.25">
      <c r="A119" s="227" t="str">
        <f t="shared" si="44"/>
        <v>PUEB</v>
      </c>
      <c r="B119" s="232">
        <f>+METAS!$BD$26</f>
        <v>4</v>
      </c>
      <c r="C119" s="14">
        <f>ROUND((B119/12)*Config!$C$6,0)</f>
        <v>4</v>
      </c>
      <c r="D119" s="111">
        <f>+ACUMULADO!$BC$26</f>
        <v>1</v>
      </c>
      <c r="E119" s="233">
        <f>+ROUND(Config!$C$9,1)</f>
        <v>100</v>
      </c>
      <c r="F119" s="111"/>
      <c r="G119" s="229">
        <f t="shared" ref="G119" si="49">IFERROR(ROUND(D119*100/B119,1),0)</f>
        <v>25</v>
      </c>
      <c r="H119" s="229">
        <f t="shared" ref="H119" si="50">IFERROR(ROUND(IF(G119&lt;$B$3,G119,""),1),"")</f>
        <v>25</v>
      </c>
      <c r="I119" s="229" t="str">
        <f t="shared" ref="I119" si="51">IFERROR(ROUND(IF(AND(G119&gt;=$B$3,G119&lt;$D$3),G119,""),1),"")</f>
        <v/>
      </c>
      <c r="J119" s="229" t="str">
        <f t="shared" ref="J119" si="52">IFERROR(ROUND(IF(G119&gt;=$D$3,G119,""),1),"")</f>
        <v/>
      </c>
    </row>
    <row r="120" spans="1:27" ht="18" customHeight="1" x14ac:dyDescent="0.25">
      <c r="C120" s="8"/>
      <c r="D120" s="8"/>
      <c r="F120" s="8"/>
      <c r="G120" s="8"/>
    </row>
    <row r="121" spans="1:27" ht="18" customHeight="1" x14ac:dyDescent="0.25">
      <c r="C121" s="8"/>
      <c r="D121" s="8"/>
      <c r="F121" s="8"/>
      <c r="G121" s="8"/>
    </row>
    <row r="122" spans="1:27" ht="18" customHeight="1" x14ac:dyDescent="0.25">
      <c r="C122" s="8"/>
      <c r="D122" s="8"/>
      <c r="F122" s="8"/>
      <c r="G122" s="8"/>
    </row>
    <row r="123" spans="1:27" ht="18" customHeight="1" x14ac:dyDescent="0.25">
      <c r="C123" s="8"/>
      <c r="D123" s="8"/>
      <c r="F123" s="8"/>
      <c r="G123" s="8"/>
    </row>
    <row r="124" spans="1:27" ht="18" customHeight="1" x14ac:dyDescent="0.25">
      <c r="C124" s="8"/>
      <c r="D124" s="8"/>
      <c r="F124" s="8"/>
      <c r="G124" s="8"/>
    </row>
    <row r="125" spans="1:27" x14ac:dyDescent="0.25">
      <c r="G125" s="8"/>
    </row>
    <row r="126" spans="1:27" ht="18" customHeight="1" x14ac:dyDescent="0.25">
      <c r="A126" s="7" t="str">
        <f>_xlfn.CONCAT(Config!$B$2," PORCENTAJE DE ",'SALUD MENTAL I-3 I-4'!A127," ",Config!$B$3,Config!$C$12," - ",Config!$D$12," ",Config!$E$12)</f>
        <v>RED. MOYOBAMBA: PORCENTAJE DE TRATAMIENTO AMBULATORIO DE PERSONAS CON ANSIEDAD  - POR MICROREDES : ENERO - DICIEMBRE 2023</v>
      </c>
      <c r="C126" s="8"/>
      <c r="D126" s="8"/>
      <c r="F126" s="8"/>
      <c r="G126" s="8"/>
    </row>
    <row r="127" spans="1:27" ht="18" customHeight="1" x14ac:dyDescent="0.25">
      <c r="A127" s="67" t="s">
        <v>264</v>
      </c>
      <c r="C127" s="8"/>
      <c r="D127" s="8"/>
      <c r="F127" s="8"/>
      <c r="G127" s="8"/>
      <c r="H127" s="298" t="s">
        <v>1</v>
      </c>
      <c r="I127" s="298"/>
      <c r="J127" s="298"/>
    </row>
    <row r="128" spans="1:27" s="7" customFormat="1" ht="62.25" customHeight="1" x14ac:dyDescent="0.25">
      <c r="A128" s="71" t="s">
        <v>3</v>
      </c>
      <c r="B128" s="69" t="s">
        <v>2</v>
      </c>
      <c r="C128" s="73" t="s">
        <v>72</v>
      </c>
      <c r="D128" s="73" t="s">
        <v>241</v>
      </c>
      <c r="E128" s="66" t="s">
        <v>2</v>
      </c>
      <c r="F128" s="56"/>
      <c r="G128" s="6" t="s">
        <v>12</v>
      </c>
      <c r="H128" s="59" t="str">
        <f>"DEFICIENTE &lt; "&amp;$B$3</f>
        <v>DEFICIENTE &lt; 90</v>
      </c>
      <c r="I128" s="59" t="str">
        <f>"PROCESO &gt;= "&amp;$B$3&amp;"  -  &lt; "&amp;$D$3</f>
        <v>PROCESO &gt;= 90  -  &lt; 100</v>
      </c>
      <c r="J128" s="59" t="str">
        <f>"OPTIMO &gt;= "&amp;$D$3</f>
        <v>OPTIMO &gt;= 100</v>
      </c>
      <c r="S128" s="42"/>
    </row>
    <row r="129" spans="1:26" ht="18" customHeight="1" x14ac:dyDescent="0.25">
      <c r="A129" s="230" t="str">
        <f>Config!$B$15</f>
        <v>RED</v>
      </c>
      <c r="B129" s="231">
        <f>SUM(B130:B139)</f>
        <v>539</v>
      </c>
      <c r="C129" s="231">
        <f>SUM(C130:C139)</f>
        <v>539</v>
      </c>
      <c r="D129" s="231">
        <f>SUM(D130:D139)</f>
        <v>74</v>
      </c>
      <c r="E129" s="226">
        <f>+ROUND(Config!$C$9,1)</f>
        <v>100</v>
      </c>
      <c r="F129" s="231"/>
      <c r="G129" s="226">
        <f>IFERROR(ROUND(D129*100/B129,1),0)</f>
        <v>13.7</v>
      </c>
      <c r="H129" s="226">
        <f>IFERROR(ROUND(IF(G129&lt;$B$3,G129,""),1),"")</f>
        <v>13.7</v>
      </c>
      <c r="I129" s="226" t="str">
        <f>IFERROR(ROUND(IF(AND(G129&gt;=$B$3,G129&lt;$D$3),G129,""),1),"")</f>
        <v/>
      </c>
      <c r="J129" s="226" t="str">
        <f>IFERROR(ROUND(IF(G129&gt;=$D$3,G129,""),1),"")</f>
        <v/>
      </c>
    </row>
    <row r="130" spans="1:26" ht="18" customHeight="1" x14ac:dyDescent="0.25">
      <c r="A130" s="227" t="str">
        <f t="shared" ref="A130:A139" si="53">A110</f>
        <v>HOSP</v>
      </c>
      <c r="B130" s="14">
        <f>+METAS!$AU$27</f>
        <v>0</v>
      </c>
      <c r="C130" s="14">
        <f>ROUND((B130/12)*Config!$C$6,0)</f>
        <v>0</v>
      </c>
      <c r="D130" s="61">
        <f>+ACUMULADO!$AT$27</f>
        <v>0</v>
      </c>
      <c r="E130" s="233">
        <f>+ROUND(Config!$C$9,1)</f>
        <v>100</v>
      </c>
      <c r="F130" s="60"/>
      <c r="G130" s="229">
        <f t="shared" ref="G130:G138" si="54">IFERROR(ROUND(D130*100/B130,1),0)</f>
        <v>0</v>
      </c>
      <c r="H130" s="233">
        <f t="shared" ref="H130:H138" si="55">IFERROR(ROUND(IF(G130&lt;$B$3,G130,""),1),"")</f>
        <v>0</v>
      </c>
      <c r="I130" s="233" t="str">
        <f t="shared" ref="I130:I138" si="56">IFERROR(ROUND(IF(AND(G130&gt;=$B$3,G130&lt;$D$3),G130,""),1),"")</f>
        <v/>
      </c>
      <c r="J130" s="233" t="str">
        <f t="shared" ref="J130:J138" si="57">IFERROR(ROUND(IF(G130&gt;=$D$3,G130,""),1),"")</f>
        <v/>
      </c>
    </row>
    <row r="131" spans="1:26" ht="18" customHeight="1" x14ac:dyDescent="0.25">
      <c r="A131" s="227" t="str">
        <f t="shared" si="53"/>
        <v>CSMC</v>
      </c>
      <c r="B131" s="14">
        <f>+METAS!$AV$27</f>
        <v>0</v>
      </c>
      <c r="C131" s="14">
        <f>ROUND((B131/12)*Config!$C$6,0)</f>
        <v>0</v>
      </c>
      <c r="D131" s="61">
        <f>+ACUMULADO!$AU$27</f>
        <v>0</v>
      </c>
      <c r="E131" s="233">
        <f>+ROUND(Config!$C$9,1)</f>
        <v>100</v>
      </c>
      <c r="F131" s="60"/>
      <c r="G131" s="229">
        <f t="shared" si="54"/>
        <v>0</v>
      </c>
      <c r="H131" s="233">
        <f t="shared" si="55"/>
        <v>0</v>
      </c>
      <c r="I131" s="233" t="str">
        <f t="shared" si="56"/>
        <v/>
      </c>
      <c r="J131" s="233" t="str">
        <f t="shared" si="57"/>
        <v/>
      </c>
    </row>
    <row r="132" spans="1:26" ht="18" customHeight="1" x14ac:dyDescent="0.25">
      <c r="A132" s="227" t="str">
        <f t="shared" si="53"/>
        <v>LLUI</v>
      </c>
      <c r="B132" s="14">
        <f>+METAS!$AW$27</f>
        <v>350</v>
      </c>
      <c r="C132" s="14">
        <f>ROUND((B132/12)*Config!$C$6,0)</f>
        <v>350</v>
      </c>
      <c r="D132" s="61">
        <f>+ACUMULADO!$AV$27</f>
        <v>47</v>
      </c>
      <c r="E132" s="233">
        <f>+ROUND(Config!$C$9,1)</f>
        <v>100</v>
      </c>
      <c r="F132" s="60"/>
      <c r="G132" s="229">
        <f t="shared" si="54"/>
        <v>13.4</v>
      </c>
      <c r="H132" s="233">
        <f t="shared" si="55"/>
        <v>13.4</v>
      </c>
      <c r="I132" s="233" t="str">
        <f t="shared" si="56"/>
        <v/>
      </c>
      <c r="J132" s="233" t="str">
        <f t="shared" si="57"/>
        <v/>
      </c>
    </row>
    <row r="133" spans="1:26" ht="18" customHeight="1" thickBot="1" x14ac:dyDescent="0.3">
      <c r="A133" s="227" t="str">
        <f t="shared" si="53"/>
        <v>JERI</v>
      </c>
      <c r="B133" s="14">
        <f>+METAS!$AX$27</f>
        <v>5</v>
      </c>
      <c r="C133" s="14">
        <f>ROUND((B133/12)*Config!$C$6,0)</f>
        <v>5</v>
      </c>
      <c r="D133" s="61">
        <f>+ACUMULADO!$AW$27</f>
        <v>1</v>
      </c>
      <c r="E133" s="233">
        <f>+ROUND(Config!$C$9,1)</f>
        <v>100</v>
      </c>
      <c r="F133" s="60"/>
      <c r="G133" s="229">
        <f t="shared" si="54"/>
        <v>20</v>
      </c>
      <c r="H133" s="233">
        <f t="shared" si="55"/>
        <v>20</v>
      </c>
      <c r="I133" s="233" t="str">
        <f t="shared" si="56"/>
        <v/>
      </c>
      <c r="J133" s="233" t="str">
        <f t="shared" si="57"/>
        <v/>
      </c>
    </row>
    <row r="134" spans="1:26" ht="18" customHeight="1" x14ac:dyDescent="0.25">
      <c r="A134" s="227" t="str">
        <f t="shared" si="53"/>
        <v>YANT</v>
      </c>
      <c r="B134" s="14">
        <f>+METAS!$AY$27</f>
        <v>26</v>
      </c>
      <c r="C134" s="14">
        <f>ROUND((B134/12)*Config!$C$6,0)</f>
        <v>26</v>
      </c>
      <c r="D134" s="61">
        <f>+ACUMULADO!$AX$27</f>
        <v>2</v>
      </c>
      <c r="E134" s="233">
        <f>+ROUND(Config!$C$9,1)</f>
        <v>100</v>
      </c>
      <c r="F134" s="60"/>
      <c r="G134" s="229">
        <f t="shared" si="54"/>
        <v>7.7</v>
      </c>
      <c r="H134" s="233">
        <f t="shared" si="55"/>
        <v>7.7</v>
      </c>
      <c r="I134" s="233" t="str">
        <f t="shared" si="56"/>
        <v/>
      </c>
      <c r="J134" s="233" t="str">
        <f t="shared" si="57"/>
        <v/>
      </c>
      <c r="T134" s="286" t="s">
        <v>93</v>
      </c>
      <c r="U134" s="287"/>
      <c r="V134" s="287"/>
      <c r="W134" s="287"/>
      <c r="X134" s="287"/>
      <c r="Y134" s="287"/>
      <c r="Z134" s="288"/>
    </row>
    <row r="135" spans="1:26" ht="18" customHeight="1" x14ac:dyDescent="0.25">
      <c r="A135" s="227" t="str">
        <f t="shared" si="53"/>
        <v>SORI</v>
      </c>
      <c r="B135" s="14">
        <f>+METAS!$AZ$27</f>
        <v>43</v>
      </c>
      <c r="C135" s="14">
        <f>ROUND((B135/12)*Config!$C$6,0)</f>
        <v>43</v>
      </c>
      <c r="D135" s="61">
        <f>+ACUMULADO!$AY$27</f>
        <v>0</v>
      </c>
      <c r="E135" s="233">
        <f>+ROUND(Config!$C$9,1)</f>
        <v>100</v>
      </c>
      <c r="F135" s="60"/>
      <c r="G135" s="229">
        <f t="shared" si="54"/>
        <v>0</v>
      </c>
      <c r="H135" s="233">
        <f t="shared" si="55"/>
        <v>0</v>
      </c>
      <c r="I135" s="233" t="str">
        <f t="shared" si="56"/>
        <v/>
      </c>
      <c r="J135" s="233" t="str">
        <f t="shared" si="57"/>
        <v/>
      </c>
      <c r="T135" s="289"/>
      <c r="U135" s="290"/>
      <c r="V135" s="290"/>
      <c r="W135" s="290"/>
      <c r="X135" s="290"/>
      <c r="Y135" s="290"/>
      <c r="Z135" s="291"/>
    </row>
    <row r="136" spans="1:26" ht="18" customHeight="1" x14ac:dyDescent="0.25">
      <c r="A136" s="227" t="str">
        <f t="shared" si="53"/>
        <v>JEPE</v>
      </c>
      <c r="B136" s="14">
        <f>+METAS!$BA$27</f>
        <v>30</v>
      </c>
      <c r="C136" s="14">
        <f>ROUND((B136/12)*Config!$C$6,0)</f>
        <v>30</v>
      </c>
      <c r="D136" s="61">
        <f>+ACUMULADO!$AZ$27</f>
        <v>3</v>
      </c>
      <c r="E136" s="233">
        <f>+ROUND(Config!$C$9,1)</f>
        <v>100</v>
      </c>
      <c r="F136" s="60"/>
      <c r="G136" s="229">
        <f t="shared" si="54"/>
        <v>10</v>
      </c>
      <c r="H136" s="233">
        <f t="shared" si="55"/>
        <v>10</v>
      </c>
      <c r="I136" s="233" t="str">
        <f t="shared" si="56"/>
        <v/>
      </c>
      <c r="J136" s="233" t="str">
        <f t="shared" si="57"/>
        <v/>
      </c>
      <c r="T136" s="289"/>
      <c r="U136" s="290"/>
      <c r="V136" s="290"/>
      <c r="W136" s="290"/>
      <c r="X136" s="290"/>
      <c r="Y136" s="290"/>
      <c r="Z136" s="291"/>
    </row>
    <row r="137" spans="1:26" ht="18" customHeight="1" thickBot="1" x14ac:dyDescent="0.3">
      <c r="A137" s="227" t="str">
        <f t="shared" si="53"/>
        <v>ROQU</v>
      </c>
      <c r="B137" s="14">
        <f>+METAS!$BB$27</f>
        <v>10</v>
      </c>
      <c r="C137" s="14">
        <f>ROUND((B137/12)*Config!$C$6,0)</f>
        <v>10</v>
      </c>
      <c r="D137" s="61">
        <f>+ACUMULADO!$BA$27</f>
        <v>2</v>
      </c>
      <c r="E137" s="233">
        <f>+ROUND(Config!$C$9,1)</f>
        <v>100</v>
      </c>
      <c r="F137" s="60"/>
      <c r="G137" s="229">
        <f t="shared" si="54"/>
        <v>20</v>
      </c>
      <c r="H137" s="233">
        <f t="shared" si="55"/>
        <v>20</v>
      </c>
      <c r="I137" s="233" t="str">
        <f t="shared" si="56"/>
        <v/>
      </c>
      <c r="J137" s="233" t="str">
        <f t="shared" si="57"/>
        <v/>
      </c>
      <c r="T137" s="292"/>
      <c r="U137" s="293"/>
      <c r="V137" s="293"/>
      <c r="W137" s="293"/>
      <c r="X137" s="293"/>
      <c r="Y137" s="293"/>
      <c r="Z137" s="294"/>
    </row>
    <row r="138" spans="1:26" ht="18" customHeight="1" x14ac:dyDescent="0.25">
      <c r="A138" s="227" t="str">
        <f t="shared" si="53"/>
        <v>CALZ</v>
      </c>
      <c r="B138" s="14">
        <f>+METAS!$BC$27</f>
        <v>49</v>
      </c>
      <c r="C138" s="14">
        <f>ROUND((B138/12)*Config!$C$6,0)</f>
        <v>49</v>
      </c>
      <c r="D138" s="61">
        <f>+ACUMULADO!$BB$27</f>
        <v>9</v>
      </c>
      <c r="E138" s="233">
        <f>+ROUND(Config!$C$9,1)</f>
        <v>100</v>
      </c>
      <c r="F138" s="60"/>
      <c r="G138" s="229">
        <f t="shared" si="54"/>
        <v>18.399999999999999</v>
      </c>
      <c r="H138" s="233">
        <f t="shared" si="55"/>
        <v>18.399999999999999</v>
      </c>
      <c r="I138" s="233" t="str">
        <f t="shared" si="56"/>
        <v/>
      </c>
      <c r="J138" s="233" t="str">
        <f t="shared" si="57"/>
        <v/>
      </c>
    </row>
    <row r="139" spans="1:26" ht="18" customHeight="1" x14ac:dyDescent="0.25">
      <c r="A139" s="227" t="str">
        <f t="shared" si="53"/>
        <v>PUEB</v>
      </c>
      <c r="B139" s="111">
        <f>+METAS!$BD$27</f>
        <v>26</v>
      </c>
      <c r="C139" s="14">
        <f>ROUND((B139/12)*Config!$C$6,0)</f>
        <v>26</v>
      </c>
      <c r="D139" s="111">
        <f>+ACUMULADO!$BC$27</f>
        <v>10</v>
      </c>
      <c r="E139" s="233">
        <f>+ROUND(Config!$C$9,1)</f>
        <v>100</v>
      </c>
      <c r="F139" s="111"/>
      <c r="G139" s="229">
        <f t="shared" ref="G139" si="58">IFERROR(ROUND(D139*100/B139,1),0)</f>
        <v>38.5</v>
      </c>
      <c r="H139" s="233">
        <f t="shared" ref="H139" si="59">IFERROR(ROUND(IF(G139&lt;$B$3,G139,""),1),"")</f>
        <v>38.5</v>
      </c>
      <c r="I139" s="233" t="str">
        <f t="shared" ref="I139" si="60">IFERROR(ROUND(IF(AND(G139&gt;=$B$3,G139&lt;$D$3),G139,""),1),"")</f>
        <v/>
      </c>
      <c r="J139" s="233" t="str">
        <f t="shared" ref="J139" si="61">IFERROR(ROUND(IF(G139&gt;=$D$3,G139,""),1),"")</f>
        <v/>
      </c>
    </row>
    <row r="140" spans="1:26" ht="18" customHeight="1" x14ac:dyDescent="0.25">
      <c r="A140" s="63"/>
      <c r="C140" s="8"/>
      <c r="D140" s="8"/>
      <c r="F140" s="8"/>
      <c r="G140" s="8"/>
      <c r="H140" s="11"/>
      <c r="I140" s="11"/>
      <c r="J140" s="11"/>
    </row>
    <row r="141" spans="1:26" ht="18" customHeight="1" x14ac:dyDescent="0.25">
      <c r="A141" s="63"/>
      <c r="C141" s="8"/>
      <c r="D141" s="8"/>
      <c r="F141" s="8"/>
      <c r="G141" s="8"/>
      <c r="H141" s="11"/>
      <c r="I141" s="11"/>
      <c r="J141" s="11"/>
    </row>
    <row r="142" spans="1:26" ht="18" customHeight="1" x14ac:dyDescent="0.25">
      <c r="A142" s="63"/>
      <c r="C142" s="8"/>
      <c r="D142" s="8"/>
      <c r="F142" s="8"/>
      <c r="G142" s="8"/>
      <c r="H142" s="11"/>
      <c r="I142" s="11"/>
      <c r="J142" s="11"/>
    </row>
    <row r="143" spans="1:26" ht="18" customHeight="1" x14ac:dyDescent="0.25">
      <c r="C143" s="8"/>
      <c r="D143" s="8"/>
      <c r="F143" s="8"/>
      <c r="G143" s="8"/>
    </row>
    <row r="144" spans="1:26" ht="18" customHeight="1" x14ac:dyDescent="0.25">
      <c r="C144" s="8"/>
      <c r="D144" s="8"/>
      <c r="F144" s="8"/>
      <c r="G144" s="8"/>
    </row>
    <row r="145" spans="1:26" ht="18" customHeight="1" x14ac:dyDescent="0.25">
      <c r="C145" s="8"/>
      <c r="D145" s="8"/>
      <c r="F145" s="8"/>
      <c r="G145" s="8"/>
    </row>
    <row r="146" spans="1:26" ht="18" customHeight="1" x14ac:dyDescent="0.25">
      <c r="C146" s="8"/>
      <c r="D146" s="8"/>
      <c r="F146" s="8"/>
      <c r="G146" s="8"/>
    </row>
    <row r="147" spans="1:26" ht="18" customHeight="1" x14ac:dyDescent="0.25">
      <c r="C147" s="8"/>
      <c r="D147" s="8"/>
      <c r="F147" s="8"/>
      <c r="G147" s="8"/>
    </row>
    <row r="148" spans="1:26" ht="18" customHeight="1" x14ac:dyDescent="0.25">
      <c r="A148" s="281" t="str">
        <f>_xlfn.CONCAT(Config!$B$2," PORCENTAJE DE ",'SALUD MENTAL I-3 I-4'!A149," ",Config!$B$3,Config!$C$12," - ",Config!$D$12," ",Config!$E$12)</f>
        <v>RED. MOYOBAMBA: PORCENTAJE DE PREVENCIÓN FAMILIAR DE CONDUCTAS DE RIESGO EN ADOLESCENTES FAMILIAS FUERTES: AMOR Y LIMITES - POR MICROREDES : ENERO - DICIEMBRE 2023</v>
      </c>
      <c r="C148" s="8"/>
      <c r="D148" s="8"/>
      <c r="F148" s="8"/>
      <c r="G148" s="8"/>
    </row>
    <row r="149" spans="1:26" ht="18" customHeight="1" x14ac:dyDescent="0.25">
      <c r="A149" s="67" t="s">
        <v>265</v>
      </c>
      <c r="C149" s="8"/>
      <c r="D149" s="8"/>
      <c r="F149" s="8"/>
      <c r="G149" s="8"/>
      <c r="H149" s="295" t="s">
        <v>1</v>
      </c>
      <c r="I149" s="296"/>
      <c r="J149" s="297"/>
    </row>
    <row r="150" spans="1:26" s="7" customFormat="1" ht="69" customHeight="1" x14ac:dyDescent="0.25">
      <c r="A150" s="72" t="s">
        <v>3</v>
      </c>
      <c r="B150" s="69" t="s">
        <v>2</v>
      </c>
      <c r="C150" s="73" t="s">
        <v>72</v>
      </c>
      <c r="D150" s="73" t="s">
        <v>241</v>
      </c>
      <c r="E150" s="66" t="s">
        <v>2</v>
      </c>
      <c r="F150" s="56"/>
      <c r="G150" s="6" t="s">
        <v>12</v>
      </c>
      <c r="H150" s="59" t="str">
        <f>"DEFICIENTE &lt; "&amp;$B$3</f>
        <v>DEFICIENTE &lt; 90</v>
      </c>
      <c r="I150" s="59" t="str">
        <f>"PROCESO &gt;= "&amp;$B$3&amp;"  -  &lt; "&amp;$D$3</f>
        <v>PROCESO &gt;= 90  -  &lt; 100</v>
      </c>
      <c r="J150" s="59" t="str">
        <f>"OPTIMO &gt;= "&amp;$D$3</f>
        <v>OPTIMO &gt;= 100</v>
      </c>
      <c r="S150" s="42"/>
    </row>
    <row r="151" spans="1:26" ht="18" customHeight="1" x14ac:dyDescent="0.25">
      <c r="A151" s="239" t="str">
        <f>Config!$B$15</f>
        <v>RED</v>
      </c>
      <c r="B151" s="238">
        <f>SUM(B152:B161)</f>
        <v>240</v>
      </c>
      <c r="C151" s="238">
        <f>SUM(C152:C161)</f>
        <v>240</v>
      </c>
      <c r="D151" s="238">
        <f>SUM(D152:D161)</f>
        <v>130</v>
      </c>
      <c r="E151" s="229">
        <f>+ROUND(Config!$C$9,1)</f>
        <v>100</v>
      </c>
      <c r="F151" s="238"/>
      <c r="G151" s="229">
        <f>IFERROR(ROUND(D151*100/B151,1),0)</f>
        <v>54.2</v>
      </c>
      <c r="H151" s="229">
        <f>IFERROR(ROUND(IF(G151&lt;$B$3,G151,""),1),"")</f>
        <v>54.2</v>
      </c>
      <c r="I151" s="229" t="str">
        <f>IFERROR(ROUND(IF(AND(G151&gt;=$B$3,G151&lt;$D$3),G151,""),1),"")</f>
        <v/>
      </c>
      <c r="J151" s="229" t="str">
        <f>IFERROR(ROUND(IF(G151&gt;=$D$3,G151,""),1),"")</f>
        <v/>
      </c>
    </row>
    <row r="152" spans="1:26" ht="18" customHeight="1" x14ac:dyDescent="0.25">
      <c r="A152" s="227" t="str">
        <f t="shared" ref="A152:A161" si="62">A130</f>
        <v>HOSP</v>
      </c>
      <c r="B152" s="14">
        <f>+METAS!$AU$28</f>
        <v>0</v>
      </c>
      <c r="C152" s="14">
        <f>ROUND((B152/12)*Config!$C$6,0)</f>
        <v>0</v>
      </c>
      <c r="D152" s="61">
        <f>+ACUMULADO!$AT$28</f>
        <v>0</v>
      </c>
      <c r="E152" s="233">
        <f>+ROUND(Config!$C$9,1)</f>
        <v>100</v>
      </c>
      <c r="F152" s="60"/>
      <c r="G152" s="229">
        <f t="shared" ref="G152:G160" si="63">IFERROR(ROUND(D152*100/B152,1),0)</f>
        <v>0</v>
      </c>
      <c r="H152" s="229">
        <f t="shared" ref="H152:H160" si="64">IFERROR(ROUND(IF(G152&lt;$B$3,G152,""),1),"")</f>
        <v>0</v>
      </c>
      <c r="I152" s="229" t="str">
        <f t="shared" ref="I152:I160" si="65">IFERROR(ROUND(IF(AND(G152&gt;=$B$3,G152&lt;$D$3),G152,""),1),"")</f>
        <v/>
      </c>
      <c r="J152" s="229" t="str">
        <f t="shared" ref="J152:J160" si="66">IFERROR(ROUND(IF(G152&gt;=$D$3,G152,""),1),"")</f>
        <v/>
      </c>
    </row>
    <row r="153" spans="1:26" ht="18" customHeight="1" x14ac:dyDescent="0.25">
      <c r="A153" s="227" t="str">
        <f t="shared" si="62"/>
        <v>CSMC</v>
      </c>
      <c r="B153" s="14">
        <f>+METAS!$AV$28</f>
        <v>0</v>
      </c>
      <c r="C153" s="14">
        <f>ROUND((B153/12)*Config!$C$6,0)</f>
        <v>0</v>
      </c>
      <c r="D153" s="61">
        <f>+ACUMULADO!$AU$28</f>
        <v>0</v>
      </c>
      <c r="E153" s="233">
        <f>+ROUND(Config!$C$9,1)</f>
        <v>100</v>
      </c>
      <c r="F153" s="60"/>
      <c r="G153" s="229">
        <f t="shared" si="63"/>
        <v>0</v>
      </c>
      <c r="H153" s="229">
        <f t="shared" si="64"/>
        <v>0</v>
      </c>
      <c r="I153" s="229" t="str">
        <f t="shared" si="65"/>
        <v/>
      </c>
      <c r="J153" s="229" t="str">
        <f t="shared" si="66"/>
        <v/>
      </c>
    </row>
    <row r="154" spans="1:26" ht="18" customHeight="1" x14ac:dyDescent="0.25">
      <c r="A154" s="227" t="str">
        <f t="shared" si="62"/>
        <v>LLUI</v>
      </c>
      <c r="B154" s="14">
        <f>+METAS!$AW$28</f>
        <v>30</v>
      </c>
      <c r="C154" s="14">
        <f>ROUND((B154/12)*Config!$C$6,0)</f>
        <v>30</v>
      </c>
      <c r="D154" s="61">
        <f>+ACUMULADO!$AV$28</f>
        <v>14</v>
      </c>
      <c r="E154" s="233">
        <f>+ROUND(Config!$C$9,1)</f>
        <v>100</v>
      </c>
      <c r="F154" s="60"/>
      <c r="G154" s="229">
        <f t="shared" si="63"/>
        <v>46.7</v>
      </c>
      <c r="H154" s="229">
        <f t="shared" si="64"/>
        <v>46.7</v>
      </c>
      <c r="I154" s="229" t="str">
        <f t="shared" si="65"/>
        <v/>
      </c>
      <c r="J154" s="229" t="str">
        <f t="shared" si="66"/>
        <v/>
      </c>
    </row>
    <row r="155" spans="1:26" ht="18" customHeight="1" thickBot="1" x14ac:dyDescent="0.3">
      <c r="A155" s="227" t="str">
        <f t="shared" si="62"/>
        <v>JERI</v>
      </c>
      <c r="B155" s="14">
        <f>+METAS!$AX$28</f>
        <v>30</v>
      </c>
      <c r="C155" s="14">
        <f>ROUND((B155/12)*Config!$C$6,0)</f>
        <v>30</v>
      </c>
      <c r="D155" s="61">
        <f>+ACUMULADO!$AW$28</f>
        <v>0</v>
      </c>
      <c r="E155" s="233">
        <f>+ROUND(Config!$C$9,1)</f>
        <v>100</v>
      </c>
      <c r="F155" s="60"/>
      <c r="G155" s="229">
        <f t="shared" si="63"/>
        <v>0</v>
      </c>
      <c r="H155" s="229">
        <f t="shared" si="64"/>
        <v>0</v>
      </c>
      <c r="I155" s="229" t="str">
        <f t="shared" si="65"/>
        <v/>
      </c>
      <c r="J155" s="229" t="str">
        <f t="shared" si="66"/>
        <v/>
      </c>
    </row>
    <row r="156" spans="1:26" ht="18" customHeight="1" x14ac:dyDescent="0.25">
      <c r="A156" s="227" t="str">
        <f t="shared" si="62"/>
        <v>YANT</v>
      </c>
      <c r="B156" s="14">
        <f>+METAS!$AY$28</f>
        <v>30</v>
      </c>
      <c r="C156" s="14">
        <f>ROUND((B156/12)*Config!$C$6,0)</f>
        <v>30</v>
      </c>
      <c r="D156" s="61">
        <f>+ACUMULADO!$AX$28</f>
        <v>0</v>
      </c>
      <c r="E156" s="233">
        <f>+ROUND(Config!$C$9,1)</f>
        <v>100</v>
      </c>
      <c r="F156" s="60"/>
      <c r="G156" s="229">
        <f t="shared" si="63"/>
        <v>0</v>
      </c>
      <c r="H156" s="229">
        <f t="shared" si="64"/>
        <v>0</v>
      </c>
      <c r="I156" s="229" t="str">
        <f t="shared" si="65"/>
        <v/>
      </c>
      <c r="J156" s="229" t="str">
        <f t="shared" si="66"/>
        <v/>
      </c>
      <c r="T156" s="286" t="s">
        <v>97</v>
      </c>
      <c r="U156" s="287"/>
      <c r="V156" s="287"/>
      <c r="W156" s="287"/>
      <c r="X156" s="287"/>
      <c r="Y156" s="287"/>
      <c r="Z156" s="288"/>
    </row>
    <row r="157" spans="1:26" ht="18" customHeight="1" x14ac:dyDescent="0.25">
      <c r="A157" s="227" t="str">
        <f t="shared" si="62"/>
        <v>SORI</v>
      </c>
      <c r="B157" s="14">
        <f>+METAS!$AZ$28</f>
        <v>30</v>
      </c>
      <c r="C157" s="14">
        <f>ROUND((B157/12)*Config!$C$6,0)</f>
        <v>30</v>
      </c>
      <c r="D157" s="61">
        <f>+ACUMULADO!$AY$28</f>
        <v>53</v>
      </c>
      <c r="E157" s="233">
        <f>+ROUND(Config!$C$9,1)</f>
        <v>100</v>
      </c>
      <c r="F157" s="60"/>
      <c r="G157" s="229">
        <f t="shared" si="63"/>
        <v>176.7</v>
      </c>
      <c r="H157" s="229" t="str">
        <f t="shared" si="64"/>
        <v/>
      </c>
      <c r="I157" s="229" t="str">
        <f t="shared" si="65"/>
        <v/>
      </c>
      <c r="J157" s="229">
        <f t="shared" si="66"/>
        <v>176.7</v>
      </c>
      <c r="T157" s="289"/>
      <c r="U157" s="290"/>
      <c r="V157" s="290"/>
      <c r="W157" s="290"/>
      <c r="X157" s="290"/>
      <c r="Y157" s="290"/>
      <c r="Z157" s="291"/>
    </row>
    <row r="158" spans="1:26" ht="18" customHeight="1" x14ac:dyDescent="0.25">
      <c r="A158" s="227" t="str">
        <f t="shared" si="62"/>
        <v>JEPE</v>
      </c>
      <c r="B158" s="14">
        <f>+METAS!$BA$28</f>
        <v>30</v>
      </c>
      <c r="C158" s="14">
        <f>ROUND((B158/12)*Config!$C$6,0)</f>
        <v>30</v>
      </c>
      <c r="D158" s="61">
        <f>+ACUMULADO!$AZ$28</f>
        <v>0</v>
      </c>
      <c r="E158" s="233">
        <f>+ROUND(Config!$C$9,1)</f>
        <v>100</v>
      </c>
      <c r="F158" s="60"/>
      <c r="G158" s="229">
        <f t="shared" si="63"/>
        <v>0</v>
      </c>
      <c r="H158" s="229">
        <f t="shared" si="64"/>
        <v>0</v>
      </c>
      <c r="I158" s="229" t="str">
        <f t="shared" si="65"/>
        <v/>
      </c>
      <c r="J158" s="229" t="str">
        <f t="shared" si="66"/>
        <v/>
      </c>
      <c r="T158" s="289"/>
      <c r="U158" s="290"/>
      <c r="V158" s="290"/>
      <c r="W158" s="290"/>
      <c r="X158" s="290"/>
      <c r="Y158" s="290"/>
      <c r="Z158" s="291"/>
    </row>
    <row r="159" spans="1:26" ht="18" customHeight="1" thickBot="1" x14ac:dyDescent="0.3">
      <c r="A159" s="227" t="str">
        <f t="shared" si="62"/>
        <v>ROQU</v>
      </c>
      <c r="B159" s="14">
        <f>+METAS!$BB$28</f>
        <v>30</v>
      </c>
      <c r="C159" s="14">
        <f>ROUND((B159/12)*Config!$C$6,0)</f>
        <v>30</v>
      </c>
      <c r="D159" s="61">
        <f>+ACUMULADO!$BA$28</f>
        <v>0</v>
      </c>
      <c r="E159" s="233">
        <f>+ROUND(Config!$C$9,1)</f>
        <v>100</v>
      </c>
      <c r="F159" s="60"/>
      <c r="G159" s="229">
        <f t="shared" si="63"/>
        <v>0</v>
      </c>
      <c r="H159" s="229">
        <f t="shared" si="64"/>
        <v>0</v>
      </c>
      <c r="I159" s="229" t="str">
        <f t="shared" si="65"/>
        <v/>
      </c>
      <c r="J159" s="229" t="str">
        <f t="shared" si="66"/>
        <v/>
      </c>
      <c r="T159" s="292"/>
      <c r="U159" s="293"/>
      <c r="V159" s="293"/>
      <c r="W159" s="293"/>
      <c r="X159" s="293"/>
      <c r="Y159" s="293"/>
      <c r="Z159" s="294"/>
    </row>
    <row r="160" spans="1:26" ht="18" customHeight="1" x14ac:dyDescent="0.25">
      <c r="A160" s="227" t="str">
        <f t="shared" si="62"/>
        <v>CALZ</v>
      </c>
      <c r="B160" s="14">
        <f>+METAS!$BC$28</f>
        <v>30</v>
      </c>
      <c r="C160" s="14">
        <f>ROUND((B160/12)*Config!$C$6,0)</f>
        <v>30</v>
      </c>
      <c r="D160" s="61">
        <f>+ACUMULADO!$BB$28</f>
        <v>32</v>
      </c>
      <c r="E160" s="233">
        <f>+ROUND(Config!$C$9,1)</f>
        <v>100</v>
      </c>
      <c r="F160" s="60"/>
      <c r="G160" s="229">
        <f t="shared" si="63"/>
        <v>106.7</v>
      </c>
      <c r="H160" s="229" t="str">
        <f t="shared" si="64"/>
        <v/>
      </c>
      <c r="I160" s="229" t="str">
        <f t="shared" si="65"/>
        <v/>
      </c>
      <c r="J160" s="229">
        <f t="shared" si="66"/>
        <v>106.7</v>
      </c>
    </row>
    <row r="161" spans="1:10" ht="18" customHeight="1" x14ac:dyDescent="0.25">
      <c r="A161" s="227" t="str">
        <f t="shared" si="62"/>
        <v>PUEB</v>
      </c>
      <c r="B161" s="261">
        <f>+METAS!$BD$28</f>
        <v>30</v>
      </c>
      <c r="C161" s="14">
        <f>ROUND((B161/12)*Config!$C$6,0)</f>
        <v>30</v>
      </c>
      <c r="D161" s="111">
        <f>+ACUMULADO!$BC$28</f>
        <v>31</v>
      </c>
      <c r="E161" s="233">
        <f>+ROUND(Config!$C$9,1)</f>
        <v>100</v>
      </c>
      <c r="F161" s="111"/>
      <c r="G161" s="229">
        <f t="shared" ref="G161" si="67">IFERROR(ROUND(D161*100/B161,1),0)</f>
        <v>103.3</v>
      </c>
      <c r="H161" s="229" t="str">
        <f t="shared" ref="H161" si="68">IFERROR(ROUND(IF(G161&lt;$B$3,G161,""),1),"")</f>
        <v/>
      </c>
      <c r="I161" s="229" t="str">
        <f t="shared" ref="I161" si="69">IFERROR(ROUND(IF(AND(G161&gt;=$B$3,G161&lt;$D$3),G161,""),1),"")</f>
        <v/>
      </c>
      <c r="J161" s="229">
        <f t="shared" ref="J161" si="70">IFERROR(ROUND(IF(G161&gt;=$D$3,G161,""),1),"")</f>
        <v>103.3</v>
      </c>
    </row>
    <row r="162" spans="1:10" ht="18" customHeight="1" x14ac:dyDescent="0.25">
      <c r="C162" s="8"/>
      <c r="D162" s="8"/>
      <c r="F162" s="8"/>
      <c r="G162" s="8"/>
    </row>
    <row r="163" spans="1:10" ht="18" customHeight="1" x14ac:dyDescent="0.25">
      <c r="C163" s="8"/>
      <c r="D163" s="8"/>
      <c r="F163" s="8"/>
      <c r="G163" s="8"/>
    </row>
    <row r="164" spans="1:10" ht="18" customHeight="1" x14ac:dyDescent="0.25">
      <c r="C164" s="8"/>
      <c r="D164" s="8"/>
      <c r="F164" s="8"/>
      <c r="G164" s="8"/>
    </row>
    <row r="165" spans="1:10" ht="18" customHeight="1" x14ac:dyDescent="0.25">
      <c r="C165" s="8"/>
      <c r="D165" s="8"/>
      <c r="F165" s="8"/>
      <c r="G165" s="8"/>
    </row>
    <row r="166" spans="1:10" ht="18" customHeight="1" x14ac:dyDescent="0.25">
      <c r="C166" s="8"/>
      <c r="D166" s="8"/>
      <c r="F166" s="8"/>
      <c r="G166" s="8"/>
    </row>
    <row r="167" spans="1:10" ht="18" customHeight="1" x14ac:dyDescent="0.25">
      <c r="C167" s="8"/>
      <c r="D167" s="8"/>
      <c r="F167" s="8"/>
      <c r="G167" s="8"/>
    </row>
    <row r="173" spans="1:10" x14ac:dyDescent="0.25">
      <c r="A173" s="5" t="str">
        <f>_xlfn.CONCAT(Config!$B$2," PORCENTAJE DE ",'SALUD MENTAL I-3 I-4'!A174," ",Config!$B$3,Config!$C$12," - ",Config!$D$12," ",Config!$E$12)</f>
        <v>RED. MOYOBAMBA: PORCENTAJE DE SESIONES DE ENTRENAMIENTO EN HABILIDADES SOCIALES PARA ADOLESCENTES, JÓVENES Y ADULTOS - POR MICROREDES : ENERO - DICIEMBRE 2023</v>
      </c>
      <c r="C173" s="8"/>
      <c r="D173" s="8"/>
      <c r="F173" s="8"/>
      <c r="G173" s="8"/>
    </row>
    <row r="174" spans="1:10" x14ac:dyDescent="0.25">
      <c r="A174" s="67" t="s">
        <v>266</v>
      </c>
      <c r="C174" s="8"/>
      <c r="D174" s="8"/>
      <c r="F174" s="8"/>
      <c r="G174" s="8"/>
      <c r="H174" s="295" t="s">
        <v>1</v>
      </c>
      <c r="I174" s="296"/>
      <c r="J174" s="297"/>
    </row>
    <row r="175" spans="1:10" ht="30" x14ac:dyDescent="0.25">
      <c r="A175" s="72" t="s">
        <v>3</v>
      </c>
      <c r="B175" s="69" t="s">
        <v>2</v>
      </c>
      <c r="C175" s="73" t="s">
        <v>72</v>
      </c>
      <c r="D175" s="73" t="s">
        <v>241</v>
      </c>
      <c r="E175" s="66" t="s">
        <v>2</v>
      </c>
      <c r="F175" s="56"/>
      <c r="G175" s="6" t="s">
        <v>12</v>
      </c>
      <c r="H175" s="59" t="str">
        <f>"DEFICIENTE &lt; "&amp;$B$3</f>
        <v>DEFICIENTE &lt; 90</v>
      </c>
      <c r="I175" s="59" t="str">
        <f>"PROCESO &gt;= "&amp;$B$3&amp;"  -  &lt; "&amp;$D$3</f>
        <v>PROCESO &gt;= 90  -  &lt; 100</v>
      </c>
      <c r="J175" s="59" t="str">
        <f>"OPTIMO &gt;= "&amp;$D$3</f>
        <v>OPTIMO &gt;= 100</v>
      </c>
    </row>
    <row r="176" spans="1:10" x14ac:dyDescent="0.25">
      <c r="A176" s="239" t="str">
        <f>Config!$B$15</f>
        <v>RED</v>
      </c>
      <c r="B176" s="238">
        <f>SUM(B177:B186)</f>
        <v>240</v>
      </c>
      <c r="C176" s="238">
        <f>SUM(C177:C186)</f>
        <v>240</v>
      </c>
      <c r="D176" s="238">
        <f>SUM(D177:D186)</f>
        <v>493</v>
      </c>
      <c r="E176" s="229">
        <f>+ROUND(Config!$C$9,1)</f>
        <v>100</v>
      </c>
      <c r="F176" s="238"/>
      <c r="G176" s="229">
        <f>IFERROR(ROUND(D176*100/B176,1),0)</f>
        <v>205.4</v>
      </c>
      <c r="H176" s="229" t="str">
        <f>IFERROR(ROUND(IF(G176&lt;$B$3,G176,""),1),"")</f>
        <v/>
      </c>
      <c r="I176" s="229" t="str">
        <f>IFERROR(ROUND(IF(AND(G176&gt;=$B$3,G176&lt;$D$3),G176,""),1),"")</f>
        <v/>
      </c>
      <c r="J176" s="229">
        <f>IFERROR(ROUND(IF(G176&gt;=$D$3,G176,""),1),"")</f>
        <v>205.4</v>
      </c>
    </row>
    <row r="177" spans="1:26" x14ac:dyDescent="0.25">
      <c r="A177" s="227" t="str">
        <f t="shared" ref="A177:A184" si="71">A152</f>
        <v>HOSP</v>
      </c>
      <c r="B177" s="14">
        <f>+METAS!$AU$29</f>
        <v>0</v>
      </c>
      <c r="C177" s="14">
        <f>ROUND((B177/12)*Config!$C$6,0)</f>
        <v>0</v>
      </c>
      <c r="D177" s="61">
        <f>+ACUMULADO!$AT$29</f>
        <v>0</v>
      </c>
      <c r="E177" s="233">
        <f>+ROUND(Config!$C$9,1)</f>
        <v>100</v>
      </c>
      <c r="F177" s="60"/>
      <c r="G177" s="229">
        <f t="shared" ref="G177:G185" si="72">IFERROR(ROUND(D177*100/B177,1),0)</f>
        <v>0</v>
      </c>
      <c r="H177" s="229">
        <f t="shared" ref="H177:H185" si="73">IFERROR(ROUND(IF(G177&lt;$B$3,G177,""),1),"")</f>
        <v>0</v>
      </c>
      <c r="I177" s="229" t="str">
        <f t="shared" ref="I177:I185" si="74">IFERROR(ROUND(IF(AND(G177&gt;=$B$3,G177&lt;$D$3),G177,""),1),"")</f>
        <v/>
      </c>
      <c r="J177" s="229" t="str">
        <f t="shared" ref="J177:J185" si="75">IFERROR(ROUND(IF(G177&gt;=$D$3,G177,""),1),"")</f>
        <v/>
      </c>
    </row>
    <row r="178" spans="1:26" x14ac:dyDescent="0.25">
      <c r="A178" s="227" t="str">
        <f t="shared" si="71"/>
        <v>CSMC</v>
      </c>
      <c r="B178" s="14">
        <f>+METAS!$AV$29</f>
        <v>0</v>
      </c>
      <c r="C178" s="14">
        <f>ROUND((B178/12)*Config!$C$6,0)</f>
        <v>0</v>
      </c>
      <c r="D178" s="61">
        <f>+ACUMULADO!$AU$29</f>
        <v>0</v>
      </c>
      <c r="E178" s="233">
        <f>+ROUND(Config!$C$9,1)</f>
        <v>100</v>
      </c>
      <c r="F178" s="60"/>
      <c r="G178" s="229">
        <f t="shared" si="72"/>
        <v>0</v>
      </c>
      <c r="H178" s="229">
        <f t="shared" si="73"/>
        <v>0</v>
      </c>
      <c r="I178" s="229" t="str">
        <f t="shared" si="74"/>
        <v/>
      </c>
      <c r="J178" s="229" t="str">
        <f t="shared" si="75"/>
        <v/>
      </c>
    </row>
    <row r="179" spans="1:26" ht="15.75" thickBot="1" x14ac:dyDescent="0.3">
      <c r="A179" s="227" t="str">
        <f t="shared" si="71"/>
        <v>LLUI</v>
      </c>
      <c r="B179" s="14">
        <f>+METAS!$AW$29</f>
        <v>30</v>
      </c>
      <c r="C179" s="14">
        <f>ROUND((B179/12)*Config!$C$6,0)</f>
        <v>30</v>
      </c>
      <c r="D179" s="61">
        <f>+ACUMULADO!$AV$29</f>
        <v>57</v>
      </c>
      <c r="E179" s="233">
        <f>+ROUND(Config!$C$9,1)</f>
        <v>100</v>
      </c>
      <c r="F179" s="60"/>
      <c r="G179" s="229">
        <f t="shared" si="72"/>
        <v>190</v>
      </c>
      <c r="H179" s="229" t="str">
        <f t="shared" si="73"/>
        <v/>
      </c>
      <c r="I179" s="229" t="str">
        <f t="shared" si="74"/>
        <v/>
      </c>
      <c r="J179" s="229">
        <f t="shared" si="75"/>
        <v>190</v>
      </c>
    </row>
    <row r="180" spans="1:26" x14ac:dyDescent="0.25">
      <c r="A180" s="227" t="str">
        <f t="shared" si="71"/>
        <v>JERI</v>
      </c>
      <c r="B180" s="14">
        <f>+METAS!$AX$29</f>
        <v>30</v>
      </c>
      <c r="C180" s="14">
        <f>ROUND((B180/12)*Config!$C$6,0)</f>
        <v>30</v>
      </c>
      <c r="D180" s="61">
        <f>+ACUMULADO!$AW$29</f>
        <v>59</v>
      </c>
      <c r="E180" s="233">
        <f>+ROUND(Config!$C$9,1)</f>
        <v>100</v>
      </c>
      <c r="F180" s="60"/>
      <c r="G180" s="229">
        <f t="shared" si="72"/>
        <v>196.7</v>
      </c>
      <c r="H180" s="229" t="str">
        <f t="shared" si="73"/>
        <v/>
      </c>
      <c r="I180" s="229" t="str">
        <f t="shared" si="74"/>
        <v/>
      </c>
      <c r="J180" s="229">
        <f t="shared" si="75"/>
        <v>196.7</v>
      </c>
      <c r="T180" s="286" t="s">
        <v>93</v>
      </c>
      <c r="U180" s="287"/>
      <c r="V180" s="287"/>
      <c r="W180" s="287"/>
      <c r="X180" s="287"/>
      <c r="Y180" s="287"/>
      <c r="Z180" s="288"/>
    </row>
    <row r="181" spans="1:26" x14ac:dyDescent="0.25">
      <c r="A181" s="227" t="str">
        <f t="shared" si="71"/>
        <v>YANT</v>
      </c>
      <c r="B181" s="14">
        <f>+METAS!$AY$29</f>
        <v>30</v>
      </c>
      <c r="C181" s="14">
        <f>ROUND((B181/12)*Config!$C$6,0)</f>
        <v>30</v>
      </c>
      <c r="D181" s="61">
        <f>+ACUMULADO!$AX$29</f>
        <v>28</v>
      </c>
      <c r="E181" s="233">
        <f>+ROUND(Config!$C$9,1)</f>
        <v>100</v>
      </c>
      <c r="F181" s="60"/>
      <c r="G181" s="229">
        <f t="shared" si="72"/>
        <v>93.3</v>
      </c>
      <c r="H181" s="229" t="str">
        <f t="shared" si="73"/>
        <v/>
      </c>
      <c r="I181" s="229">
        <f t="shared" si="74"/>
        <v>93.3</v>
      </c>
      <c r="J181" s="229" t="str">
        <f t="shared" si="75"/>
        <v/>
      </c>
      <c r="T181" s="289"/>
      <c r="U181" s="290"/>
      <c r="V181" s="290"/>
      <c r="W181" s="290"/>
      <c r="X181" s="290"/>
      <c r="Y181" s="290"/>
      <c r="Z181" s="291"/>
    </row>
    <row r="182" spans="1:26" x14ac:dyDescent="0.25">
      <c r="A182" s="227" t="str">
        <f t="shared" si="71"/>
        <v>SORI</v>
      </c>
      <c r="B182" s="14">
        <f>+METAS!$AZ$29</f>
        <v>30</v>
      </c>
      <c r="C182" s="14">
        <f>ROUND((B182/12)*Config!$C$6,0)</f>
        <v>30</v>
      </c>
      <c r="D182" s="61">
        <f>+ACUMULADO!$AY$29</f>
        <v>31</v>
      </c>
      <c r="E182" s="233">
        <f>+ROUND(Config!$C$9,1)</f>
        <v>100</v>
      </c>
      <c r="F182" s="60"/>
      <c r="G182" s="229">
        <f t="shared" si="72"/>
        <v>103.3</v>
      </c>
      <c r="H182" s="229" t="str">
        <f t="shared" si="73"/>
        <v/>
      </c>
      <c r="I182" s="229" t="str">
        <f t="shared" si="74"/>
        <v/>
      </c>
      <c r="J182" s="229">
        <f t="shared" si="75"/>
        <v>103.3</v>
      </c>
      <c r="T182" s="289"/>
      <c r="U182" s="290"/>
      <c r="V182" s="290"/>
      <c r="W182" s="290"/>
      <c r="X182" s="290"/>
      <c r="Y182" s="290"/>
      <c r="Z182" s="291"/>
    </row>
    <row r="183" spans="1:26" ht="15.75" thickBot="1" x14ac:dyDescent="0.3">
      <c r="A183" s="227" t="str">
        <f t="shared" si="71"/>
        <v>JEPE</v>
      </c>
      <c r="B183" s="14">
        <f>+METAS!$BA$29</f>
        <v>30</v>
      </c>
      <c r="C183" s="14">
        <f>ROUND((B183/12)*Config!$C$6,0)</f>
        <v>30</v>
      </c>
      <c r="D183" s="61">
        <f>+ACUMULADO!$AZ$29</f>
        <v>111</v>
      </c>
      <c r="E183" s="233">
        <f>+ROUND(Config!$C$9,1)</f>
        <v>100</v>
      </c>
      <c r="F183" s="60"/>
      <c r="G183" s="229">
        <f t="shared" si="72"/>
        <v>370</v>
      </c>
      <c r="H183" s="229" t="str">
        <f t="shared" si="73"/>
        <v/>
      </c>
      <c r="I183" s="229" t="str">
        <f t="shared" si="74"/>
        <v/>
      </c>
      <c r="J183" s="229">
        <f t="shared" si="75"/>
        <v>370</v>
      </c>
      <c r="T183" s="292"/>
      <c r="U183" s="293"/>
      <c r="V183" s="293"/>
      <c r="W183" s="293"/>
      <c r="X183" s="293"/>
      <c r="Y183" s="293"/>
      <c r="Z183" s="294"/>
    </row>
    <row r="184" spans="1:26" x14ac:dyDescent="0.25">
      <c r="A184" s="227" t="str">
        <f t="shared" si="71"/>
        <v>ROQU</v>
      </c>
      <c r="B184" s="14">
        <f>+METAS!$BB$29</f>
        <v>30</v>
      </c>
      <c r="C184" s="14">
        <f>ROUND((B184/12)*Config!$C$6,0)</f>
        <v>30</v>
      </c>
      <c r="D184" s="61">
        <f>+ACUMULADO!$BA$29</f>
        <v>0</v>
      </c>
      <c r="E184" s="233">
        <f>+ROUND(Config!$C$9,1)</f>
        <v>100</v>
      </c>
      <c r="F184" s="60"/>
      <c r="G184" s="229">
        <f t="shared" si="72"/>
        <v>0</v>
      </c>
      <c r="H184" s="229">
        <f t="shared" si="73"/>
        <v>0</v>
      </c>
      <c r="I184" s="229" t="str">
        <f t="shared" si="74"/>
        <v/>
      </c>
      <c r="J184" s="229" t="str">
        <f t="shared" si="75"/>
        <v/>
      </c>
    </row>
    <row r="185" spans="1:26" x14ac:dyDescent="0.25">
      <c r="A185" s="227" t="str">
        <f>A160</f>
        <v>CALZ</v>
      </c>
      <c r="B185" s="14">
        <f>+METAS!$BC$29</f>
        <v>30</v>
      </c>
      <c r="C185" s="14">
        <f>ROUND((B185/12)*Config!$C$6,0)</f>
        <v>30</v>
      </c>
      <c r="D185" s="61">
        <f>+ACUMULADO!$BB$29</f>
        <v>147</v>
      </c>
      <c r="E185" s="233">
        <f>+ROUND(Config!$C$9,1)</f>
        <v>100</v>
      </c>
      <c r="F185" s="60"/>
      <c r="G185" s="229">
        <f t="shared" si="72"/>
        <v>490</v>
      </c>
      <c r="H185" s="229" t="str">
        <f t="shared" si="73"/>
        <v/>
      </c>
      <c r="I185" s="229" t="str">
        <f t="shared" si="74"/>
        <v/>
      </c>
      <c r="J185" s="229">
        <f t="shared" si="75"/>
        <v>490</v>
      </c>
    </row>
    <row r="186" spans="1:26" x14ac:dyDescent="0.25">
      <c r="A186" s="227" t="str">
        <f>A161</f>
        <v>PUEB</v>
      </c>
      <c r="B186" s="261">
        <f>+METAS!$BD$29</f>
        <v>30</v>
      </c>
      <c r="C186" s="14">
        <f>ROUND((B186/12)*Config!$C$6,0)</f>
        <v>30</v>
      </c>
      <c r="D186" s="61">
        <f>+ACUMULADO!$BC$29</f>
        <v>60</v>
      </c>
      <c r="E186" s="233">
        <f>+ROUND(Config!$C$9,1)</f>
        <v>100</v>
      </c>
      <c r="F186" s="61"/>
      <c r="G186" s="229">
        <f t="shared" ref="G186" si="76">IFERROR(ROUND(D186*100/B186,1),0)</f>
        <v>200</v>
      </c>
      <c r="H186" s="229" t="str">
        <f t="shared" ref="H186" si="77">IFERROR(ROUND(IF(G186&lt;$B$3,G186,""),1),"")</f>
        <v/>
      </c>
      <c r="I186" s="229" t="str">
        <f t="shared" ref="I186" si="78">IFERROR(ROUND(IF(AND(G186&gt;=$B$3,G186&lt;$D$3),G186,""),1),"")</f>
        <v/>
      </c>
      <c r="J186" s="229">
        <f t="shared" ref="J186" si="79">IFERROR(ROUND(IF(G186&gt;=$D$3,G186,""),1),"")</f>
        <v>200</v>
      </c>
    </row>
    <row r="200" spans="1:26" x14ac:dyDescent="0.25">
      <c r="A200" s="5" t="str">
        <f>_xlfn.CONCAT(Config!$B$2," PORCENTAJE DE ",'SALUD MENTAL I-3 I-4'!A201," ",Config!$B$3,Config!$C$12," - ",Config!$D$12," ",Config!$E$12)</f>
        <v>RED. MOYOBAMBA: PORCENTAJE DE MADRES, PADRES Y CUIDADORES/AS CON APOYO EN ESTRATEGIAS DE CRIANZA Y CONOCIMIENTOS SOBRE EL DESARROLLO INFANTIL - POR MICROREDES : ENERO - DICIEMBRE 2023</v>
      </c>
      <c r="C200" s="8"/>
      <c r="D200" s="8"/>
      <c r="F200" s="8"/>
      <c r="G200" s="8"/>
    </row>
    <row r="201" spans="1:26" x14ac:dyDescent="0.25">
      <c r="A201" s="67" t="s">
        <v>99</v>
      </c>
      <c r="C201" s="8"/>
      <c r="D201" s="8"/>
      <c r="F201" s="8"/>
      <c r="G201" s="8"/>
      <c r="H201" s="295" t="s">
        <v>1</v>
      </c>
      <c r="I201" s="296"/>
      <c r="J201" s="297"/>
    </row>
    <row r="202" spans="1:26" ht="30" x14ac:dyDescent="0.25">
      <c r="A202" s="72" t="s">
        <v>3</v>
      </c>
      <c r="B202" s="69" t="s">
        <v>2</v>
      </c>
      <c r="C202" s="73" t="s">
        <v>72</v>
      </c>
      <c r="D202" s="73" t="s">
        <v>241</v>
      </c>
      <c r="E202" s="66" t="s">
        <v>2</v>
      </c>
      <c r="F202" s="56"/>
      <c r="G202" s="6" t="s">
        <v>12</v>
      </c>
      <c r="H202" s="59" t="str">
        <f>"DEFICIENTE &lt; "&amp;$B$3</f>
        <v>DEFICIENTE &lt; 90</v>
      </c>
      <c r="I202" s="59" t="str">
        <f>"PROCESO &gt;= "&amp;$B$3&amp;"  -  &lt; "&amp;$D$3</f>
        <v>PROCESO &gt;= 90  -  &lt; 100</v>
      </c>
      <c r="J202" s="59" t="str">
        <f>"OPTIMO &gt;= "&amp;$D$3</f>
        <v>OPTIMO &gt;= 100</v>
      </c>
    </row>
    <row r="203" spans="1:26" x14ac:dyDescent="0.25">
      <c r="A203" s="239" t="str">
        <f>Config!$B$15</f>
        <v>RED</v>
      </c>
      <c r="B203" s="238">
        <f>SUM(B204:B213)</f>
        <v>1363</v>
      </c>
      <c r="C203" s="238">
        <f>SUM(C204:C213)</f>
        <v>1363</v>
      </c>
      <c r="D203" s="238">
        <f>SUM(D204:D213)</f>
        <v>485</v>
      </c>
      <c r="E203" s="229">
        <f>+ROUND(Config!$C$9,1)</f>
        <v>100</v>
      </c>
      <c r="F203" s="238"/>
      <c r="G203" s="229">
        <f>IFERROR(ROUND(D203*100/B203,1),0)</f>
        <v>35.6</v>
      </c>
      <c r="H203" s="229">
        <f>IFERROR(ROUND(IF(G203&lt;$B$3,G203,""),1),"")</f>
        <v>35.6</v>
      </c>
      <c r="I203" s="229" t="str">
        <f>IFERROR(ROUND(IF(AND(G203&gt;=$B$3,G203&lt;$D$3),G203,""),1),"")</f>
        <v/>
      </c>
      <c r="J203" s="229" t="str">
        <f>IFERROR(ROUND(IF(G203&gt;=$D$3,G203,""),1),"")</f>
        <v/>
      </c>
    </row>
    <row r="204" spans="1:26" x14ac:dyDescent="0.25">
      <c r="A204" s="227" t="str">
        <f t="shared" ref="A204:A211" si="80">A177</f>
        <v>HOSP</v>
      </c>
      <c r="B204" s="14">
        <f>+METAS!$AU$30</f>
        <v>0</v>
      </c>
      <c r="C204" s="14">
        <f>ROUND((B204/12)*Config!$C$6,0)</f>
        <v>0</v>
      </c>
      <c r="D204" s="61">
        <f>+ACUMULADO!$AT$30</f>
        <v>0</v>
      </c>
      <c r="E204" s="233">
        <f>+ROUND(Config!$C$9,1)</f>
        <v>100</v>
      </c>
      <c r="F204" s="60"/>
      <c r="G204" s="229">
        <f t="shared" ref="G204:G212" si="81">IFERROR(ROUND(D204*100/B204,1),0)</f>
        <v>0</v>
      </c>
      <c r="H204" s="229">
        <f t="shared" ref="H204:H212" si="82">IFERROR(ROUND(IF(G204&lt;$B$3,G204,""),1),"")</f>
        <v>0</v>
      </c>
      <c r="I204" s="229" t="str">
        <f t="shared" ref="I204:I212" si="83">IFERROR(ROUND(IF(AND(G204&gt;=$B$3,G204&lt;$D$3),G204,""),1),"")</f>
        <v/>
      </c>
      <c r="J204" s="229" t="str">
        <f t="shared" ref="J204:J212" si="84">IFERROR(ROUND(IF(G204&gt;=$D$3,G204,""),1),"")</f>
        <v/>
      </c>
    </row>
    <row r="205" spans="1:26" x14ac:dyDescent="0.25">
      <c r="A205" s="227" t="str">
        <f t="shared" si="80"/>
        <v>CSMC</v>
      </c>
      <c r="B205" s="14">
        <f>+METAS!$AV$30</f>
        <v>0</v>
      </c>
      <c r="C205" s="14">
        <f>ROUND((B205/12)*Config!$C$6,0)</f>
        <v>0</v>
      </c>
      <c r="D205" s="61">
        <f>+ACUMULADO!$AU$30</f>
        <v>0</v>
      </c>
      <c r="E205" s="233">
        <f>+ROUND(Config!$C$9,1)</f>
        <v>100</v>
      </c>
      <c r="F205" s="60"/>
      <c r="G205" s="229">
        <f t="shared" si="81"/>
        <v>0</v>
      </c>
      <c r="H205" s="229">
        <f t="shared" si="82"/>
        <v>0</v>
      </c>
      <c r="I205" s="229" t="str">
        <f t="shared" si="83"/>
        <v/>
      </c>
      <c r="J205" s="229" t="str">
        <f t="shared" si="84"/>
        <v/>
      </c>
    </row>
    <row r="206" spans="1:26" x14ac:dyDescent="0.25">
      <c r="A206" s="227" t="str">
        <f t="shared" si="80"/>
        <v>LLUI</v>
      </c>
      <c r="B206" s="14">
        <f>+METAS!$AW$30</f>
        <v>534</v>
      </c>
      <c r="C206" s="14">
        <f>ROUND((B206/12)*Config!$C$6,0)</f>
        <v>534</v>
      </c>
      <c r="D206" s="61">
        <f>+ACUMULADO!$AV$30</f>
        <v>318</v>
      </c>
      <c r="E206" s="233">
        <f>+ROUND(Config!$C$9,1)</f>
        <v>100</v>
      </c>
      <c r="F206" s="60"/>
      <c r="G206" s="229">
        <f t="shared" si="81"/>
        <v>59.6</v>
      </c>
      <c r="H206" s="229">
        <f t="shared" si="82"/>
        <v>59.6</v>
      </c>
      <c r="I206" s="229" t="str">
        <f t="shared" si="83"/>
        <v/>
      </c>
      <c r="J206" s="229" t="str">
        <f t="shared" si="84"/>
        <v/>
      </c>
    </row>
    <row r="207" spans="1:26" ht="15.75" thickBot="1" x14ac:dyDescent="0.3">
      <c r="A207" s="227" t="str">
        <f t="shared" si="80"/>
        <v>JERI</v>
      </c>
      <c r="B207" s="14">
        <f>+METAS!$AX$30</f>
        <v>43</v>
      </c>
      <c r="C207" s="14">
        <f>ROUND((B207/12)*Config!$C$6,0)</f>
        <v>43</v>
      </c>
      <c r="D207" s="61">
        <f>+ACUMULADO!$AW$30</f>
        <v>5</v>
      </c>
      <c r="E207" s="233">
        <f>+ROUND(Config!$C$9,1)</f>
        <v>100</v>
      </c>
      <c r="F207" s="60"/>
      <c r="G207" s="229">
        <f t="shared" si="81"/>
        <v>11.6</v>
      </c>
      <c r="H207" s="229">
        <f t="shared" si="82"/>
        <v>11.6</v>
      </c>
      <c r="I207" s="229" t="str">
        <f t="shared" si="83"/>
        <v/>
      </c>
      <c r="J207" s="229" t="str">
        <f t="shared" si="84"/>
        <v/>
      </c>
    </row>
    <row r="208" spans="1:26" x14ac:dyDescent="0.25">
      <c r="A208" s="227" t="str">
        <f t="shared" si="80"/>
        <v>YANT</v>
      </c>
      <c r="B208" s="14">
        <f>+METAS!$AY$30</f>
        <v>179</v>
      </c>
      <c r="C208" s="14">
        <f>ROUND((B208/12)*Config!$C$6,0)</f>
        <v>179</v>
      </c>
      <c r="D208" s="61">
        <f>+ACUMULADO!$AX$30</f>
        <v>0</v>
      </c>
      <c r="E208" s="233">
        <f>+ROUND(Config!$C$9,1)</f>
        <v>100</v>
      </c>
      <c r="F208" s="60"/>
      <c r="G208" s="229">
        <f t="shared" si="81"/>
        <v>0</v>
      </c>
      <c r="H208" s="229">
        <f t="shared" si="82"/>
        <v>0</v>
      </c>
      <c r="I208" s="229" t="str">
        <f t="shared" si="83"/>
        <v/>
      </c>
      <c r="J208" s="229" t="str">
        <f t="shared" si="84"/>
        <v/>
      </c>
      <c r="T208" s="286" t="s">
        <v>93</v>
      </c>
      <c r="U208" s="287"/>
      <c r="V208" s="287"/>
      <c r="W208" s="287"/>
      <c r="X208" s="287"/>
      <c r="Y208" s="287"/>
      <c r="Z208" s="288"/>
    </row>
    <row r="209" spans="1:26" x14ac:dyDescent="0.25">
      <c r="A209" s="227" t="str">
        <f t="shared" si="80"/>
        <v>SORI</v>
      </c>
      <c r="B209" s="14">
        <f>+METAS!$AZ$30</f>
        <v>159</v>
      </c>
      <c r="C209" s="14">
        <f>ROUND((B209/12)*Config!$C$6,0)</f>
        <v>159</v>
      </c>
      <c r="D209" s="61">
        <f>+ACUMULADO!$AY$30</f>
        <v>0</v>
      </c>
      <c r="E209" s="233">
        <f>+ROUND(Config!$C$9,1)</f>
        <v>100</v>
      </c>
      <c r="F209" s="60"/>
      <c r="G209" s="229">
        <f t="shared" si="81"/>
        <v>0</v>
      </c>
      <c r="H209" s="229">
        <f t="shared" si="82"/>
        <v>0</v>
      </c>
      <c r="I209" s="229" t="str">
        <f t="shared" si="83"/>
        <v/>
      </c>
      <c r="J209" s="229" t="str">
        <f t="shared" si="84"/>
        <v/>
      </c>
      <c r="T209" s="289"/>
      <c r="U209" s="290"/>
      <c r="V209" s="290"/>
      <c r="W209" s="290"/>
      <c r="X209" s="290"/>
      <c r="Y209" s="290"/>
      <c r="Z209" s="291"/>
    </row>
    <row r="210" spans="1:26" x14ac:dyDescent="0.25">
      <c r="A210" s="227" t="str">
        <f t="shared" si="80"/>
        <v>JEPE</v>
      </c>
      <c r="B210" s="14">
        <f>+METAS!$BA$30</f>
        <v>200</v>
      </c>
      <c r="C210" s="14">
        <f>ROUND((B210/12)*Config!$C$6,0)</f>
        <v>200</v>
      </c>
      <c r="D210" s="61">
        <f>+ACUMULADO!$AZ$30</f>
        <v>0</v>
      </c>
      <c r="E210" s="233">
        <f>+ROUND(Config!$C$9,1)</f>
        <v>100</v>
      </c>
      <c r="F210" s="60"/>
      <c r="G210" s="229">
        <f t="shared" si="81"/>
        <v>0</v>
      </c>
      <c r="H210" s="229">
        <f t="shared" si="82"/>
        <v>0</v>
      </c>
      <c r="I210" s="229" t="str">
        <f t="shared" si="83"/>
        <v/>
      </c>
      <c r="J210" s="229" t="str">
        <f t="shared" si="84"/>
        <v/>
      </c>
      <c r="T210" s="289"/>
      <c r="U210" s="290"/>
      <c r="V210" s="290"/>
      <c r="W210" s="290"/>
      <c r="X210" s="290"/>
      <c r="Y210" s="290"/>
      <c r="Z210" s="291"/>
    </row>
    <row r="211" spans="1:26" ht="15.75" thickBot="1" x14ac:dyDescent="0.3">
      <c r="A211" s="227" t="str">
        <f t="shared" si="80"/>
        <v>ROQU</v>
      </c>
      <c r="B211" s="14">
        <f>+METAS!$BB$30</f>
        <v>134</v>
      </c>
      <c r="C211" s="14">
        <f>ROUND((B211/12)*Config!$C$6,0)</f>
        <v>134</v>
      </c>
      <c r="D211" s="61">
        <f>+ACUMULADO!$BA$30</f>
        <v>0</v>
      </c>
      <c r="E211" s="233">
        <f>+ROUND(Config!$C$9,1)</f>
        <v>100</v>
      </c>
      <c r="F211" s="60"/>
      <c r="G211" s="229">
        <f t="shared" si="81"/>
        <v>0</v>
      </c>
      <c r="H211" s="229">
        <f t="shared" si="82"/>
        <v>0</v>
      </c>
      <c r="I211" s="229" t="str">
        <f t="shared" si="83"/>
        <v/>
      </c>
      <c r="J211" s="229" t="str">
        <f t="shared" si="84"/>
        <v/>
      </c>
      <c r="T211" s="292"/>
      <c r="U211" s="293"/>
      <c r="V211" s="293"/>
      <c r="W211" s="293"/>
      <c r="X211" s="293"/>
      <c r="Y211" s="293"/>
      <c r="Z211" s="294"/>
    </row>
    <row r="212" spans="1:26" x14ac:dyDescent="0.25">
      <c r="A212" s="227" t="str">
        <f>A185</f>
        <v>CALZ</v>
      </c>
      <c r="B212" s="14">
        <f>+METAS!$BC$30</f>
        <v>88</v>
      </c>
      <c r="C212" s="14">
        <f>ROUND((B212/12)*Config!$C$6,0)</f>
        <v>88</v>
      </c>
      <c r="D212" s="61">
        <f>+ACUMULADO!$BB$30</f>
        <v>148</v>
      </c>
      <c r="E212" s="233">
        <f>+ROUND(Config!$C$9,1)</f>
        <v>100</v>
      </c>
      <c r="F212" s="60"/>
      <c r="G212" s="229">
        <f t="shared" si="81"/>
        <v>168.2</v>
      </c>
      <c r="H212" s="229" t="str">
        <f t="shared" si="82"/>
        <v/>
      </c>
      <c r="I212" s="229" t="str">
        <f t="shared" si="83"/>
        <v/>
      </c>
      <c r="J212" s="229">
        <f t="shared" si="84"/>
        <v>168.2</v>
      </c>
    </row>
    <row r="213" spans="1:26" x14ac:dyDescent="0.25">
      <c r="A213" s="227" t="str">
        <f>A186</f>
        <v>PUEB</v>
      </c>
      <c r="B213" s="261">
        <f>+METAS!$BD$30</f>
        <v>26</v>
      </c>
      <c r="C213" s="14">
        <f>ROUND((B213/12)*Config!$C$6,0)</f>
        <v>26</v>
      </c>
      <c r="D213" s="61">
        <f>+ACUMULADO!$BC$30</f>
        <v>14</v>
      </c>
      <c r="E213" s="233">
        <f>+ROUND(Config!$C$9,1)</f>
        <v>100</v>
      </c>
      <c r="F213" s="61"/>
      <c r="G213" s="229">
        <f t="shared" ref="G213" si="85">IFERROR(ROUND(D213*100/B213,1),0)</f>
        <v>53.8</v>
      </c>
      <c r="H213" s="229">
        <f t="shared" ref="H213" si="86">IFERROR(ROUND(IF(G213&lt;$B$3,G213,""),1),"")</f>
        <v>53.8</v>
      </c>
      <c r="I213" s="229" t="str">
        <f t="shared" ref="I213" si="87">IFERROR(ROUND(IF(AND(G213&gt;=$B$3,G213&lt;$D$3),G213,""),1),"")</f>
        <v/>
      </c>
      <c r="J213" s="229" t="str">
        <f t="shared" ref="J213" si="88">IFERROR(ROUND(IF(G213&gt;=$D$3,G213,""),1),"")</f>
        <v/>
      </c>
    </row>
    <row r="232" spans="1:26" x14ac:dyDescent="0.25">
      <c r="A232" s="5" t="str">
        <f>_xlfn.CONCAT(Config!$B$2," PORCENTAJE DE ",'SALUD MENTAL I-3 I-4'!A233," ",Config!$B$3,Config!$C$12," - ",Config!$D$12," ",Config!$E$12)</f>
        <v>RED. MOYOBAMBA: PORCENTAJE DE AGENTES COMUNITARIOS DE SALUD REALIZAN VIGILANCIA CIUDADANA PARA REDUCIR LA VIOLENCIA FISICA CAUSADA POR LA PAREJA  - POR MICROREDES : ENERO - DICIEMBRE 2023</v>
      </c>
      <c r="C232" s="8"/>
      <c r="D232" s="8"/>
      <c r="F232" s="8"/>
      <c r="G232" s="8"/>
    </row>
    <row r="233" spans="1:26" x14ac:dyDescent="0.25">
      <c r="A233" s="67" t="s">
        <v>267</v>
      </c>
      <c r="C233" s="8"/>
      <c r="D233" s="8"/>
      <c r="F233" s="8"/>
      <c r="G233" s="8"/>
      <c r="H233" s="295" t="s">
        <v>1</v>
      </c>
      <c r="I233" s="296"/>
      <c r="J233" s="297"/>
    </row>
    <row r="234" spans="1:26" ht="30" x14ac:dyDescent="0.25">
      <c r="A234" s="72" t="s">
        <v>3</v>
      </c>
      <c r="B234" s="69" t="s">
        <v>2</v>
      </c>
      <c r="C234" s="73" t="s">
        <v>72</v>
      </c>
      <c r="D234" s="73" t="s">
        <v>241</v>
      </c>
      <c r="E234" s="66" t="s">
        <v>2</v>
      </c>
      <c r="F234" s="56"/>
      <c r="G234" s="6" t="s">
        <v>12</v>
      </c>
      <c r="H234" s="59" t="str">
        <f>"DEFICIENTE &lt; "&amp;$B$3</f>
        <v>DEFICIENTE &lt; 90</v>
      </c>
      <c r="I234" s="59" t="str">
        <f>"PROCESO &gt;= "&amp;$B$3&amp;"  -  &lt; "&amp;$D$3</f>
        <v>PROCESO &gt;= 90  -  &lt; 100</v>
      </c>
      <c r="J234" s="59" t="str">
        <f>"OPTIMO &gt;= "&amp;$D$3</f>
        <v>OPTIMO &gt;= 100</v>
      </c>
    </row>
    <row r="235" spans="1:26" ht="15.75" thickBot="1" x14ac:dyDescent="0.3">
      <c r="A235" s="230" t="str">
        <f>Config!$B$15</f>
        <v>RED</v>
      </c>
      <c r="B235" s="231">
        <f>SUM(B236:B245)</f>
        <v>80</v>
      </c>
      <c r="C235" s="231">
        <f>SUM(C236:C245)</f>
        <v>80</v>
      </c>
      <c r="D235" s="231">
        <f>SUM(D236:D245)</f>
        <v>35</v>
      </c>
      <c r="E235" s="226">
        <f>+ROUND(Config!$C$9,1)</f>
        <v>100</v>
      </c>
      <c r="F235" s="231"/>
      <c r="G235" s="226">
        <f>IFERROR(ROUND(D235*100/B235,1),0)</f>
        <v>43.8</v>
      </c>
      <c r="H235" s="226">
        <f>IFERROR(ROUND(IF(G235&lt;$B$3,G235,""),1),"")</f>
        <v>43.8</v>
      </c>
      <c r="I235" s="226" t="str">
        <f>IFERROR(ROUND(IF(AND(G235&gt;=$B$3,G235&lt;$D$3),G235,""),1),"")</f>
        <v/>
      </c>
      <c r="J235" s="226" t="str">
        <f>IFERROR(ROUND(IF(G235&gt;=$D$3,G235,""),1),"")</f>
        <v/>
      </c>
    </row>
    <row r="236" spans="1:26" x14ac:dyDescent="0.25">
      <c r="A236" s="227" t="str">
        <f t="shared" ref="A236:A245" si="89">A204</f>
        <v>HOSP</v>
      </c>
      <c r="B236" s="14">
        <f>+METAS!$AU$31</f>
        <v>0</v>
      </c>
      <c r="C236" s="14">
        <f>ROUND((B236/12)*Config!$C$6,0)</f>
        <v>0</v>
      </c>
      <c r="D236" s="61">
        <f>+ACUMULADO!$AT$31</f>
        <v>0</v>
      </c>
      <c r="E236" s="233">
        <f>+ROUND(Config!$C$9,1)</f>
        <v>100</v>
      </c>
      <c r="F236" s="60"/>
      <c r="G236" s="233">
        <f t="shared" ref="G236:G244" si="90">IFERROR(ROUND(D236*100/B236,1),0)</f>
        <v>0</v>
      </c>
      <c r="H236" s="229">
        <f t="shared" ref="H236:H244" si="91">IFERROR(ROUND(IF(G236&lt;$B$3,G236,""),1),"")</f>
        <v>0</v>
      </c>
      <c r="I236" s="229" t="str">
        <f t="shared" ref="I236:I244" si="92">IFERROR(ROUND(IF(AND(G236&gt;=$B$3,G236&lt;$D$3),G236,""),1),"")</f>
        <v/>
      </c>
      <c r="J236" s="229" t="str">
        <f t="shared" ref="J236:J244" si="93">IFERROR(ROUND(IF(G236&gt;=$D$3,G236,""),1),"")</f>
        <v/>
      </c>
      <c r="T236" s="286" t="s">
        <v>93</v>
      </c>
      <c r="U236" s="287"/>
      <c r="V236" s="287"/>
      <c r="W236" s="287"/>
      <c r="X236" s="287"/>
      <c r="Y236" s="287"/>
      <c r="Z236" s="288"/>
    </row>
    <row r="237" spans="1:26" x14ac:dyDescent="0.25">
      <c r="A237" s="227" t="str">
        <f t="shared" si="89"/>
        <v>CSMC</v>
      </c>
      <c r="B237" s="14">
        <f>+METAS!$AV$31</f>
        <v>0</v>
      </c>
      <c r="C237" s="14">
        <f>ROUND((B237/12)*Config!$C$6,0)</f>
        <v>0</v>
      </c>
      <c r="D237" s="61">
        <f>+ACUMULADO!$AU$31</f>
        <v>0</v>
      </c>
      <c r="E237" s="233">
        <f>+ROUND(Config!$C$9,1)</f>
        <v>100</v>
      </c>
      <c r="F237" s="60"/>
      <c r="G237" s="233">
        <f t="shared" si="90"/>
        <v>0</v>
      </c>
      <c r="H237" s="229">
        <f t="shared" si="91"/>
        <v>0</v>
      </c>
      <c r="I237" s="229" t="str">
        <f t="shared" si="92"/>
        <v/>
      </c>
      <c r="J237" s="229" t="str">
        <f t="shared" si="93"/>
        <v/>
      </c>
      <c r="T237" s="289"/>
      <c r="U237" s="290"/>
      <c r="V237" s="290"/>
      <c r="W237" s="290"/>
      <c r="X237" s="290"/>
      <c r="Y237" s="290"/>
      <c r="Z237" s="291"/>
    </row>
    <row r="238" spans="1:26" x14ac:dyDescent="0.25">
      <c r="A238" s="227" t="str">
        <f t="shared" si="89"/>
        <v>LLUI</v>
      </c>
      <c r="B238" s="14">
        <f>+METAS!$AW$31</f>
        <v>21</v>
      </c>
      <c r="C238" s="14">
        <f>ROUND((B238/12)*Config!$C$6,0)</f>
        <v>21</v>
      </c>
      <c r="D238" s="61">
        <f>+ACUMULADO!$AV$31</f>
        <v>31</v>
      </c>
      <c r="E238" s="233">
        <f>+ROUND(Config!$C$9,1)</f>
        <v>100</v>
      </c>
      <c r="F238" s="60"/>
      <c r="G238" s="233">
        <f t="shared" si="90"/>
        <v>147.6</v>
      </c>
      <c r="H238" s="229" t="str">
        <f t="shared" si="91"/>
        <v/>
      </c>
      <c r="I238" s="229" t="str">
        <f t="shared" si="92"/>
        <v/>
      </c>
      <c r="J238" s="229">
        <f t="shared" si="93"/>
        <v>147.6</v>
      </c>
      <c r="T238" s="289"/>
      <c r="U238" s="290"/>
      <c r="V238" s="290"/>
      <c r="W238" s="290"/>
      <c r="X238" s="290"/>
      <c r="Y238" s="290"/>
      <c r="Z238" s="291"/>
    </row>
    <row r="239" spans="1:26" ht="15.75" thickBot="1" x14ac:dyDescent="0.3">
      <c r="A239" s="227" t="str">
        <f t="shared" si="89"/>
        <v>JERI</v>
      </c>
      <c r="B239" s="14">
        <f>+METAS!$AX$31</f>
        <v>3</v>
      </c>
      <c r="C239" s="14">
        <f>ROUND((B239/12)*Config!$C$6,0)</f>
        <v>3</v>
      </c>
      <c r="D239" s="61">
        <f>+ACUMULADO!$AW$31</f>
        <v>4</v>
      </c>
      <c r="E239" s="233">
        <f>+ROUND(Config!$C$9,1)</f>
        <v>100</v>
      </c>
      <c r="F239" s="60"/>
      <c r="G239" s="233">
        <f t="shared" si="90"/>
        <v>133.30000000000001</v>
      </c>
      <c r="H239" s="229" t="str">
        <f t="shared" si="91"/>
        <v/>
      </c>
      <c r="I239" s="229" t="str">
        <f t="shared" si="92"/>
        <v/>
      </c>
      <c r="J239" s="229">
        <f t="shared" si="93"/>
        <v>133.30000000000001</v>
      </c>
      <c r="T239" s="292"/>
      <c r="U239" s="293"/>
      <c r="V239" s="293"/>
      <c r="W239" s="293"/>
      <c r="X239" s="293"/>
      <c r="Y239" s="293"/>
      <c r="Z239" s="294"/>
    </row>
    <row r="240" spans="1:26" x14ac:dyDescent="0.25">
      <c r="A240" s="227" t="str">
        <f t="shared" si="89"/>
        <v>YANT</v>
      </c>
      <c r="B240" s="14">
        <f>+METAS!$AY$31</f>
        <v>10</v>
      </c>
      <c r="C240" s="14">
        <f>ROUND((B240/12)*Config!$C$6,0)</f>
        <v>10</v>
      </c>
      <c r="D240" s="61">
        <f>+ACUMULADO!$AX$31</f>
        <v>0</v>
      </c>
      <c r="E240" s="233">
        <f>+ROUND(Config!$C$9,1)</f>
        <v>100</v>
      </c>
      <c r="F240" s="60"/>
      <c r="G240" s="233">
        <f t="shared" si="90"/>
        <v>0</v>
      </c>
      <c r="H240" s="229">
        <f t="shared" si="91"/>
        <v>0</v>
      </c>
      <c r="I240" s="229" t="str">
        <f t="shared" si="92"/>
        <v/>
      </c>
      <c r="J240" s="229" t="str">
        <f t="shared" si="93"/>
        <v/>
      </c>
    </row>
    <row r="241" spans="1:10" x14ac:dyDescent="0.25">
      <c r="A241" s="227" t="str">
        <f t="shared" si="89"/>
        <v>SORI</v>
      </c>
      <c r="B241" s="14">
        <f>+METAS!$AZ$31</f>
        <v>12</v>
      </c>
      <c r="C241" s="14">
        <f>ROUND((B241/12)*Config!$C$6,0)</f>
        <v>12</v>
      </c>
      <c r="D241" s="61">
        <f>+ACUMULADO!$AY$31</f>
        <v>0</v>
      </c>
      <c r="E241" s="233">
        <f>+ROUND(Config!$C$9,1)</f>
        <v>100</v>
      </c>
      <c r="F241" s="60"/>
      <c r="G241" s="233">
        <f t="shared" si="90"/>
        <v>0</v>
      </c>
      <c r="H241" s="229">
        <f t="shared" si="91"/>
        <v>0</v>
      </c>
      <c r="I241" s="229" t="str">
        <f t="shared" si="92"/>
        <v/>
      </c>
      <c r="J241" s="229" t="str">
        <f t="shared" si="93"/>
        <v/>
      </c>
    </row>
    <row r="242" spans="1:10" x14ac:dyDescent="0.25">
      <c r="A242" s="227" t="str">
        <f t="shared" si="89"/>
        <v>JEPE</v>
      </c>
      <c r="B242" s="14">
        <f>+METAS!$BA$31</f>
        <v>15</v>
      </c>
      <c r="C242" s="14">
        <f>ROUND((B242/12)*Config!$C$6,0)</f>
        <v>15</v>
      </c>
      <c r="D242" s="61">
        <f>+ACUMULADO!$AZ$31</f>
        <v>0</v>
      </c>
      <c r="E242" s="233">
        <f>+ROUND(Config!$C$9,1)</f>
        <v>100</v>
      </c>
      <c r="F242" s="60"/>
      <c r="G242" s="233">
        <f t="shared" si="90"/>
        <v>0</v>
      </c>
      <c r="H242" s="229">
        <f t="shared" si="91"/>
        <v>0</v>
      </c>
      <c r="I242" s="229" t="str">
        <f t="shared" si="92"/>
        <v/>
      </c>
      <c r="J242" s="229" t="str">
        <f t="shared" si="93"/>
        <v/>
      </c>
    </row>
    <row r="243" spans="1:10" x14ac:dyDescent="0.25">
      <c r="A243" s="227" t="str">
        <f t="shared" si="89"/>
        <v>ROQU</v>
      </c>
      <c r="B243" s="14">
        <f>+METAS!$BB$31</f>
        <v>3</v>
      </c>
      <c r="C243" s="14">
        <f>ROUND((B243/12)*Config!$C$6,0)</f>
        <v>3</v>
      </c>
      <c r="D243" s="61">
        <f>+ACUMULADO!$BA$31</f>
        <v>0</v>
      </c>
      <c r="E243" s="233">
        <f>+ROUND(Config!$C$9,1)</f>
        <v>100</v>
      </c>
      <c r="F243" s="60"/>
      <c r="G243" s="233">
        <f t="shared" si="90"/>
        <v>0</v>
      </c>
      <c r="H243" s="229">
        <f t="shared" si="91"/>
        <v>0</v>
      </c>
      <c r="I243" s="229" t="str">
        <f t="shared" si="92"/>
        <v/>
      </c>
      <c r="J243" s="229" t="str">
        <f t="shared" si="93"/>
        <v/>
      </c>
    </row>
    <row r="244" spans="1:10" x14ac:dyDescent="0.25">
      <c r="A244" s="227" t="str">
        <f t="shared" si="89"/>
        <v>CALZ</v>
      </c>
      <c r="B244" s="14">
        <f>+METAS!$BC$31</f>
        <v>8</v>
      </c>
      <c r="C244" s="14">
        <f>ROUND((B244/12)*Config!$C$6,0)</f>
        <v>8</v>
      </c>
      <c r="D244" s="61">
        <f>+ACUMULADO!$BB$31</f>
        <v>0</v>
      </c>
      <c r="E244" s="233">
        <f>+ROUND(Config!$C$9,1)</f>
        <v>100</v>
      </c>
      <c r="F244" s="60"/>
      <c r="G244" s="233">
        <f t="shared" si="90"/>
        <v>0</v>
      </c>
      <c r="H244" s="229">
        <f t="shared" si="91"/>
        <v>0</v>
      </c>
      <c r="I244" s="229" t="str">
        <f t="shared" si="92"/>
        <v/>
      </c>
      <c r="J244" s="229" t="str">
        <f t="shared" si="93"/>
        <v/>
      </c>
    </row>
    <row r="245" spans="1:10" x14ac:dyDescent="0.25">
      <c r="A245" s="227" t="str">
        <f t="shared" si="89"/>
        <v>PUEB</v>
      </c>
      <c r="B245" s="261">
        <f>+METAS!$BD$31</f>
        <v>8</v>
      </c>
      <c r="C245" s="14">
        <f>ROUND((B245/12)*Config!$C$6,0)</f>
        <v>8</v>
      </c>
      <c r="D245" s="61">
        <f>+ACUMULADO!$BC$31</f>
        <v>0</v>
      </c>
      <c r="E245" s="233">
        <f>+ROUND(Config!$C$9,1)</f>
        <v>100</v>
      </c>
      <c r="F245" s="61"/>
      <c r="G245" s="233">
        <f t="shared" ref="G245" si="94">IFERROR(ROUND(D245*100/B245,1),0)</f>
        <v>0</v>
      </c>
      <c r="H245" s="229">
        <f t="shared" ref="H245" si="95">IFERROR(ROUND(IF(G245&lt;$B$3,G245,""),1),"")</f>
        <v>0</v>
      </c>
      <c r="I245" s="229" t="str">
        <f t="shared" ref="I245" si="96">IFERROR(ROUND(IF(AND(G245&gt;=$B$3,G245&lt;$D$3),G245,""),1),"")</f>
        <v/>
      </c>
      <c r="J245" s="229" t="str">
        <f t="shared" ref="J245" si="97">IFERROR(ROUND(IF(G245&gt;=$D$3,G245,""),1),"")</f>
        <v/>
      </c>
    </row>
    <row r="287" spans="11:11" x14ac:dyDescent="0.25">
      <c r="K287" t="str">
        <f>+UPPER(A287)</f>
        <v/>
      </c>
    </row>
    <row r="288" spans="11:11" x14ac:dyDescent="0.25">
      <c r="K288" t="str">
        <f>+UPPER(A288)</f>
        <v/>
      </c>
    </row>
  </sheetData>
  <mergeCells count="23">
    <mergeCell ref="H107:J107"/>
    <mergeCell ref="F1:H1"/>
    <mergeCell ref="H6:J6"/>
    <mergeCell ref="T16:Z19"/>
    <mergeCell ref="H24:J24"/>
    <mergeCell ref="T32:Z35"/>
    <mergeCell ref="H44:J44"/>
    <mergeCell ref="T52:Z55"/>
    <mergeCell ref="H66:J66"/>
    <mergeCell ref="T71:Z74"/>
    <mergeCell ref="H85:J85"/>
    <mergeCell ref="T92:Z95"/>
    <mergeCell ref="U114:AA117"/>
    <mergeCell ref="H127:J127"/>
    <mergeCell ref="T134:Z137"/>
    <mergeCell ref="H149:J149"/>
    <mergeCell ref="T156:Z159"/>
    <mergeCell ref="T236:Z239"/>
    <mergeCell ref="H174:J174"/>
    <mergeCell ref="T180:Z183"/>
    <mergeCell ref="H201:J201"/>
    <mergeCell ref="H233:J233"/>
    <mergeCell ref="T208:Z211"/>
  </mergeCells>
  <pageMargins left="0.31496062992125984" right="0.31496062992125984" top="0.59055118110236215" bottom="0.31496062992125984" header="0.31496062992125984" footer="0.31496062992125984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E156C1-77CB-45D9-9830-424AAF3A3F1A}">
  <sheetPr>
    <tabColor rgb="FFFF7C5D"/>
  </sheetPr>
  <dimension ref="A1:E19"/>
  <sheetViews>
    <sheetView workbookViewId="0">
      <selection activeCell="B2" sqref="B2"/>
    </sheetView>
  </sheetViews>
  <sheetFormatPr baseColWidth="10" defaultRowHeight="15" x14ac:dyDescent="0.25"/>
  <cols>
    <col min="1" max="1" width="67.28515625" customWidth="1"/>
    <col min="2" max="2" width="16.28515625" style="8" customWidth="1"/>
    <col min="3" max="3" width="17.85546875" style="8" customWidth="1"/>
    <col min="4" max="4" width="16" style="8" customWidth="1"/>
    <col min="5" max="5" width="11.42578125" style="8"/>
  </cols>
  <sheetData>
    <row r="1" spans="1:5" ht="36" customHeight="1" x14ac:dyDescent="0.25">
      <c r="A1" s="263" t="s">
        <v>271</v>
      </c>
      <c r="B1" s="264" t="s">
        <v>2</v>
      </c>
      <c r="C1" s="264" t="s">
        <v>269</v>
      </c>
      <c r="D1" s="264" t="s">
        <v>268</v>
      </c>
      <c r="E1" s="264" t="s">
        <v>270</v>
      </c>
    </row>
    <row r="2" spans="1:5" ht="28.5" customHeight="1" x14ac:dyDescent="0.25">
      <c r="A2" s="267" t="s">
        <v>242</v>
      </c>
      <c r="B2" s="268">
        <f>+METAS!AV4</f>
        <v>42</v>
      </c>
      <c r="C2" s="268">
        <f>ROUND((B2/12)*Config!$C$6,0)</f>
        <v>42</v>
      </c>
      <c r="D2" s="269">
        <f>+ACUMULADO!AU4</f>
        <v>23</v>
      </c>
      <c r="E2" s="266">
        <f>+D2*100/B2</f>
        <v>54.761904761904759</v>
      </c>
    </row>
    <row r="3" spans="1:5" ht="28.5" customHeight="1" x14ac:dyDescent="0.25">
      <c r="A3" s="267" t="s">
        <v>243</v>
      </c>
      <c r="B3" s="268">
        <f>+METAS!AV5</f>
        <v>16</v>
      </c>
      <c r="C3" s="268">
        <f>ROUND((B3/12)*Config!$C$6,0)</f>
        <v>16</v>
      </c>
      <c r="D3" s="269">
        <f>+ACUMULADO!AU5</f>
        <v>0</v>
      </c>
      <c r="E3" s="266">
        <f t="shared" ref="E3:E17" si="0">+D3*100/B3</f>
        <v>0</v>
      </c>
    </row>
    <row r="4" spans="1:5" ht="28.5" customHeight="1" x14ac:dyDescent="0.25">
      <c r="A4" s="267" t="s">
        <v>244</v>
      </c>
      <c r="B4" s="268">
        <f>+METAS!AV6</f>
        <v>16</v>
      </c>
      <c r="C4" s="268">
        <f>ROUND((B4/12)*Config!$C$6,0)</f>
        <v>16</v>
      </c>
      <c r="D4" s="269">
        <f>+ACUMULADO!AU6</f>
        <v>1</v>
      </c>
      <c r="E4" s="266">
        <f t="shared" si="0"/>
        <v>6.25</v>
      </c>
    </row>
    <row r="5" spans="1:5" ht="28.5" customHeight="1" x14ac:dyDescent="0.25">
      <c r="A5" s="267" t="s">
        <v>245</v>
      </c>
      <c r="B5" s="268">
        <f>+METAS!AV7</f>
        <v>69</v>
      </c>
      <c r="C5" s="268">
        <f>ROUND((B5/12)*Config!$C$6,0)</f>
        <v>69</v>
      </c>
      <c r="D5" s="269">
        <f>+ACUMULADO!AU7</f>
        <v>18</v>
      </c>
      <c r="E5" s="266">
        <f t="shared" si="0"/>
        <v>26.086956521739129</v>
      </c>
    </row>
    <row r="6" spans="1:5" ht="28.5" customHeight="1" x14ac:dyDescent="0.25">
      <c r="A6" s="267" t="s">
        <v>246</v>
      </c>
      <c r="B6" s="268">
        <f>+METAS!AV8</f>
        <v>288</v>
      </c>
      <c r="C6" s="268">
        <f>ROUND((B6/12)*Config!$C$6,0)</f>
        <v>288</v>
      </c>
      <c r="D6" s="269">
        <f>+ACUMULADO!AU8</f>
        <v>21</v>
      </c>
      <c r="E6" s="266">
        <f t="shared" si="0"/>
        <v>7.291666666666667</v>
      </c>
    </row>
    <row r="7" spans="1:5" ht="28.5" customHeight="1" x14ac:dyDescent="0.25">
      <c r="A7" s="267" t="s">
        <v>247</v>
      </c>
      <c r="B7" s="268">
        <f>+METAS!AV9</f>
        <v>148</v>
      </c>
      <c r="C7" s="268">
        <f>ROUND((B7/12)*Config!$C$6,0)</f>
        <v>148</v>
      </c>
      <c r="D7" s="269">
        <f>+ACUMULADO!AU9</f>
        <v>0</v>
      </c>
      <c r="E7" s="266">
        <f t="shared" si="0"/>
        <v>0</v>
      </c>
    </row>
    <row r="8" spans="1:5" ht="28.5" customHeight="1" x14ac:dyDescent="0.25">
      <c r="A8" s="267" t="s">
        <v>248</v>
      </c>
      <c r="B8" s="268">
        <f>+METAS!AV10</f>
        <v>14</v>
      </c>
      <c r="C8" s="268">
        <f>ROUND((B8/12)*Config!$C$6,0)</f>
        <v>14</v>
      </c>
      <c r="D8" s="269">
        <f>+ACUMULADO!AU10</f>
        <v>0</v>
      </c>
      <c r="E8" s="266">
        <f t="shared" si="0"/>
        <v>0</v>
      </c>
    </row>
    <row r="9" spans="1:5" ht="28.5" customHeight="1" x14ac:dyDescent="0.25">
      <c r="A9" s="267" t="s">
        <v>249</v>
      </c>
      <c r="B9" s="268">
        <f>+METAS!AV11</f>
        <v>479</v>
      </c>
      <c r="C9" s="268">
        <f>ROUND((B9/12)*Config!$C$6,0)</f>
        <v>479</v>
      </c>
      <c r="D9" s="269">
        <f>+ACUMULADO!AU11</f>
        <v>25</v>
      </c>
      <c r="E9" s="266">
        <f t="shared" si="0"/>
        <v>5.2192066805845512</v>
      </c>
    </row>
    <row r="10" spans="1:5" ht="28.5" customHeight="1" x14ac:dyDescent="0.25">
      <c r="A10" s="267" t="s">
        <v>250</v>
      </c>
      <c r="B10" s="268">
        <f>+METAS!AV12</f>
        <v>37</v>
      </c>
      <c r="C10" s="268">
        <f>ROUND((B10/12)*Config!$C$6,0)</f>
        <v>37</v>
      </c>
      <c r="D10" s="269">
        <f>+ACUMULADO!AU12</f>
        <v>35</v>
      </c>
      <c r="E10" s="266">
        <f t="shared" si="0"/>
        <v>94.594594594594597</v>
      </c>
    </row>
    <row r="11" spans="1:5" ht="28.5" customHeight="1" x14ac:dyDescent="0.25">
      <c r="A11" s="267" t="s">
        <v>251</v>
      </c>
      <c r="B11" s="268">
        <f>+METAS!AV13</f>
        <v>30</v>
      </c>
      <c r="C11" s="268">
        <f>ROUND((B11/12)*Config!$C$6,0)</f>
        <v>30</v>
      </c>
      <c r="D11" s="269">
        <f>+ACUMULADO!AU13</f>
        <v>4</v>
      </c>
      <c r="E11" s="266">
        <f t="shared" si="0"/>
        <v>13.333333333333334</v>
      </c>
    </row>
    <row r="12" spans="1:5" ht="28.5" customHeight="1" x14ac:dyDescent="0.25">
      <c r="A12" s="267" t="s">
        <v>252</v>
      </c>
      <c r="B12" s="268">
        <f>+METAS!AV14</f>
        <v>151</v>
      </c>
      <c r="C12" s="268">
        <f>ROUND((B12/12)*Config!$C$6,0)</f>
        <v>151</v>
      </c>
      <c r="D12" s="269">
        <f>+ACUMULADO!AU14</f>
        <v>14</v>
      </c>
      <c r="E12" s="266">
        <f t="shared" si="0"/>
        <v>9.2715231788079464</v>
      </c>
    </row>
    <row r="13" spans="1:5" ht="28.5" customHeight="1" x14ac:dyDescent="0.25">
      <c r="A13" s="267" t="s">
        <v>253</v>
      </c>
      <c r="B13" s="268">
        <f>+METAS!AV15</f>
        <v>49</v>
      </c>
      <c r="C13" s="268">
        <f>ROUND((B13/12)*Config!$C$6,0)</f>
        <v>49</v>
      </c>
      <c r="D13" s="269">
        <f>+ACUMULADO!AU15</f>
        <v>0</v>
      </c>
      <c r="E13" s="266">
        <f t="shared" si="0"/>
        <v>0</v>
      </c>
    </row>
    <row r="14" spans="1:5" ht="28.5" customHeight="1" x14ac:dyDescent="0.25">
      <c r="A14" s="267" t="s">
        <v>254</v>
      </c>
      <c r="B14" s="268">
        <f>+METAS!AV16</f>
        <v>148</v>
      </c>
      <c r="C14" s="268">
        <f>ROUND((B14/12)*Config!$C$6,0)</f>
        <v>148</v>
      </c>
      <c r="D14" s="269">
        <f>+ACUMULADO!AU16</f>
        <v>0</v>
      </c>
      <c r="E14" s="266">
        <f t="shared" si="0"/>
        <v>0</v>
      </c>
    </row>
    <row r="15" spans="1:5" ht="28.5" customHeight="1" x14ac:dyDescent="0.25">
      <c r="A15" s="267" t="s">
        <v>255</v>
      </c>
      <c r="B15" s="268">
        <f>+METAS!AV17</f>
        <v>25</v>
      </c>
      <c r="C15" s="268">
        <f>ROUND((B15/12)*Config!$C$6,0)</f>
        <v>25</v>
      </c>
      <c r="D15" s="269">
        <f>+ACUMULADO!AU17</f>
        <v>9</v>
      </c>
      <c r="E15" s="266">
        <f t="shared" si="0"/>
        <v>36</v>
      </c>
    </row>
    <row r="16" spans="1:5" ht="28.5" customHeight="1" x14ac:dyDescent="0.25">
      <c r="A16" s="267" t="s">
        <v>256</v>
      </c>
      <c r="B16" s="268">
        <f>+METAS!AV18</f>
        <v>101</v>
      </c>
      <c r="C16" s="268">
        <f>ROUND((B16/12)*Config!$C$6,0)</f>
        <v>101</v>
      </c>
      <c r="D16" s="269">
        <f>+ACUMULADO!AU18</f>
        <v>3</v>
      </c>
      <c r="E16" s="266">
        <f t="shared" si="0"/>
        <v>2.9702970297029703</v>
      </c>
    </row>
    <row r="17" spans="1:5" ht="28.5" customHeight="1" x14ac:dyDescent="0.25">
      <c r="A17" s="267" t="s">
        <v>257</v>
      </c>
      <c r="B17" s="268">
        <f>+METAS!AV19</f>
        <v>30</v>
      </c>
      <c r="C17" s="268">
        <f>ROUND((B17/12)*Config!$C$6,0)</f>
        <v>30</v>
      </c>
      <c r="D17" s="269">
        <f>+ACUMULADO!AU19</f>
        <v>8</v>
      </c>
      <c r="E17" s="266">
        <f t="shared" si="0"/>
        <v>26.666666666666668</v>
      </c>
    </row>
    <row r="18" spans="1:5" ht="28.5" customHeight="1" x14ac:dyDescent="0.25">
      <c r="A18" s="267" t="s">
        <v>258</v>
      </c>
      <c r="B18" s="268">
        <f>+METAS!AV20</f>
        <v>60</v>
      </c>
      <c r="C18" s="268">
        <f>ROUND((B18/12)*Config!$C$6,0)</f>
        <v>60</v>
      </c>
      <c r="D18" s="269">
        <f>+ACUMULADO!AU20</f>
        <v>1</v>
      </c>
      <c r="E18" s="266">
        <f>+D18*100/B18</f>
        <v>1.6666666666666667</v>
      </c>
    </row>
    <row r="19" spans="1:5" x14ac:dyDescent="0.25">
      <c r="B19" s="265"/>
      <c r="C19" s="26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15"/>
  <dimension ref="A1:BR31"/>
  <sheetViews>
    <sheetView showGridLines="0" zoomScaleNormal="100" workbookViewId="0">
      <pane xSplit="4" ySplit="3" topLeftCell="E4" activePane="bottomRight" state="frozen"/>
      <selection pane="topRight" activeCell="D1" sqref="D1"/>
      <selection pane="bottomLeft" activeCell="A3" sqref="A3"/>
      <selection pane="bottomRight" activeCell="E33" sqref="E33"/>
    </sheetView>
  </sheetViews>
  <sheetFormatPr baseColWidth="10" defaultColWidth="11.42578125" defaultRowHeight="15" x14ac:dyDescent="0.25"/>
  <cols>
    <col min="1" max="1" width="6.42578125" customWidth="1"/>
    <col min="2" max="2" width="110.42578125" customWidth="1"/>
    <col min="3" max="3" width="22.140625" customWidth="1"/>
    <col min="4" max="4" width="29.85546875" style="5" customWidth="1"/>
    <col min="5" max="6" width="13.42578125" style="5" customWidth="1"/>
    <col min="7" max="7" width="15.140625" style="5" customWidth="1"/>
    <col min="8" max="8" width="10.85546875" style="5" customWidth="1"/>
    <col min="9" max="9" width="13.140625" style="5" customWidth="1"/>
    <col min="10" max="10" width="16.28515625" style="5" customWidth="1"/>
    <col min="11" max="11" width="12.42578125" style="5" customWidth="1"/>
    <col min="12" max="12" width="11.42578125" style="5" bestFit="1" customWidth="1"/>
    <col min="13" max="13" width="11.7109375" style="5" customWidth="1"/>
    <col min="14" max="16" width="12.85546875" style="5" customWidth="1"/>
    <col min="17" max="21" width="10.7109375" style="5" customWidth="1"/>
    <col min="22" max="22" width="12.5703125" style="5" customWidth="1"/>
    <col min="23" max="32" width="10.7109375" style="5" customWidth="1"/>
    <col min="33" max="33" width="12.7109375" style="5" customWidth="1"/>
    <col min="34" max="34" width="10.7109375" style="5" customWidth="1"/>
    <col min="35" max="35" width="12.85546875" style="5" customWidth="1"/>
    <col min="36" max="36" width="10.7109375" style="5" customWidth="1"/>
    <col min="37" max="37" width="12.28515625" style="5" customWidth="1"/>
    <col min="38" max="39" width="10.7109375" style="5" customWidth="1"/>
    <col min="40" max="40" width="13" style="5" customWidth="1"/>
    <col min="41" max="41" width="12.140625" style="5" customWidth="1"/>
    <col min="42" max="42" width="10.7109375" style="5" customWidth="1"/>
    <col min="43" max="43" width="14.28515625" style="5" customWidth="1"/>
    <col min="44" max="44" width="13.42578125" style="5" customWidth="1"/>
    <col min="45" max="45" width="12.7109375" style="5" customWidth="1"/>
    <col min="46" max="46" width="2.85546875" style="5" customWidth="1"/>
    <col min="47" max="48" width="15.5703125" style="5" customWidth="1"/>
    <col min="49" max="54" width="10.7109375" style="5" customWidth="1"/>
    <col min="55" max="55" width="13" style="5" customWidth="1"/>
    <col min="56" max="56" width="15.85546875" style="5" customWidth="1"/>
    <col min="57" max="57" width="13.85546875" style="5" customWidth="1"/>
    <col min="58" max="65" width="10.7109375" customWidth="1"/>
    <col min="66" max="69" width="11.42578125" customWidth="1"/>
  </cols>
  <sheetData>
    <row r="1" spans="1:70" ht="9.75" customHeight="1" x14ac:dyDescent="0.25"/>
    <row r="2" spans="1:70" ht="27.75" customHeight="1" thickBot="1" x14ac:dyDescent="0.3">
      <c r="B2" s="285" t="str">
        <f>"METAS  " &amp; Config!B15&amp; "  "&amp;Config!E12</f>
        <v>METAS  RED  2023</v>
      </c>
      <c r="C2" s="285"/>
      <c r="D2" s="285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8"/>
      <c r="AQ2" s="88"/>
      <c r="AR2" s="88"/>
      <c r="AS2" s="88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</row>
    <row r="3" spans="1:70" s="1" customFormat="1" ht="45.75" customHeight="1" thickBot="1" x14ac:dyDescent="0.3">
      <c r="A3" s="40" t="s">
        <v>8</v>
      </c>
      <c r="B3" s="241" t="s">
        <v>61</v>
      </c>
      <c r="C3" s="241" t="s">
        <v>272</v>
      </c>
      <c r="D3" s="114" t="s">
        <v>0</v>
      </c>
      <c r="E3" s="114" t="s">
        <v>77</v>
      </c>
      <c r="F3" s="40" t="s">
        <v>198</v>
      </c>
      <c r="G3" s="114" t="s">
        <v>22</v>
      </c>
      <c r="H3" s="114" t="s">
        <v>23</v>
      </c>
      <c r="I3" s="114" t="s">
        <v>24</v>
      </c>
      <c r="J3" s="114" t="s">
        <v>25</v>
      </c>
      <c r="K3" s="114" t="s">
        <v>26</v>
      </c>
      <c r="L3" s="114" t="s">
        <v>27</v>
      </c>
      <c r="M3" s="114" t="s">
        <v>78</v>
      </c>
      <c r="N3" s="114" t="s">
        <v>79</v>
      </c>
      <c r="O3" s="114" t="s">
        <v>76</v>
      </c>
      <c r="P3" s="114" t="s">
        <v>199</v>
      </c>
      <c r="Q3" s="114" t="s">
        <v>34</v>
      </c>
      <c r="R3" s="114" t="s">
        <v>35</v>
      </c>
      <c r="S3" s="114" t="s">
        <v>36</v>
      </c>
      <c r="T3" s="114" t="s">
        <v>40</v>
      </c>
      <c r="U3" s="114" t="s">
        <v>41</v>
      </c>
      <c r="V3" s="114" t="s">
        <v>42</v>
      </c>
      <c r="W3" s="114" t="s">
        <v>43</v>
      </c>
      <c r="X3" s="114" t="s">
        <v>44</v>
      </c>
      <c r="Y3" s="114" t="s">
        <v>45</v>
      </c>
      <c r="Z3" s="114" t="s">
        <v>46</v>
      </c>
      <c r="AA3" s="114" t="s">
        <v>80</v>
      </c>
      <c r="AB3" s="114" t="s">
        <v>48</v>
      </c>
      <c r="AC3" s="114" t="s">
        <v>49</v>
      </c>
      <c r="AD3" s="114" t="s">
        <v>50</v>
      </c>
      <c r="AE3" s="114" t="s">
        <v>51</v>
      </c>
      <c r="AF3" s="114" t="s">
        <v>52</v>
      </c>
      <c r="AG3" s="114" t="s">
        <v>81</v>
      </c>
      <c r="AH3" s="114" t="s">
        <v>54</v>
      </c>
      <c r="AI3" s="114" t="s">
        <v>71</v>
      </c>
      <c r="AJ3" s="114" t="s">
        <v>82</v>
      </c>
      <c r="AK3" s="114" t="s">
        <v>83</v>
      </c>
      <c r="AL3" s="114" t="s">
        <v>30</v>
      </c>
      <c r="AM3" s="114" t="s">
        <v>31</v>
      </c>
      <c r="AN3" s="114" t="s">
        <v>84</v>
      </c>
      <c r="AO3" s="114" t="s">
        <v>85</v>
      </c>
      <c r="AP3" s="114" t="s">
        <v>86</v>
      </c>
      <c r="AQ3" s="114" t="s">
        <v>5</v>
      </c>
      <c r="AR3" s="114" t="s">
        <v>6</v>
      </c>
      <c r="AS3" s="114" t="s">
        <v>87</v>
      </c>
      <c r="AT3" s="21"/>
      <c r="AU3" s="19" t="s">
        <v>88</v>
      </c>
      <c r="AV3" s="19" t="s">
        <v>200</v>
      </c>
      <c r="AW3" s="19" t="s">
        <v>89</v>
      </c>
      <c r="AX3" s="19" t="s">
        <v>70</v>
      </c>
      <c r="AY3" s="19" t="s">
        <v>65</v>
      </c>
      <c r="AZ3" s="19" t="s">
        <v>66</v>
      </c>
      <c r="BA3" s="19" t="s">
        <v>64</v>
      </c>
      <c r="BB3" s="19" t="s">
        <v>68</v>
      </c>
      <c r="BC3" s="19" t="s">
        <v>63</v>
      </c>
      <c r="BD3" s="19" t="s">
        <v>74</v>
      </c>
      <c r="BE3" s="19" t="str">
        <f>Config!B15</f>
        <v>RED</v>
      </c>
      <c r="BG3"/>
      <c r="BH3"/>
      <c r="BI3"/>
      <c r="BJ3"/>
      <c r="BK3"/>
      <c r="BL3"/>
      <c r="BM3"/>
      <c r="BN3"/>
      <c r="BO3"/>
      <c r="BP3"/>
      <c r="BQ3"/>
      <c r="BR3"/>
    </row>
    <row r="4" spans="1:70" x14ac:dyDescent="0.25">
      <c r="A4" s="113">
        <v>1</v>
      </c>
      <c r="B4" s="242" t="s">
        <v>211</v>
      </c>
      <c r="C4" s="271" t="s">
        <v>289</v>
      </c>
      <c r="D4" s="251" t="s">
        <v>209</v>
      </c>
      <c r="E4" s="245"/>
      <c r="F4" s="245">
        <v>42</v>
      </c>
      <c r="G4" s="245"/>
      <c r="H4" s="245"/>
      <c r="I4" s="245"/>
      <c r="J4" s="245"/>
      <c r="K4" s="245"/>
      <c r="L4" s="245"/>
      <c r="M4" s="245"/>
      <c r="N4" s="245"/>
      <c r="O4" s="245"/>
      <c r="P4" s="245"/>
      <c r="Q4" s="245"/>
      <c r="R4" s="245"/>
      <c r="S4" s="245"/>
      <c r="T4" s="245"/>
      <c r="U4" s="245"/>
      <c r="V4" s="245"/>
      <c r="W4" s="245"/>
      <c r="X4" s="245"/>
      <c r="Y4" s="245"/>
      <c r="Z4" s="245"/>
      <c r="AA4" s="245"/>
      <c r="AB4" s="245"/>
      <c r="AC4" s="245"/>
      <c r="AD4" s="245"/>
      <c r="AE4" s="245"/>
      <c r="AF4" s="245"/>
      <c r="AG4" s="245"/>
      <c r="AH4" s="245"/>
      <c r="AI4" s="245"/>
      <c r="AJ4" s="245"/>
      <c r="AK4" s="245"/>
      <c r="AL4" s="245"/>
      <c r="AM4" s="245"/>
      <c r="AN4" s="245"/>
      <c r="AO4" s="245"/>
      <c r="AP4" s="245"/>
      <c r="AQ4" s="245"/>
      <c r="AR4" s="245"/>
      <c r="AS4" s="245"/>
      <c r="AU4" s="249">
        <f t="shared" ref="AU4:AU16" si="0">SUM(E4)</f>
        <v>0</v>
      </c>
      <c r="AV4" s="249">
        <f t="shared" ref="AV4:AV16" si="1">+F4</f>
        <v>42</v>
      </c>
      <c r="AW4" s="249">
        <f t="shared" ref="AW4:AW16" si="2">+SUM(G4:P4)</f>
        <v>0</v>
      </c>
      <c r="AX4" s="249">
        <f t="shared" ref="AX4:AX16" si="3">+SUM(Q4:S4)</f>
        <v>0</v>
      </c>
      <c r="AY4" s="249">
        <f t="shared" ref="AY4:AY16" si="4">+SUM(T4:W4)</f>
        <v>0</v>
      </c>
      <c r="AZ4" s="250">
        <f t="shared" ref="AZ4:AZ16" si="5">+SUM(X4:AC4)</f>
        <v>0</v>
      </c>
      <c r="BA4" s="249">
        <f t="shared" ref="BA4:BA16" si="6">+SUM(AD4:AH4)</f>
        <v>0</v>
      </c>
      <c r="BB4" s="249">
        <f t="shared" ref="BB4:BB16" si="7">+SUM(AI4:AK4)</f>
        <v>0</v>
      </c>
      <c r="BC4" s="249">
        <f t="shared" ref="BC4:BC16" si="8">+SUM(AL4:AO4)</f>
        <v>0</v>
      </c>
      <c r="BD4" s="249">
        <f t="shared" ref="BD4:BD16" si="9">+SUM(AP4:AS4)</f>
        <v>0</v>
      </c>
      <c r="BE4" s="22">
        <f t="shared" ref="BE4:BE16" si="10">SUM(AU4:BD4)</f>
        <v>42</v>
      </c>
    </row>
    <row r="5" spans="1:70" x14ac:dyDescent="0.25">
      <c r="A5" s="113">
        <v>2</v>
      </c>
      <c r="B5" s="242" t="s">
        <v>212</v>
      </c>
      <c r="C5" s="271" t="s">
        <v>278</v>
      </c>
      <c r="D5" s="251" t="s">
        <v>209</v>
      </c>
      <c r="E5" s="245"/>
      <c r="F5" s="245">
        <v>16</v>
      </c>
      <c r="G5" s="245"/>
      <c r="H5" s="245"/>
      <c r="I5" s="245"/>
      <c r="J5" s="245"/>
      <c r="K5" s="245"/>
      <c r="L5" s="245"/>
      <c r="M5" s="245"/>
      <c r="N5" s="245"/>
      <c r="O5" s="245"/>
      <c r="P5" s="245"/>
      <c r="Q5" s="245"/>
      <c r="R5" s="245"/>
      <c r="S5" s="245"/>
      <c r="T5" s="245"/>
      <c r="U5" s="245"/>
      <c r="V5" s="245"/>
      <c r="W5" s="245"/>
      <c r="X5" s="245"/>
      <c r="Y5" s="245"/>
      <c r="Z5" s="245"/>
      <c r="AA5" s="245"/>
      <c r="AB5" s="245"/>
      <c r="AC5" s="245"/>
      <c r="AD5" s="245"/>
      <c r="AE5" s="245"/>
      <c r="AF5" s="245"/>
      <c r="AG5" s="245"/>
      <c r="AH5" s="245"/>
      <c r="AI5" s="245"/>
      <c r="AJ5" s="245"/>
      <c r="AK5" s="245"/>
      <c r="AL5" s="245"/>
      <c r="AM5" s="245"/>
      <c r="AN5" s="245"/>
      <c r="AO5" s="245"/>
      <c r="AP5" s="245"/>
      <c r="AQ5" s="245"/>
      <c r="AR5" s="245"/>
      <c r="AS5" s="245"/>
      <c r="AU5" s="249">
        <f t="shared" si="0"/>
        <v>0</v>
      </c>
      <c r="AV5" s="249">
        <f t="shared" si="1"/>
        <v>16</v>
      </c>
      <c r="AW5" s="249">
        <f t="shared" si="2"/>
        <v>0</v>
      </c>
      <c r="AX5" s="249">
        <f t="shared" si="3"/>
        <v>0</v>
      </c>
      <c r="AY5" s="249">
        <f t="shared" si="4"/>
        <v>0</v>
      </c>
      <c r="AZ5" s="250">
        <f t="shared" si="5"/>
        <v>0</v>
      </c>
      <c r="BA5" s="249">
        <f t="shared" si="6"/>
        <v>0</v>
      </c>
      <c r="BB5" s="249">
        <f t="shared" si="7"/>
        <v>0</v>
      </c>
      <c r="BC5" s="249">
        <f t="shared" si="8"/>
        <v>0</v>
      </c>
      <c r="BD5" s="249">
        <f t="shared" si="9"/>
        <v>0</v>
      </c>
      <c r="BE5" s="22">
        <f t="shared" si="10"/>
        <v>16</v>
      </c>
    </row>
    <row r="6" spans="1:70" x14ac:dyDescent="0.25">
      <c r="A6" s="113">
        <v>3</v>
      </c>
      <c r="B6" s="242" t="s">
        <v>213</v>
      </c>
      <c r="C6" s="271" t="s">
        <v>273</v>
      </c>
      <c r="D6" s="251" t="s">
        <v>209</v>
      </c>
      <c r="E6" s="245"/>
      <c r="F6" s="245">
        <v>16</v>
      </c>
      <c r="G6" s="245"/>
      <c r="H6" s="245"/>
      <c r="I6" s="245"/>
      <c r="J6" s="245"/>
      <c r="K6" s="245"/>
      <c r="L6" s="245"/>
      <c r="M6" s="245"/>
      <c r="N6" s="245"/>
      <c r="O6" s="245"/>
      <c r="P6" s="245"/>
      <c r="Q6" s="245"/>
      <c r="R6" s="245"/>
      <c r="S6" s="245"/>
      <c r="T6" s="245"/>
      <c r="U6" s="245"/>
      <c r="V6" s="245"/>
      <c r="W6" s="245"/>
      <c r="X6" s="245"/>
      <c r="Y6" s="245"/>
      <c r="Z6" s="245"/>
      <c r="AA6" s="245"/>
      <c r="AB6" s="245"/>
      <c r="AC6" s="245"/>
      <c r="AD6" s="245"/>
      <c r="AE6" s="245"/>
      <c r="AF6" s="245"/>
      <c r="AG6" s="245"/>
      <c r="AH6" s="245"/>
      <c r="AI6" s="245"/>
      <c r="AJ6" s="245"/>
      <c r="AK6" s="245"/>
      <c r="AL6" s="245"/>
      <c r="AM6" s="245"/>
      <c r="AN6" s="245"/>
      <c r="AO6" s="245"/>
      <c r="AP6" s="245"/>
      <c r="AQ6" s="245"/>
      <c r="AR6" s="245"/>
      <c r="AS6" s="245"/>
      <c r="AU6" s="249">
        <f t="shared" si="0"/>
        <v>0</v>
      </c>
      <c r="AV6" s="249">
        <f t="shared" si="1"/>
        <v>16</v>
      </c>
      <c r="AW6" s="249">
        <f t="shared" si="2"/>
        <v>0</v>
      </c>
      <c r="AX6" s="249">
        <f t="shared" si="3"/>
        <v>0</v>
      </c>
      <c r="AY6" s="249">
        <f t="shared" si="4"/>
        <v>0</v>
      </c>
      <c r="AZ6" s="250">
        <f t="shared" si="5"/>
        <v>0</v>
      </c>
      <c r="BA6" s="249">
        <f t="shared" si="6"/>
        <v>0</v>
      </c>
      <c r="BB6" s="249">
        <f t="shared" si="7"/>
        <v>0</v>
      </c>
      <c r="BC6" s="249">
        <f t="shared" si="8"/>
        <v>0</v>
      </c>
      <c r="BD6" s="249">
        <f t="shared" si="9"/>
        <v>0</v>
      </c>
      <c r="BE6" s="22">
        <f t="shared" si="10"/>
        <v>16</v>
      </c>
    </row>
    <row r="7" spans="1:70" x14ac:dyDescent="0.25">
      <c r="A7" s="113">
        <v>4</v>
      </c>
      <c r="B7" s="242" t="s">
        <v>214</v>
      </c>
      <c r="C7" s="271" t="s">
        <v>274</v>
      </c>
      <c r="D7" s="251" t="s">
        <v>209</v>
      </c>
      <c r="E7" s="245"/>
      <c r="F7" s="245">
        <v>69</v>
      </c>
      <c r="G7" s="245"/>
      <c r="H7" s="245"/>
      <c r="I7" s="245"/>
      <c r="J7" s="245"/>
      <c r="K7" s="245"/>
      <c r="L7" s="245"/>
      <c r="M7" s="245"/>
      <c r="N7" s="245"/>
      <c r="O7" s="245"/>
      <c r="P7" s="245"/>
      <c r="Q7" s="245"/>
      <c r="R7" s="245"/>
      <c r="S7" s="245"/>
      <c r="T7" s="245"/>
      <c r="U7" s="245"/>
      <c r="V7" s="245"/>
      <c r="W7" s="245"/>
      <c r="X7" s="245"/>
      <c r="Y7" s="245"/>
      <c r="Z7" s="245"/>
      <c r="AA7" s="245"/>
      <c r="AB7" s="245"/>
      <c r="AC7" s="245"/>
      <c r="AD7" s="245"/>
      <c r="AE7" s="245"/>
      <c r="AF7" s="245"/>
      <c r="AG7" s="245"/>
      <c r="AH7" s="245"/>
      <c r="AI7" s="245"/>
      <c r="AJ7" s="245"/>
      <c r="AK7" s="245"/>
      <c r="AL7" s="245"/>
      <c r="AM7" s="245"/>
      <c r="AN7" s="245"/>
      <c r="AO7" s="245"/>
      <c r="AP7" s="245"/>
      <c r="AQ7" s="245"/>
      <c r="AR7" s="245"/>
      <c r="AS7" s="245"/>
      <c r="AU7" s="249">
        <f t="shared" si="0"/>
        <v>0</v>
      </c>
      <c r="AV7" s="249">
        <f t="shared" si="1"/>
        <v>69</v>
      </c>
      <c r="AW7" s="249">
        <f t="shared" si="2"/>
        <v>0</v>
      </c>
      <c r="AX7" s="249">
        <f t="shared" si="3"/>
        <v>0</v>
      </c>
      <c r="AY7" s="249">
        <f t="shared" si="4"/>
        <v>0</v>
      </c>
      <c r="AZ7" s="250">
        <f t="shared" si="5"/>
        <v>0</v>
      </c>
      <c r="BA7" s="249">
        <f t="shared" si="6"/>
        <v>0</v>
      </c>
      <c r="BB7" s="249">
        <f t="shared" si="7"/>
        <v>0</v>
      </c>
      <c r="BC7" s="249">
        <f t="shared" si="8"/>
        <v>0</v>
      </c>
      <c r="BD7" s="249">
        <f t="shared" si="9"/>
        <v>0</v>
      </c>
      <c r="BE7" s="22">
        <f t="shared" si="10"/>
        <v>69</v>
      </c>
    </row>
    <row r="8" spans="1:70" x14ac:dyDescent="0.25">
      <c r="A8" s="113">
        <v>5</v>
      </c>
      <c r="B8" s="252" t="s">
        <v>215</v>
      </c>
      <c r="C8" s="252" t="s">
        <v>275</v>
      </c>
      <c r="D8" s="251" t="s">
        <v>209</v>
      </c>
      <c r="E8" s="245"/>
      <c r="F8" s="245">
        <v>288</v>
      </c>
      <c r="G8" s="245"/>
      <c r="H8" s="245"/>
      <c r="I8" s="245"/>
      <c r="J8" s="245"/>
      <c r="K8" s="245"/>
      <c r="L8" s="245"/>
      <c r="M8" s="245"/>
      <c r="N8" s="245"/>
      <c r="O8" s="245"/>
      <c r="P8" s="245"/>
      <c r="Q8" s="245"/>
      <c r="R8" s="245"/>
      <c r="S8" s="245"/>
      <c r="T8" s="245"/>
      <c r="U8" s="245"/>
      <c r="V8" s="245"/>
      <c r="W8" s="245"/>
      <c r="X8" s="245"/>
      <c r="Y8" s="245"/>
      <c r="Z8" s="245"/>
      <c r="AA8" s="245"/>
      <c r="AB8" s="245"/>
      <c r="AC8" s="245"/>
      <c r="AD8" s="245"/>
      <c r="AE8" s="245"/>
      <c r="AF8" s="245"/>
      <c r="AG8" s="245"/>
      <c r="AH8" s="245"/>
      <c r="AI8" s="245"/>
      <c r="AJ8" s="245"/>
      <c r="AK8" s="245"/>
      <c r="AL8" s="245"/>
      <c r="AM8" s="245"/>
      <c r="AN8" s="245"/>
      <c r="AO8" s="245"/>
      <c r="AP8" s="245"/>
      <c r="AQ8" s="245"/>
      <c r="AR8" s="245"/>
      <c r="AS8" s="245"/>
      <c r="AU8" s="249">
        <f t="shared" si="0"/>
        <v>0</v>
      </c>
      <c r="AV8" s="249">
        <f t="shared" si="1"/>
        <v>288</v>
      </c>
      <c r="AW8" s="249">
        <f t="shared" si="2"/>
        <v>0</v>
      </c>
      <c r="AX8" s="249">
        <f t="shared" si="3"/>
        <v>0</v>
      </c>
      <c r="AY8" s="249">
        <f t="shared" si="4"/>
        <v>0</v>
      </c>
      <c r="AZ8" s="250">
        <f t="shared" si="5"/>
        <v>0</v>
      </c>
      <c r="BA8" s="249">
        <f t="shared" si="6"/>
        <v>0</v>
      </c>
      <c r="BB8" s="249">
        <f t="shared" si="7"/>
        <v>0</v>
      </c>
      <c r="BC8" s="249">
        <f t="shared" si="8"/>
        <v>0</v>
      </c>
      <c r="BD8" s="249">
        <f t="shared" si="9"/>
        <v>0</v>
      </c>
      <c r="BE8" s="22">
        <f t="shared" si="10"/>
        <v>288</v>
      </c>
    </row>
    <row r="9" spans="1:70" x14ac:dyDescent="0.25">
      <c r="A9" s="113">
        <v>6</v>
      </c>
      <c r="B9" s="252" t="s">
        <v>216</v>
      </c>
      <c r="C9" s="252" t="s">
        <v>276</v>
      </c>
      <c r="D9" s="251" t="s">
        <v>209</v>
      </c>
      <c r="E9" s="245"/>
      <c r="F9" s="245">
        <v>148</v>
      </c>
      <c r="G9" s="245"/>
      <c r="H9" s="245"/>
      <c r="I9" s="245"/>
      <c r="J9" s="245"/>
      <c r="K9" s="245"/>
      <c r="L9" s="245"/>
      <c r="M9" s="245"/>
      <c r="N9" s="245"/>
      <c r="O9" s="245"/>
      <c r="P9" s="245"/>
      <c r="Q9" s="245"/>
      <c r="R9" s="245"/>
      <c r="S9" s="245"/>
      <c r="T9" s="245"/>
      <c r="U9" s="245"/>
      <c r="V9" s="245"/>
      <c r="W9" s="245"/>
      <c r="X9" s="245"/>
      <c r="Y9" s="245"/>
      <c r="Z9" s="245"/>
      <c r="AA9" s="245"/>
      <c r="AB9" s="245"/>
      <c r="AC9" s="245"/>
      <c r="AD9" s="245"/>
      <c r="AE9" s="245"/>
      <c r="AF9" s="245"/>
      <c r="AG9" s="245"/>
      <c r="AH9" s="245"/>
      <c r="AI9" s="245"/>
      <c r="AJ9" s="245"/>
      <c r="AK9" s="245"/>
      <c r="AL9" s="245"/>
      <c r="AM9" s="245"/>
      <c r="AN9" s="245"/>
      <c r="AO9" s="245"/>
      <c r="AP9" s="245"/>
      <c r="AQ9" s="245"/>
      <c r="AR9" s="245"/>
      <c r="AS9" s="245"/>
      <c r="AU9" s="249">
        <f t="shared" si="0"/>
        <v>0</v>
      </c>
      <c r="AV9" s="249">
        <f t="shared" si="1"/>
        <v>148</v>
      </c>
      <c r="AW9" s="249">
        <f t="shared" si="2"/>
        <v>0</v>
      </c>
      <c r="AX9" s="249">
        <f t="shared" si="3"/>
        <v>0</v>
      </c>
      <c r="AY9" s="249">
        <f t="shared" si="4"/>
        <v>0</v>
      </c>
      <c r="AZ9" s="250">
        <f t="shared" si="5"/>
        <v>0</v>
      </c>
      <c r="BA9" s="249">
        <f t="shared" si="6"/>
        <v>0</v>
      </c>
      <c r="BB9" s="249">
        <f t="shared" si="7"/>
        <v>0</v>
      </c>
      <c r="BC9" s="249">
        <f t="shared" si="8"/>
        <v>0</v>
      </c>
      <c r="BD9" s="249">
        <f t="shared" si="9"/>
        <v>0</v>
      </c>
      <c r="BE9" s="22">
        <f t="shared" si="10"/>
        <v>148</v>
      </c>
    </row>
    <row r="10" spans="1:70" x14ac:dyDescent="0.25">
      <c r="A10" s="113">
        <v>7</v>
      </c>
      <c r="B10" s="252" t="s">
        <v>217</v>
      </c>
      <c r="C10" s="252" t="s">
        <v>277</v>
      </c>
      <c r="D10" s="251" t="s">
        <v>209</v>
      </c>
      <c r="E10" s="245"/>
      <c r="F10" s="245">
        <v>14</v>
      </c>
      <c r="G10" s="245"/>
      <c r="H10" s="245"/>
      <c r="I10" s="245"/>
      <c r="J10" s="245"/>
      <c r="K10" s="245"/>
      <c r="L10" s="245"/>
      <c r="M10" s="245"/>
      <c r="N10" s="245"/>
      <c r="O10" s="245"/>
      <c r="P10" s="245"/>
      <c r="Q10" s="245"/>
      <c r="R10" s="245"/>
      <c r="S10" s="245"/>
      <c r="T10" s="245"/>
      <c r="U10" s="245"/>
      <c r="V10" s="245"/>
      <c r="W10" s="245"/>
      <c r="X10" s="245"/>
      <c r="Y10" s="245"/>
      <c r="Z10" s="245"/>
      <c r="AA10" s="245"/>
      <c r="AB10" s="245"/>
      <c r="AC10" s="245"/>
      <c r="AD10" s="245"/>
      <c r="AE10" s="245"/>
      <c r="AF10" s="245"/>
      <c r="AG10" s="245"/>
      <c r="AH10" s="245"/>
      <c r="AI10" s="245"/>
      <c r="AJ10" s="245"/>
      <c r="AK10" s="245"/>
      <c r="AL10" s="245"/>
      <c r="AM10" s="245"/>
      <c r="AN10" s="245"/>
      <c r="AO10" s="245"/>
      <c r="AP10" s="245"/>
      <c r="AQ10" s="245"/>
      <c r="AR10" s="245"/>
      <c r="AS10" s="245"/>
      <c r="AU10" s="249">
        <f t="shared" si="0"/>
        <v>0</v>
      </c>
      <c r="AV10" s="249">
        <f t="shared" si="1"/>
        <v>14</v>
      </c>
      <c r="AW10" s="249">
        <f t="shared" si="2"/>
        <v>0</v>
      </c>
      <c r="AX10" s="249">
        <f t="shared" si="3"/>
        <v>0</v>
      </c>
      <c r="AY10" s="249">
        <f t="shared" si="4"/>
        <v>0</v>
      </c>
      <c r="AZ10" s="250">
        <f t="shared" si="5"/>
        <v>0</v>
      </c>
      <c r="BA10" s="249">
        <f t="shared" si="6"/>
        <v>0</v>
      </c>
      <c r="BB10" s="249">
        <f t="shared" si="7"/>
        <v>0</v>
      </c>
      <c r="BC10" s="249">
        <f t="shared" si="8"/>
        <v>0</v>
      </c>
      <c r="BD10" s="249">
        <f t="shared" si="9"/>
        <v>0</v>
      </c>
      <c r="BE10" s="22">
        <f t="shared" si="10"/>
        <v>14</v>
      </c>
    </row>
    <row r="11" spans="1:70" x14ac:dyDescent="0.25">
      <c r="A11" s="113">
        <v>8</v>
      </c>
      <c r="B11" s="252" t="s">
        <v>218</v>
      </c>
      <c r="C11" s="252" t="s">
        <v>279</v>
      </c>
      <c r="D11" s="251" t="s">
        <v>209</v>
      </c>
      <c r="E11" s="245"/>
      <c r="F11" s="245">
        <v>479</v>
      </c>
      <c r="G11" s="245"/>
      <c r="H11" s="245"/>
      <c r="I11" s="245"/>
      <c r="J11" s="245"/>
      <c r="K11" s="245"/>
      <c r="L11" s="245"/>
      <c r="M11" s="245"/>
      <c r="N11" s="245"/>
      <c r="O11" s="245"/>
      <c r="P11" s="245"/>
      <c r="Q11" s="245"/>
      <c r="R11" s="245"/>
      <c r="S11" s="245"/>
      <c r="T11" s="245"/>
      <c r="U11" s="245"/>
      <c r="V11" s="245"/>
      <c r="W11" s="245"/>
      <c r="X11" s="245"/>
      <c r="Y11" s="245"/>
      <c r="Z11" s="245"/>
      <c r="AA11" s="245"/>
      <c r="AB11" s="245"/>
      <c r="AC11" s="245"/>
      <c r="AD11" s="245"/>
      <c r="AE11" s="245"/>
      <c r="AF11" s="245"/>
      <c r="AG11" s="245"/>
      <c r="AH11" s="245"/>
      <c r="AI11" s="245"/>
      <c r="AJ11" s="245"/>
      <c r="AK11" s="245"/>
      <c r="AL11" s="245"/>
      <c r="AM11" s="245"/>
      <c r="AN11" s="245"/>
      <c r="AO11" s="245"/>
      <c r="AP11" s="245"/>
      <c r="AQ11" s="245"/>
      <c r="AR11" s="245"/>
      <c r="AS11" s="245"/>
      <c r="AU11" s="249">
        <f t="shared" si="0"/>
        <v>0</v>
      </c>
      <c r="AV11" s="249">
        <f t="shared" si="1"/>
        <v>479</v>
      </c>
      <c r="AW11" s="249">
        <f t="shared" si="2"/>
        <v>0</v>
      </c>
      <c r="AX11" s="249">
        <f t="shared" si="3"/>
        <v>0</v>
      </c>
      <c r="AY11" s="249">
        <f t="shared" si="4"/>
        <v>0</v>
      </c>
      <c r="AZ11" s="250">
        <f t="shared" si="5"/>
        <v>0</v>
      </c>
      <c r="BA11" s="249">
        <f t="shared" si="6"/>
        <v>0</v>
      </c>
      <c r="BB11" s="249">
        <f t="shared" si="7"/>
        <v>0</v>
      </c>
      <c r="BC11" s="249">
        <f t="shared" si="8"/>
        <v>0</v>
      </c>
      <c r="BD11" s="249">
        <f t="shared" si="9"/>
        <v>0</v>
      </c>
      <c r="BE11" s="22">
        <f t="shared" si="10"/>
        <v>479</v>
      </c>
    </row>
    <row r="12" spans="1:70" x14ac:dyDescent="0.25">
      <c r="A12" s="113">
        <v>9</v>
      </c>
      <c r="B12" s="252" t="s">
        <v>219</v>
      </c>
      <c r="C12" s="252" t="s">
        <v>280</v>
      </c>
      <c r="D12" s="251" t="s">
        <v>209</v>
      </c>
      <c r="E12" s="245"/>
      <c r="F12" s="245">
        <v>37</v>
      </c>
      <c r="G12" s="245"/>
      <c r="H12" s="245"/>
      <c r="I12" s="245"/>
      <c r="J12" s="245"/>
      <c r="K12" s="245"/>
      <c r="L12" s="245"/>
      <c r="M12" s="245"/>
      <c r="N12" s="245"/>
      <c r="O12" s="245"/>
      <c r="P12" s="245"/>
      <c r="Q12" s="245"/>
      <c r="R12" s="245"/>
      <c r="S12" s="245"/>
      <c r="T12" s="245"/>
      <c r="U12" s="245"/>
      <c r="V12" s="245"/>
      <c r="W12" s="245"/>
      <c r="X12" s="245"/>
      <c r="Y12" s="245"/>
      <c r="Z12" s="245"/>
      <c r="AA12" s="245"/>
      <c r="AB12" s="245"/>
      <c r="AC12" s="245"/>
      <c r="AD12" s="245"/>
      <c r="AE12" s="245"/>
      <c r="AF12" s="245"/>
      <c r="AG12" s="245"/>
      <c r="AH12" s="245"/>
      <c r="AI12" s="245"/>
      <c r="AJ12" s="245"/>
      <c r="AK12" s="245"/>
      <c r="AL12" s="245"/>
      <c r="AM12" s="245"/>
      <c r="AN12" s="245"/>
      <c r="AO12" s="245"/>
      <c r="AP12" s="245"/>
      <c r="AQ12" s="245"/>
      <c r="AR12" s="245"/>
      <c r="AS12" s="245"/>
      <c r="AU12" s="249">
        <f t="shared" si="0"/>
        <v>0</v>
      </c>
      <c r="AV12" s="249">
        <f t="shared" si="1"/>
        <v>37</v>
      </c>
      <c r="AW12" s="249">
        <f t="shared" si="2"/>
        <v>0</v>
      </c>
      <c r="AX12" s="249">
        <f t="shared" si="3"/>
        <v>0</v>
      </c>
      <c r="AY12" s="249">
        <f t="shared" si="4"/>
        <v>0</v>
      </c>
      <c r="AZ12" s="250">
        <f t="shared" si="5"/>
        <v>0</v>
      </c>
      <c r="BA12" s="249">
        <f t="shared" si="6"/>
        <v>0</v>
      </c>
      <c r="BB12" s="249">
        <f t="shared" si="7"/>
        <v>0</v>
      </c>
      <c r="BC12" s="249">
        <f t="shared" si="8"/>
        <v>0</v>
      </c>
      <c r="BD12" s="249">
        <f t="shared" si="9"/>
        <v>0</v>
      </c>
      <c r="BE12" s="22">
        <f t="shared" si="10"/>
        <v>37</v>
      </c>
    </row>
    <row r="13" spans="1:70" x14ac:dyDescent="0.25">
      <c r="A13" s="113">
        <v>10</v>
      </c>
      <c r="B13" s="252" t="s">
        <v>220</v>
      </c>
      <c r="C13" s="252" t="s">
        <v>281</v>
      </c>
      <c r="D13" s="251" t="s">
        <v>209</v>
      </c>
      <c r="E13" s="245"/>
      <c r="F13" s="245">
        <v>30</v>
      </c>
      <c r="G13" s="245"/>
      <c r="H13" s="245"/>
      <c r="I13" s="245"/>
      <c r="J13" s="245"/>
      <c r="K13" s="245"/>
      <c r="L13" s="245"/>
      <c r="M13" s="245"/>
      <c r="N13" s="245"/>
      <c r="O13" s="245"/>
      <c r="P13" s="245"/>
      <c r="Q13" s="245"/>
      <c r="R13" s="245"/>
      <c r="S13" s="245"/>
      <c r="T13" s="245"/>
      <c r="U13" s="245"/>
      <c r="V13" s="245"/>
      <c r="W13" s="245"/>
      <c r="X13" s="245"/>
      <c r="Y13" s="245"/>
      <c r="Z13" s="245"/>
      <c r="AA13" s="245"/>
      <c r="AB13" s="245"/>
      <c r="AC13" s="245"/>
      <c r="AD13" s="245"/>
      <c r="AE13" s="245"/>
      <c r="AF13" s="245"/>
      <c r="AG13" s="245"/>
      <c r="AH13" s="245"/>
      <c r="AI13" s="245"/>
      <c r="AJ13" s="245"/>
      <c r="AK13" s="245"/>
      <c r="AL13" s="245"/>
      <c r="AM13" s="245"/>
      <c r="AN13" s="245"/>
      <c r="AO13" s="245"/>
      <c r="AP13" s="245"/>
      <c r="AQ13" s="245"/>
      <c r="AR13" s="245"/>
      <c r="AS13" s="245"/>
      <c r="AU13" s="249">
        <f t="shared" si="0"/>
        <v>0</v>
      </c>
      <c r="AV13" s="249">
        <f t="shared" si="1"/>
        <v>30</v>
      </c>
      <c r="AW13" s="249">
        <f t="shared" si="2"/>
        <v>0</v>
      </c>
      <c r="AX13" s="249">
        <f t="shared" si="3"/>
        <v>0</v>
      </c>
      <c r="AY13" s="249">
        <f t="shared" si="4"/>
        <v>0</v>
      </c>
      <c r="AZ13" s="250">
        <f t="shared" si="5"/>
        <v>0</v>
      </c>
      <c r="BA13" s="249">
        <f t="shared" si="6"/>
        <v>0</v>
      </c>
      <c r="BB13" s="249">
        <f t="shared" si="7"/>
        <v>0</v>
      </c>
      <c r="BC13" s="249">
        <f t="shared" si="8"/>
        <v>0</v>
      </c>
      <c r="BD13" s="249">
        <f t="shared" si="9"/>
        <v>0</v>
      </c>
      <c r="BE13" s="22">
        <f t="shared" si="10"/>
        <v>30</v>
      </c>
    </row>
    <row r="14" spans="1:70" x14ac:dyDescent="0.25">
      <c r="A14" s="113">
        <v>11</v>
      </c>
      <c r="B14" s="252" t="s">
        <v>221</v>
      </c>
      <c r="C14" s="252" t="s">
        <v>282</v>
      </c>
      <c r="D14" s="251" t="s">
        <v>209</v>
      </c>
      <c r="E14" s="245"/>
      <c r="F14" s="245">
        <v>151</v>
      </c>
      <c r="G14" s="245"/>
      <c r="H14" s="245"/>
      <c r="I14" s="245"/>
      <c r="J14" s="245"/>
      <c r="K14" s="245"/>
      <c r="L14" s="245"/>
      <c r="M14" s="245"/>
      <c r="N14" s="245"/>
      <c r="O14" s="245"/>
      <c r="P14" s="245"/>
      <c r="Q14" s="245"/>
      <c r="R14" s="245"/>
      <c r="S14" s="245"/>
      <c r="T14" s="245"/>
      <c r="U14" s="245"/>
      <c r="V14" s="245"/>
      <c r="W14" s="245"/>
      <c r="X14" s="245"/>
      <c r="Y14" s="245"/>
      <c r="Z14" s="245"/>
      <c r="AA14" s="245"/>
      <c r="AB14" s="245"/>
      <c r="AC14" s="245"/>
      <c r="AD14" s="245"/>
      <c r="AE14" s="245"/>
      <c r="AF14" s="245"/>
      <c r="AG14" s="245"/>
      <c r="AH14" s="245"/>
      <c r="AI14" s="245"/>
      <c r="AJ14" s="245"/>
      <c r="AK14" s="245"/>
      <c r="AL14" s="245"/>
      <c r="AM14" s="245"/>
      <c r="AN14" s="245"/>
      <c r="AO14" s="245"/>
      <c r="AP14" s="245"/>
      <c r="AQ14" s="245"/>
      <c r="AR14" s="245"/>
      <c r="AS14" s="245"/>
      <c r="AU14" s="249">
        <f t="shared" si="0"/>
        <v>0</v>
      </c>
      <c r="AV14" s="249">
        <f t="shared" si="1"/>
        <v>151</v>
      </c>
      <c r="AW14" s="249">
        <f t="shared" si="2"/>
        <v>0</v>
      </c>
      <c r="AX14" s="249">
        <f t="shared" si="3"/>
        <v>0</v>
      </c>
      <c r="AY14" s="249">
        <f t="shared" si="4"/>
        <v>0</v>
      </c>
      <c r="AZ14" s="250">
        <f t="shared" si="5"/>
        <v>0</v>
      </c>
      <c r="BA14" s="249">
        <f t="shared" si="6"/>
        <v>0</v>
      </c>
      <c r="BB14" s="249">
        <f t="shared" si="7"/>
        <v>0</v>
      </c>
      <c r="BC14" s="249">
        <f t="shared" si="8"/>
        <v>0</v>
      </c>
      <c r="BD14" s="249">
        <f t="shared" si="9"/>
        <v>0</v>
      </c>
      <c r="BE14" s="22">
        <f t="shared" si="10"/>
        <v>151</v>
      </c>
    </row>
    <row r="15" spans="1:70" x14ac:dyDescent="0.25">
      <c r="A15" s="113">
        <v>12</v>
      </c>
      <c r="B15" s="252" t="s">
        <v>222</v>
      </c>
      <c r="C15" s="252" t="s">
        <v>283</v>
      </c>
      <c r="D15" s="251" t="s">
        <v>209</v>
      </c>
      <c r="E15" s="245"/>
      <c r="F15" s="245">
        <v>49</v>
      </c>
      <c r="G15" s="245"/>
      <c r="H15" s="245"/>
      <c r="I15" s="245"/>
      <c r="J15" s="245"/>
      <c r="K15" s="245"/>
      <c r="L15" s="245"/>
      <c r="M15" s="245"/>
      <c r="N15" s="245"/>
      <c r="O15" s="245"/>
      <c r="P15" s="245"/>
      <c r="Q15" s="245"/>
      <c r="R15" s="245"/>
      <c r="S15" s="245"/>
      <c r="T15" s="245"/>
      <c r="U15" s="245"/>
      <c r="V15" s="245"/>
      <c r="W15" s="245"/>
      <c r="X15" s="245"/>
      <c r="Y15" s="245"/>
      <c r="Z15" s="245"/>
      <c r="AA15" s="245"/>
      <c r="AB15" s="245"/>
      <c r="AC15" s="245"/>
      <c r="AD15" s="245"/>
      <c r="AE15" s="245"/>
      <c r="AF15" s="245"/>
      <c r="AG15" s="245"/>
      <c r="AH15" s="245"/>
      <c r="AI15" s="245"/>
      <c r="AJ15" s="245"/>
      <c r="AK15" s="245"/>
      <c r="AL15" s="245"/>
      <c r="AM15" s="245"/>
      <c r="AN15" s="245"/>
      <c r="AO15" s="245"/>
      <c r="AP15" s="245"/>
      <c r="AQ15" s="245"/>
      <c r="AR15" s="245"/>
      <c r="AS15" s="245"/>
      <c r="AU15" s="249">
        <f t="shared" si="0"/>
        <v>0</v>
      </c>
      <c r="AV15" s="249">
        <f t="shared" si="1"/>
        <v>49</v>
      </c>
      <c r="AW15" s="249">
        <f t="shared" si="2"/>
        <v>0</v>
      </c>
      <c r="AX15" s="249">
        <f t="shared" si="3"/>
        <v>0</v>
      </c>
      <c r="AY15" s="249">
        <f t="shared" si="4"/>
        <v>0</v>
      </c>
      <c r="AZ15" s="250">
        <f t="shared" si="5"/>
        <v>0</v>
      </c>
      <c r="BA15" s="249">
        <f t="shared" si="6"/>
        <v>0</v>
      </c>
      <c r="BB15" s="249">
        <f t="shared" si="7"/>
        <v>0</v>
      </c>
      <c r="BC15" s="249">
        <f t="shared" si="8"/>
        <v>0</v>
      </c>
      <c r="BD15" s="249">
        <f t="shared" si="9"/>
        <v>0</v>
      </c>
      <c r="BE15" s="22">
        <f t="shared" si="10"/>
        <v>49</v>
      </c>
    </row>
    <row r="16" spans="1:70" x14ac:dyDescent="0.25">
      <c r="A16" s="113">
        <v>13</v>
      </c>
      <c r="B16" s="252" t="s">
        <v>223</v>
      </c>
      <c r="C16" s="252" t="s">
        <v>284</v>
      </c>
      <c r="D16" s="251" t="s">
        <v>209</v>
      </c>
      <c r="E16" s="245"/>
      <c r="F16" s="245">
        <v>148</v>
      </c>
      <c r="G16" s="245"/>
      <c r="H16" s="245"/>
      <c r="I16" s="245"/>
      <c r="J16" s="245"/>
      <c r="K16" s="245"/>
      <c r="L16" s="245"/>
      <c r="M16" s="245"/>
      <c r="N16" s="245"/>
      <c r="O16" s="245"/>
      <c r="P16" s="245"/>
      <c r="Q16" s="245"/>
      <c r="R16" s="245"/>
      <c r="S16" s="245"/>
      <c r="T16" s="245"/>
      <c r="U16" s="245"/>
      <c r="V16" s="245"/>
      <c r="W16" s="245"/>
      <c r="X16" s="245"/>
      <c r="Y16" s="245"/>
      <c r="Z16" s="245"/>
      <c r="AA16" s="245"/>
      <c r="AB16" s="245"/>
      <c r="AC16" s="245"/>
      <c r="AD16" s="245"/>
      <c r="AE16" s="245"/>
      <c r="AF16" s="245"/>
      <c r="AG16" s="245"/>
      <c r="AH16" s="245"/>
      <c r="AI16" s="245"/>
      <c r="AJ16" s="245"/>
      <c r="AK16" s="245"/>
      <c r="AL16" s="245"/>
      <c r="AM16" s="245"/>
      <c r="AN16" s="245"/>
      <c r="AO16" s="245"/>
      <c r="AP16" s="245"/>
      <c r="AQ16" s="245"/>
      <c r="AR16" s="245"/>
      <c r="AS16" s="245"/>
      <c r="AU16" s="249">
        <f t="shared" si="0"/>
        <v>0</v>
      </c>
      <c r="AV16" s="249">
        <f t="shared" si="1"/>
        <v>148</v>
      </c>
      <c r="AW16" s="249">
        <f t="shared" si="2"/>
        <v>0</v>
      </c>
      <c r="AX16" s="249">
        <f t="shared" si="3"/>
        <v>0</v>
      </c>
      <c r="AY16" s="249">
        <f t="shared" si="4"/>
        <v>0</v>
      </c>
      <c r="AZ16" s="250">
        <f t="shared" si="5"/>
        <v>0</v>
      </c>
      <c r="BA16" s="249">
        <f t="shared" si="6"/>
        <v>0</v>
      </c>
      <c r="BB16" s="249">
        <f t="shared" si="7"/>
        <v>0</v>
      </c>
      <c r="BC16" s="249">
        <f t="shared" si="8"/>
        <v>0</v>
      </c>
      <c r="BD16" s="249">
        <f t="shared" si="9"/>
        <v>0</v>
      </c>
      <c r="BE16" s="22">
        <f t="shared" si="10"/>
        <v>148</v>
      </c>
    </row>
    <row r="17" spans="1:57" x14ac:dyDescent="0.25">
      <c r="A17" s="113">
        <v>14</v>
      </c>
      <c r="B17" s="252" t="s">
        <v>224</v>
      </c>
      <c r="C17" s="252" t="s">
        <v>285</v>
      </c>
      <c r="D17" s="251" t="s">
        <v>209</v>
      </c>
      <c r="E17" s="245"/>
      <c r="F17" s="245">
        <v>25</v>
      </c>
      <c r="G17" s="245"/>
      <c r="H17" s="245"/>
      <c r="I17" s="245"/>
      <c r="J17" s="245"/>
      <c r="K17" s="245"/>
      <c r="L17" s="245"/>
      <c r="M17" s="245"/>
      <c r="N17" s="245"/>
      <c r="O17" s="245"/>
      <c r="P17" s="245"/>
      <c r="Q17" s="245"/>
      <c r="R17" s="245"/>
      <c r="S17" s="245"/>
      <c r="T17" s="245"/>
      <c r="U17" s="245"/>
      <c r="V17" s="245"/>
      <c r="W17" s="245"/>
      <c r="X17" s="245"/>
      <c r="Y17" s="245"/>
      <c r="Z17" s="245"/>
      <c r="AA17" s="245"/>
      <c r="AB17" s="245"/>
      <c r="AC17" s="245"/>
      <c r="AD17" s="245"/>
      <c r="AE17" s="245"/>
      <c r="AF17" s="245"/>
      <c r="AG17" s="245"/>
      <c r="AH17" s="245"/>
      <c r="AI17" s="245"/>
      <c r="AJ17" s="245"/>
      <c r="AK17" s="245"/>
      <c r="AL17" s="245"/>
      <c r="AM17" s="245"/>
      <c r="AN17" s="245"/>
      <c r="AO17" s="245"/>
      <c r="AP17" s="245"/>
      <c r="AQ17" s="245"/>
      <c r="AR17" s="245"/>
      <c r="AS17" s="245"/>
      <c r="AU17" s="249">
        <f t="shared" ref="AU17:AU31" si="11">SUM(E17)</f>
        <v>0</v>
      </c>
      <c r="AV17" s="249">
        <f t="shared" ref="AV17:AV31" si="12">+F17</f>
        <v>25</v>
      </c>
      <c r="AW17" s="249">
        <f t="shared" ref="AW17:AW31" si="13">+SUM(G17:P17)</f>
        <v>0</v>
      </c>
      <c r="AX17" s="249">
        <f t="shared" ref="AX17:AX31" si="14">+SUM(Q17:S17)</f>
        <v>0</v>
      </c>
      <c r="AY17" s="249">
        <f t="shared" ref="AY17:AY31" si="15">+SUM(T17:W17)</f>
        <v>0</v>
      </c>
      <c r="AZ17" s="250">
        <f t="shared" ref="AZ17:AZ31" si="16">+SUM(X17:AC17)</f>
        <v>0</v>
      </c>
      <c r="BA17" s="249">
        <f t="shared" ref="BA17:BA31" si="17">+SUM(AD17:AH17)</f>
        <v>0</v>
      </c>
      <c r="BB17" s="249">
        <f t="shared" ref="BB17:BB31" si="18">+SUM(AI17:AK17)</f>
        <v>0</v>
      </c>
      <c r="BC17" s="249">
        <f t="shared" ref="BC17:BC31" si="19">+SUM(AL17:AO17)</f>
        <v>0</v>
      </c>
      <c r="BD17" s="249">
        <f t="shared" ref="BD17:BD31" si="20">+SUM(AP17:AS17)</f>
        <v>0</v>
      </c>
      <c r="BE17" s="22">
        <f t="shared" ref="BE17:BE31" si="21">SUM(AU17:BD17)</f>
        <v>25</v>
      </c>
    </row>
    <row r="18" spans="1:57" x14ac:dyDescent="0.25">
      <c r="A18" s="113">
        <v>15</v>
      </c>
      <c r="B18" s="243" t="s">
        <v>225</v>
      </c>
      <c r="C18" s="243" t="s">
        <v>286</v>
      </c>
      <c r="D18" s="251" t="s">
        <v>209</v>
      </c>
      <c r="E18" s="245"/>
      <c r="F18" s="245">
        <v>101</v>
      </c>
      <c r="G18" s="245"/>
      <c r="H18" s="245"/>
      <c r="I18" s="245"/>
      <c r="J18" s="245"/>
      <c r="K18" s="245"/>
      <c r="L18" s="245"/>
      <c r="M18" s="245"/>
      <c r="N18" s="245"/>
      <c r="O18" s="245"/>
      <c r="P18" s="245"/>
      <c r="Q18" s="245"/>
      <c r="R18" s="245"/>
      <c r="S18" s="245"/>
      <c r="T18" s="245"/>
      <c r="U18" s="245"/>
      <c r="V18" s="245"/>
      <c r="W18" s="245"/>
      <c r="X18" s="245"/>
      <c r="Y18" s="245"/>
      <c r="Z18" s="245"/>
      <c r="AA18" s="245"/>
      <c r="AB18" s="245"/>
      <c r="AC18" s="245"/>
      <c r="AD18" s="245"/>
      <c r="AE18" s="245"/>
      <c r="AF18" s="245"/>
      <c r="AG18" s="245"/>
      <c r="AH18" s="245"/>
      <c r="AI18" s="245"/>
      <c r="AJ18" s="245"/>
      <c r="AK18" s="245"/>
      <c r="AL18" s="245"/>
      <c r="AM18" s="245"/>
      <c r="AN18" s="245"/>
      <c r="AO18" s="245"/>
      <c r="AP18" s="245"/>
      <c r="AQ18" s="245"/>
      <c r="AR18" s="245"/>
      <c r="AS18" s="245"/>
      <c r="AU18" s="249">
        <f t="shared" si="11"/>
        <v>0</v>
      </c>
      <c r="AV18" s="249">
        <f t="shared" si="12"/>
        <v>101</v>
      </c>
      <c r="AW18" s="249">
        <f t="shared" si="13"/>
        <v>0</v>
      </c>
      <c r="AX18" s="249">
        <f t="shared" si="14"/>
        <v>0</v>
      </c>
      <c r="AY18" s="249">
        <f t="shared" si="15"/>
        <v>0</v>
      </c>
      <c r="AZ18" s="250">
        <f t="shared" si="16"/>
        <v>0</v>
      </c>
      <c r="BA18" s="249">
        <f t="shared" si="17"/>
        <v>0</v>
      </c>
      <c r="BB18" s="249">
        <f t="shared" si="18"/>
        <v>0</v>
      </c>
      <c r="BC18" s="249">
        <f t="shared" si="19"/>
        <v>0</v>
      </c>
      <c r="BD18" s="249">
        <f t="shared" si="20"/>
        <v>0</v>
      </c>
      <c r="BE18" s="22">
        <f t="shared" si="21"/>
        <v>101</v>
      </c>
    </row>
    <row r="19" spans="1:57" x14ac:dyDescent="0.25">
      <c r="A19" s="113">
        <v>16</v>
      </c>
      <c r="B19" s="252" t="s">
        <v>226</v>
      </c>
      <c r="C19" s="252" t="s">
        <v>287</v>
      </c>
      <c r="D19" s="251" t="s">
        <v>209</v>
      </c>
      <c r="E19" s="245"/>
      <c r="F19" s="245">
        <v>30</v>
      </c>
      <c r="G19" s="245"/>
      <c r="H19" s="245"/>
      <c r="I19" s="245"/>
      <c r="J19" s="245"/>
      <c r="K19" s="245"/>
      <c r="L19" s="245"/>
      <c r="M19" s="245"/>
      <c r="N19" s="245"/>
      <c r="O19" s="245"/>
      <c r="P19" s="245"/>
      <c r="Q19" s="245"/>
      <c r="R19" s="245"/>
      <c r="S19" s="245"/>
      <c r="T19" s="245"/>
      <c r="U19" s="245"/>
      <c r="V19" s="245"/>
      <c r="W19" s="245"/>
      <c r="X19" s="245"/>
      <c r="Y19" s="245"/>
      <c r="Z19" s="245"/>
      <c r="AA19" s="245"/>
      <c r="AB19" s="245"/>
      <c r="AC19" s="245"/>
      <c r="AD19" s="245"/>
      <c r="AE19" s="245"/>
      <c r="AF19" s="245"/>
      <c r="AG19" s="245"/>
      <c r="AH19" s="245"/>
      <c r="AI19" s="245"/>
      <c r="AJ19" s="245"/>
      <c r="AK19" s="245"/>
      <c r="AL19" s="245"/>
      <c r="AM19" s="245"/>
      <c r="AN19" s="245"/>
      <c r="AO19" s="245"/>
      <c r="AP19" s="245"/>
      <c r="AQ19" s="245"/>
      <c r="AR19" s="245"/>
      <c r="AS19" s="245"/>
      <c r="AU19" s="249">
        <f t="shared" si="11"/>
        <v>0</v>
      </c>
      <c r="AV19" s="249">
        <f t="shared" si="12"/>
        <v>30</v>
      </c>
      <c r="AW19" s="249">
        <f t="shared" si="13"/>
        <v>0</v>
      </c>
      <c r="AX19" s="249">
        <f t="shared" si="14"/>
        <v>0</v>
      </c>
      <c r="AY19" s="249">
        <f t="shared" si="15"/>
        <v>0</v>
      </c>
      <c r="AZ19" s="250">
        <f t="shared" si="16"/>
        <v>0</v>
      </c>
      <c r="BA19" s="249">
        <f t="shared" si="17"/>
        <v>0</v>
      </c>
      <c r="BB19" s="249">
        <f t="shared" si="18"/>
        <v>0</v>
      </c>
      <c r="BC19" s="249">
        <f t="shared" si="19"/>
        <v>0</v>
      </c>
      <c r="BD19" s="249">
        <f t="shared" si="20"/>
        <v>0</v>
      </c>
      <c r="BE19" s="22">
        <f t="shared" si="21"/>
        <v>30</v>
      </c>
    </row>
    <row r="20" spans="1:57" x14ac:dyDescent="0.25">
      <c r="A20" s="113">
        <v>17</v>
      </c>
      <c r="B20" s="252" t="s">
        <v>227</v>
      </c>
      <c r="C20" s="252" t="s">
        <v>288</v>
      </c>
      <c r="D20" s="251" t="s">
        <v>209</v>
      </c>
      <c r="E20" s="245"/>
      <c r="F20" s="245">
        <v>60</v>
      </c>
      <c r="G20" s="245"/>
      <c r="H20" s="245"/>
      <c r="I20" s="245"/>
      <c r="J20" s="245"/>
      <c r="K20" s="245"/>
      <c r="L20" s="245"/>
      <c r="M20" s="245"/>
      <c r="N20" s="245"/>
      <c r="O20" s="245"/>
      <c r="P20" s="245"/>
      <c r="Q20" s="245"/>
      <c r="R20" s="245"/>
      <c r="S20" s="245"/>
      <c r="T20" s="245"/>
      <c r="U20" s="245"/>
      <c r="V20" s="245"/>
      <c r="W20" s="245"/>
      <c r="X20" s="245"/>
      <c r="Y20" s="245"/>
      <c r="Z20" s="245"/>
      <c r="AA20" s="245"/>
      <c r="AB20" s="245"/>
      <c r="AC20" s="245"/>
      <c r="AD20" s="245"/>
      <c r="AE20" s="245"/>
      <c r="AF20" s="245"/>
      <c r="AG20" s="245"/>
      <c r="AH20" s="245"/>
      <c r="AI20" s="245"/>
      <c r="AJ20" s="245"/>
      <c r="AK20" s="245"/>
      <c r="AL20" s="245"/>
      <c r="AM20" s="245"/>
      <c r="AN20" s="245"/>
      <c r="AO20" s="245"/>
      <c r="AP20" s="245"/>
      <c r="AQ20" s="245"/>
      <c r="AR20" s="245"/>
      <c r="AS20" s="245"/>
      <c r="AU20" s="249">
        <f t="shared" si="11"/>
        <v>0</v>
      </c>
      <c r="AV20" s="249">
        <f t="shared" si="12"/>
        <v>60</v>
      </c>
      <c r="AW20" s="249">
        <f t="shared" si="13"/>
        <v>0</v>
      </c>
      <c r="AX20" s="249">
        <f t="shared" si="14"/>
        <v>0</v>
      </c>
      <c r="AY20" s="249">
        <f t="shared" si="15"/>
        <v>0</v>
      </c>
      <c r="AZ20" s="250">
        <f t="shared" si="16"/>
        <v>0</v>
      </c>
      <c r="BA20" s="249">
        <f t="shared" si="17"/>
        <v>0</v>
      </c>
      <c r="BB20" s="249">
        <f t="shared" si="18"/>
        <v>0</v>
      </c>
      <c r="BC20" s="249">
        <f t="shared" si="19"/>
        <v>0</v>
      </c>
      <c r="BD20" s="249">
        <f t="shared" si="20"/>
        <v>0</v>
      </c>
      <c r="BE20" s="22">
        <f t="shared" si="21"/>
        <v>60</v>
      </c>
    </row>
    <row r="21" spans="1:57" x14ac:dyDescent="0.25">
      <c r="A21" s="113">
        <v>18</v>
      </c>
      <c r="B21" s="244" t="s">
        <v>228</v>
      </c>
      <c r="C21" s="272" t="s">
        <v>290</v>
      </c>
      <c r="D21" s="253" t="s">
        <v>210</v>
      </c>
      <c r="E21" s="246"/>
      <c r="F21" s="246"/>
      <c r="G21" s="246">
        <v>193</v>
      </c>
      <c r="H21" s="246"/>
      <c r="I21" s="246"/>
      <c r="J21" s="246"/>
      <c r="K21" s="246"/>
      <c r="L21" s="246"/>
      <c r="M21" s="246"/>
      <c r="N21" s="246"/>
      <c r="O21" s="246"/>
      <c r="P21" s="246"/>
      <c r="Q21" s="246">
        <v>16</v>
      </c>
      <c r="R21" s="246"/>
      <c r="S21" s="246"/>
      <c r="T21" s="246">
        <v>60</v>
      </c>
      <c r="U21" s="246"/>
      <c r="V21" s="246"/>
      <c r="W21" s="246"/>
      <c r="X21" s="246"/>
      <c r="Y21" s="246">
        <v>221</v>
      </c>
      <c r="Z21" s="246"/>
      <c r="AA21" s="246"/>
      <c r="AB21" s="246"/>
      <c r="AC21" s="246"/>
      <c r="AD21" s="246">
        <v>82</v>
      </c>
      <c r="AE21" s="246"/>
      <c r="AF21" s="246"/>
      <c r="AG21" s="246"/>
      <c r="AH21" s="246"/>
      <c r="AI21" s="246">
        <v>7</v>
      </c>
      <c r="AJ21" s="246"/>
      <c r="AK21" s="246"/>
      <c r="AL21" s="246">
        <v>25</v>
      </c>
      <c r="AM21" s="246"/>
      <c r="AN21" s="246"/>
      <c r="AO21" s="246"/>
      <c r="AP21" s="246">
        <v>26</v>
      </c>
      <c r="AQ21" s="246"/>
      <c r="AR21" s="246"/>
      <c r="AS21" s="246"/>
      <c r="AU21" s="247">
        <f t="shared" si="11"/>
        <v>0</v>
      </c>
      <c r="AV21" s="247">
        <f>+F21</f>
        <v>0</v>
      </c>
      <c r="AW21" s="247">
        <f t="shared" si="13"/>
        <v>193</v>
      </c>
      <c r="AX21" s="247">
        <f t="shared" si="14"/>
        <v>16</v>
      </c>
      <c r="AY21" s="247">
        <f t="shared" si="15"/>
        <v>60</v>
      </c>
      <c r="AZ21" s="248">
        <f t="shared" si="16"/>
        <v>221</v>
      </c>
      <c r="BA21" s="247">
        <f t="shared" si="17"/>
        <v>82</v>
      </c>
      <c r="BB21" s="247">
        <f t="shared" si="18"/>
        <v>7</v>
      </c>
      <c r="BC21" s="247">
        <f t="shared" si="19"/>
        <v>25</v>
      </c>
      <c r="BD21" s="247">
        <f t="shared" si="20"/>
        <v>26</v>
      </c>
      <c r="BE21" s="22">
        <f t="shared" si="21"/>
        <v>630</v>
      </c>
    </row>
    <row r="22" spans="1:57" x14ac:dyDescent="0.25">
      <c r="A22" s="113">
        <v>19</v>
      </c>
      <c r="B22" s="244" t="s">
        <v>229</v>
      </c>
      <c r="C22" s="272" t="s">
        <v>291</v>
      </c>
      <c r="D22" s="253" t="s">
        <v>210</v>
      </c>
      <c r="E22" s="246"/>
      <c r="F22" s="246"/>
      <c r="G22" s="246">
        <v>667</v>
      </c>
      <c r="H22" s="246"/>
      <c r="I22" s="246"/>
      <c r="J22" s="246"/>
      <c r="K22" s="246"/>
      <c r="L22" s="246"/>
      <c r="M22" s="246"/>
      <c r="N22" s="246"/>
      <c r="O22" s="246"/>
      <c r="P22" s="246"/>
      <c r="Q22" s="246">
        <v>129</v>
      </c>
      <c r="R22" s="246"/>
      <c r="S22" s="246"/>
      <c r="T22" s="246">
        <v>113</v>
      </c>
      <c r="U22" s="246"/>
      <c r="V22" s="246"/>
      <c r="W22" s="246"/>
      <c r="X22" s="246"/>
      <c r="Y22" s="246">
        <v>256</v>
      </c>
      <c r="Z22" s="246"/>
      <c r="AA22" s="246"/>
      <c r="AB22" s="246"/>
      <c r="AC22" s="246"/>
      <c r="AD22" s="246">
        <v>122</v>
      </c>
      <c r="AE22" s="246"/>
      <c r="AF22" s="246"/>
      <c r="AG22" s="246"/>
      <c r="AH22" s="246"/>
      <c r="AI22" s="246">
        <v>110</v>
      </c>
      <c r="AJ22" s="246"/>
      <c r="AK22" s="246"/>
      <c r="AL22" s="246">
        <v>63</v>
      </c>
      <c r="AM22" s="246"/>
      <c r="AN22" s="246"/>
      <c r="AO22" s="246"/>
      <c r="AP22" s="246">
        <v>93</v>
      </c>
      <c r="AQ22" s="246"/>
      <c r="AR22" s="246"/>
      <c r="AS22" s="246"/>
      <c r="AU22" s="247">
        <f t="shared" si="11"/>
        <v>0</v>
      </c>
      <c r="AV22" s="247">
        <f t="shared" si="12"/>
        <v>0</v>
      </c>
      <c r="AW22" s="247">
        <f t="shared" si="13"/>
        <v>667</v>
      </c>
      <c r="AX22" s="247">
        <f t="shared" si="14"/>
        <v>129</v>
      </c>
      <c r="AY22" s="247">
        <f t="shared" si="15"/>
        <v>113</v>
      </c>
      <c r="AZ22" s="248">
        <f t="shared" si="16"/>
        <v>256</v>
      </c>
      <c r="BA22" s="247">
        <f t="shared" si="17"/>
        <v>122</v>
      </c>
      <c r="BB22" s="247">
        <f t="shared" si="18"/>
        <v>110</v>
      </c>
      <c r="BC22" s="247">
        <f t="shared" si="19"/>
        <v>63</v>
      </c>
      <c r="BD22" s="247">
        <f t="shared" si="20"/>
        <v>93</v>
      </c>
      <c r="BE22" s="22">
        <f t="shared" si="21"/>
        <v>1553</v>
      </c>
    </row>
    <row r="23" spans="1:57" x14ac:dyDescent="0.25">
      <c r="A23" s="113">
        <v>20</v>
      </c>
      <c r="B23" s="244" t="s">
        <v>230</v>
      </c>
      <c r="C23" s="272" t="s">
        <v>292</v>
      </c>
      <c r="D23" s="253" t="s">
        <v>210</v>
      </c>
      <c r="E23" s="246"/>
      <c r="F23" s="246"/>
      <c r="G23" s="246">
        <v>3</v>
      </c>
      <c r="H23" s="246"/>
      <c r="I23" s="246"/>
      <c r="J23" s="246"/>
      <c r="K23" s="246"/>
      <c r="L23" s="246"/>
      <c r="M23" s="246"/>
      <c r="N23" s="246"/>
      <c r="O23" s="246"/>
      <c r="P23" s="246"/>
      <c r="Q23" s="246">
        <v>0</v>
      </c>
      <c r="R23" s="246"/>
      <c r="S23" s="246"/>
      <c r="T23" s="246">
        <v>1</v>
      </c>
      <c r="U23" s="246"/>
      <c r="V23" s="246"/>
      <c r="W23" s="246"/>
      <c r="X23" s="246"/>
      <c r="Y23" s="246">
        <v>2</v>
      </c>
      <c r="Z23" s="246"/>
      <c r="AA23" s="246"/>
      <c r="AB23" s="246"/>
      <c r="AC23" s="246"/>
      <c r="AD23" s="246">
        <v>1</v>
      </c>
      <c r="AE23" s="246"/>
      <c r="AF23" s="246"/>
      <c r="AG23" s="246"/>
      <c r="AH23" s="246"/>
      <c r="AI23" s="246">
        <v>0</v>
      </c>
      <c r="AJ23" s="246"/>
      <c r="AK23" s="246"/>
      <c r="AL23" s="246">
        <v>0</v>
      </c>
      <c r="AM23" s="246"/>
      <c r="AN23" s="246"/>
      <c r="AO23" s="246"/>
      <c r="AP23" s="246">
        <v>2</v>
      </c>
      <c r="AQ23" s="246"/>
      <c r="AR23" s="246"/>
      <c r="AS23" s="246"/>
      <c r="AU23" s="247">
        <f t="shared" si="11"/>
        <v>0</v>
      </c>
      <c r="AV23" s="247">
        <f t="shared" si="12"/>
        <v>0</v>
      </c>
      <c r="AW23" s="247">
        <f t="shared" si="13"/>
        <v>3</v>
      </c>
      <c r="AX23" s="247">
        <f t="shared" si="14"/>
        <v>0</v>
      </c>
      <c r="AY23" s="247">
        <f t="shared" si="15"/>
        <v>1</v>
      </c>
      <c r="AZ23" s="248">
        <f t="shared" si="16"/>
        <v>2</v>
      </c>
      <c r="BA23" s="247">
        <f t="shared" si="17"/>
        <v>1</v>
      </c>
      <c r="BB23" s="247">
        <f t="shared" si="18"/>
        <v>0</v>
      </c>
      <c r="BC23" s="247">
        <f t="shared" si="19"/>
        <v>0</v>
      </c>
      <c r="BD23" s="247">
        <f t="shared" si="20"/>
        <v>2</v>
      </c>
      <c r="BE23" s="22">
        <f t="shared" si="21"/>
        <v>9</v>
      </c>
    </row>
    <row r="24" spans="1:57" x14ac:dyDescent="0.25">
      <c r="A24" s="113">
        <v>21</v>
      </c>
      <c r="B24" s="244" t="s">
        <v>231</v>
      </c>
      <c r="C24" s="272" t="s">
        <v>293</v>
      </c>
      <c r="D24" s="253" t="s">
        <v>210</v>
      </c>
      <c r="E24" s="246"/>
      <c r="F24" s="246"/>
      <c r="G24" s="246">
        <v>7</v>
      </c>
      <c r="H24" s="246"/>
      <c r="I24" s="246"/>
      <c r="J24" s="246"/>
      <c r="K24" s="246"/>
      <c r="L24" s="246"/>
      <c r="M24" s="246"/>
      <c r="N24" s="246"/>
      <c r="O24" s="246"/>
      <c r="P24" s="246"/>
      <c r="Q24" s="246">
        <v>4</v>
      </c>
      <c r="R24" s="246"/>
      <c r="S24" s="246"/>
      <c r="T24" s="246">
        <v>12</v>
      </c>
      <c r="U24" s="246"/>
      <c r="V24" s="246"/>
      <c r="W24" s="246"/>
      <c r="X24" s="246"/>
      <c r="Y24" s="246">
        <v>17</v>
      </c>
      <c r="Z24" s="246"/>
      <c r="AA24" s="246"/>
      <c r="AB24" s="246"/>
      <c r="AC24" s="246"/>
      <c r="AD24" s="246">
        <v>58</v>
      </c>
      <c r="AE24" s="246"/>
      <c r="AF24" s="246"/>
      <c r="AG24" s="246"/>
      <c r="AH24" s="246"/>
      <c r="AI24" s="246">
        <v>4</v>
      </c>
      <c r="AJ24" s="246"/>
      <c r="AK24" s="246"/>
      <c r="AL24" s="246">
        <v>52</v>
      </c>
      <c r="AM24" s="246"/>
      <c r="AN24" s="246"/>
      <c r="AO24" s="246"/>
      <c r="AP24" s="246">
        <v>19</v>
      </c>
      <c r="AQ24" s="246"/>
      <c r="AR24" s="246"/>
      <c r="AS24" s="246"/>
      <c r="AU24" s="247">
        <f t="shared" si="11"/>
        <v>0</v>
      </c>
      <c r="AV24" s="247">
        <f t="shared" si="12"/>
        <v>0</v>
      </c>
      <c r="AW24" s="247">
        <f t="shared" si="13"/>
        <v>7</v>
      </c>
      <c r="AX24" s="247">
        <f t="shared" si="14"/>
        <v>4</v>
      </c>
      <c r="AY24" s="247">
        <f t="shared" si="15"/>
        <v>12</v>
      </c>
      <c r="AZ24" s="248">
        <f t="shared" si="16"/>
        <v>17</v>
      </c>
      <c r="BA24" s="247">
        <f t="shared" si="17"/>
        <v>58</v>
      </c>
      <c r="BB24" s="247">
        <f t="shared" si="18"/>
        <v>4</v>
      </c>
      <c r="BC24" s="247">
        <f t="shared" si="19"/>
        <v>52</v>
      </c>
      <c r="BD24" s="247">
        <f t="shared" si="20"/>
        <v>19</v>
      </c>
      <c r="BE24" s="22">
        <f t="shared" si="21"/>
        <v>173</v>
      </c>
    </row>
    <row r="25" spans="1:57" x14ac:dyDescent="0.25">
      <c r="A25" s="113">
        <v>22</v>
      </c>
      <c r="B25" s="254" t="s">
        <v>232</v>
      </c>
      <c r="C25" s="254" t="s">
        <v>294</v>
      </c>
      <c r="D25" s="253" t="s">
        <v>210</v>
      </c>
      <c r="E25" s="246"/>
      <c r="F25" s="246"/>
      <c r="G25" s="246">
        <v>294</v>
      </c>
      <c r="H25" s="246"/>
      <c r="I25" s="246"/>
      <c r="J25" s="246"/>
      <c r="K25" s="246"/>
      <c r="L25" s="246"/>
      <c r="M25" s="246"/>
      <c r="N25" s="246"/>
      <c r="O25" s="246"/>
      <c r="P25" s="246"/>
      <c r="Q25" s="246">
        <v>2</v>
      </c>
      <c r="R25" s="246"/>
      <c r="S25" s="246"/>
      <c r="T25" s="246">
        <v>41</v>
      </c>
      <c r="U25" s="246"/>
      <c r="V25" s="246"/>
      <c r="W25" s="246"/>
      <c r="X25" s="246"/>
      <c r="Y25" s="246">
        <v>146</v>
      </c>
      <c r="Z25" s="246"/>
      <c r="AA25" s="246"/>
      <c r="AB25" s="246"/>
      <c r="AC25" s="246"/>
      <c r="AD25" s="246">
        <v>48</v>
      </c>
      <c r="AE25" s="246"/>
      <c r="AF25" s="246"/>
      <c r="AG25" s="246"/>
      <c r="AH25" s="246"/>
      <c r="AI25" s="246">
        <v>23</v>
      </c>
      <c r="AJ25" s="246"/>
      <c r="AK25" s="246"/>
      <c r="AL25" s="246">
        <v>44</v>
      </c>
      <c r="AM25" s="246"/>
      <c r="AN25" s="246"/>
      <c r="AO25" s="246"/>
      <c r="AP25" s="246">
        <v>16</v>
      </c>
      <c r="AQ25" s="246"/>
      <c r="AR25" s="246"/>
      <c r="AS25" s="246"/>
      <c r="AU25" s="247">
        <f t="shared" si="11"/>
        <v>0</v>
      </c>
      <c r="AV25" s="247">
        <f t="shared" si="12"/>
        <v>0</v>
      </c>
      <c r="AW25" s="247">
        <f t="shared" si="13"/>
        <v>294</v>
      </c>
      <c r="AX25" s="247">
        <f t="shared" si="14"/>
        <v>2</v>
      </c>
      <c r="AY25" s="247">
        <f t="shared" si="15"/>
        <v>41</v>
      </c>
      <c r="AZ25" s="248">
        <f t="shared" si="16"/>
        <v>146</v>
      </c>
      <c r="BA25" s="247">
        <f t="shared" si="17"/>
        <v>48</v>
      </c>
      <c r="BB25" s="247">
        <f t="shared" si="18"/>
        <v>23</v>
      </c>
      <c r="BC25" s="247">
        <f t="shared" si="19"/>
        <v>44</v>
      </c>
      <c r="BD25" s="247">
        <f t="shared" si="20"/>
        <v>16</v>
      </c>
      <c r="BE25" s="22">
        <f t="shared" si="21"/>
        <v>614</v>
      </c>
    </row>
    <row r="26" spans="1:57" x14ac:dyDescent="0.25">
      <c r="A26" s="113">
        <v>23</v>
      </c>
      <c r="B26" s="254" t="s">
        <v>233</v>
      </c>
      <c r="C26" s="254" t="s">
        <v>295</v>
      </c>
      <c r="D26" s="253" t="s">
        <v>210</v>
      </c>
      <c r="E26" s="246"/>
      <c r="F26" s="246"/>
      <c r="G26" s="246">
        <v>6</v>
      </c>
      <c r="H26" s="246"/>
      <c r="I26" s="246"/>
      <c r="J26" s="246"/>
      <c r="K26" s="246"/>
      <c r="L26" s="246"/>
      <c r="M26" s="246"/>
      <c r="N26" s="246"/>
      <c r="O26" s="246"/>
      <c r="P26" s="246"/>
      <c r="Q26" s="246">
        <v>0</v>
      </c>
      <c r="R26" s="246"/>
      <c r="S26" s="246"/>
      <c r="T26" s="246">
        <v>2</v>
      </c>
      <c r="U26" s="246"/>
      <c r="V26" s="246"/>
      <c r="W26" s="246"/>
      <c r="X26" s="246"/>
      <c r="Y26" s="246">
        <v>2</v>
      </c>
      <c r="Z26" s="246"/>
      <c r="AA26" s="246"/>
      <c r="AB26" s="246"/>
      <c r="AC26" s="246"/>
      <c r="AD26" s="246">
        <v>1</v>
      </c>
      <c r="AE26" s="246"/>
      <c r="AF26" s="246"/>
      <c r="AG26" s="246"/>
      <c r="AH26" s="246"/>
      <c r="AI26" s="246">
        <v>4</v>
      </c>
      <c r="AJ26" s="246"/>
      <c r="AK26" s="246"/>
      <c r="AL26" s="246">
        <v>0</v>
      </c>
      <c r="AM26" s="246"/>
      <c r="AN26" s="246"/>
      <c r="AO26" s="246"/>
      <c r="AP26" s="246">
        <v>4</v>
      </c>
      <c r="AQ26" s="246"/>
      <c r="AR26" s="246"/>
      <c r="AS26" s="246"/>
      <c r="AU26" s="247">
        <f t="shared" si="11"/>
        <v>0</v>
      </c>
      <c r="AV26" s="247">
        <f t="shared" si="12"/>
        <v>0</v>
      </c>
      <c r="AW26" s="247">
        <f t="shared" si="13"/>
        <v>6</v>
      </c>
      <c r="AX26" s="247">
        <f t="shared" si="14"/>
        <v>0</v>
      </c>
      <c r="AY26" s="247">
        <f t="shared" si="15"/>
        <v>2</v>
      </c>
      <c r="AZ26" s="248">
        <f t="shared" si="16"/>
        <v>2</v>
      </c>
      <c r="BA26" s="247">
        <f t="shared" si="17"/>
        <v>1</v>
      </c>
      <c r="BB26" s="247">
        <f t="shared" si="18"/>
        <v>4</v>
      </c>
      <c r="BC26" s="247">
        <f t="shared" si="19"/>
        <v>0</v>
      </c>
      <c r="BD26" s="247">
        <f t="shared" si="20"/>
        <v>4</v>
      </c>
      <c r="BE26" s="22">
        <f t="shared" si="21"/>
        <v>19</v>
      </c>
    </row>
    <row r="27" spans="1:57" x14ac:dyDescent="0.25">
      <c r="A27" s="113">
        <v>24</v>
      </c>
      <c r="B27" s="254" t="s">
        <v>234</v>
      </c>
      <c r="C27" s="254" t="s">
        <v>296</v>
      </c>
      <c r="D27" s="253" t="s">
        <v>210</v>
      </c>
      <c r="E27" s="246"/>
      <c r="F27" s="246"/>
      <c r="G27" s="246">
        <v>350</v>
      </c>
      <c r="H27" s="246"/>
      <c r="I27" s="246"/>
      <c r="J27" s="246"/>
      <c r="K27" s="246"/>
      <c r="L27" s="246"/>
      <c r="M27" s="246"/>
      <c r="N27" s="246"/>
      <c r="O27" s="246"/>
      <c r="P27" s="246"/>
      <c r="Q27" s="246">
        <v>5</v>
      </c>
      <c r="R27" s="246"/>
      <c r="S27" s="246"/>
      <c r="T27" s="246">
        <v>26</v>
      </c>
      <c r="U27" s="246"/>
      <c r="V27" s="246"/>
      <c r="W27" s="246"/>
      <c r="X27" s="246"/>
      <c r="Y27" s="246">
        <v>43</v>
      </c>
      <c r="Z27" s="246"/>
      <c r="AA27" s="246"/>
      <c r="AB27" s="246"/>
      <c r="AC27" s="246"/>
      <c r="AD27" s="246">
        <v>30</v>
      </c>
      <c r="AE27" s="246"/>
      <c r="AF27" s="246"/>
      <c r="AG27" s="246"/>
      <c r="AH27" s="246"/>
      <c r="AI27" s="246">
        <v>10</v>
      </c>
      <c r="AJ27" s="246"/>
      <c r="AK27" s="246"/>
      <c r="AL27" s="246">
        <v>49</v>
      </c>
      <c r="AM27" s="246"/>
      <c r="AN27" s="246"/>
      <c r="AO27" s="246"/>
      <c r="AP27" s="246">
        <v>26</v>
      </c>
      <c r="AQ27" s="246"/>
      <c r="AR27" s="246"/>
      <c r="AS27" s="246"/>
      <c r="AU27" s="247">
        <f t="shared" si="11"/>
        <v>0</v>
      </c>
      <c r="AV27" s="247">
        <f t="shared" si="12"/>
        <v>0</v>
      </c>
      <c r="AW27" s="247">
        <f t="shared" si="13"/>
        <v>350</v>
      </c>
      <c r="AX27" s="247">
        <f t="shared" si="14"/>
        <v>5</v>
      </c>
      <c r="AY27" s="247">
        <f t="shared" si="15"/>
        <v>26</v>
      </c>
      <c r="AZ27" s="248">
        <f t="shared" si="16"/>
        <v>43</v>
      </c>
      <c r="BA27" s="247">
        <f t="shared" si="17"/>
        <v>30</v>
      </c>
      <c r="BB27" s="247">
        <f t="shared" si="18"/>
        <v>10</v>
      </c>
      <c r="BC27" s="247">
        <f t="shared" si="19"/>
        <v>49</v>
      </c>
      <c r="BD27" s="247">
        <f t="shared" si="20"/>
        <v>26</v>
      </c>
      <c r="BE27" s="22">
        <f t="shared" si="21"/>
        <v>539</v>
      </c>
    </row>
    <row r="28" spans="1:57" x14ac:dyDescent="0.25">
      <c r="A28" s="113">
        <v>25</v>
      </c>
      <c r="B28" s="254" t="s">
        <v>235</v>
      </c>
      <c r="C28" s="254" t="s">
        <v>297</v>
      </c>
      <c r="D28" s="253" t="s">
        <v>210</v>
      </c>
      <c r="E28" s="246"/>
      <c r="F28" s="246"/>
      <c r="G28" s="246">
        <v>30</v>
      </c>
      <c r="H28" s="246"/>
      <c r="I28" s="246"/>
      <c r="J28" s="246"/>
      <c r="K28" s="246"/>
      <c r="L28" s="246"/>
      <c r="M28" s="246"/>
      <c r="N28" s="246"/>
      <c r="O28" s="246"/>
      <c r="P28" s="246"/>
      <c r="Q28" s="246">
        <v>30</v>
      </c>
      <c r="R28" s="246"/>
      <c r="S28" s="246"/>
      <c r="T28" s="246">
        <v>30</v>
      </c>
      <c r="U28" s="246"/>
      <c r="V28" s="246"/>
      <c r="W28" s="246"/>
      <c r="X28" s="246"/>
      <c r="Y28" s="246">
        <v>30</v>
      </c>
      <c r="Z28" s="246"/>
      <c r="AA28" s="246"/>
      <c r="AB28" s="246"/>
      <c r="AC28" s="246"/>
      <c r="AD28" s="246">
        <v>30</v>
      </c>
      <c r="AE28" s="246"/>
      <c r="AF28" s="246"/>
      <c r="AG28" s="246"/>
      <c r="AH28" s="246"/>
      <c r="AI28" s="246">
        <v>30</v>
      </c>
      <c r="AJ28" s="246"/>
      <c r="AK28" s="246"/>
      <c r="AL28" s="246">
        <v>30</v>
      </c>
      <c r="AM28" s="246"/>
      <c r="AN28" s="246"/>
      <c r="AO28" s="246"/>
      <c r="AP28" s="246">
        <v>30</v>
      </c>
      <c r="AQ28" s="246"/>
      <c r="AR28" s="246"/>
      <c r="AS28" s="246"/>
      <c r="AU28" s="247">
        <f t="shared" si="11"/>
        <v>0</v>
      </c>
      <c r="AV28" s="247">
        <f t="shared" si="12"/>
        <v>0</v>
      </c>
      <c r="AW28" s="247">
        <f t="shared" si="13"/>
        <v>30</v>
      </c>
      <c r="AX28" s="247">
        <f t="shared" si="14"/>
        <v>30</v>
      </c>
      <c r="AY28" s="247">
        <f t="shared" si="15"/>
        <v>30</v>
      </c>
      <c r="AZ28" s="248">
        <f t="shared" si="16"/>
        <v>30</v>
      </c>
      <c r="BA28" s="247">
        <f t="shared" si="17"/>
        <v>30</v>
      </c>
      <c r="BB28" s="247">
        <f t="shared" si="18"/>
        <v>30</v>
      </c>
      <c r="BC28" s="247">
        <f t="shared" si="19"/>
        <v>30</v>
      </c>
      <c r="BD28" s="247">
        <f t="shared" si="20"/>
        <v>30</v>
      </c>
      <c r="BE28" s="22">
        <f t="shared" si="21"/>
        <v>240</v>
      </c>
    </row>
    <row r="29" spans="1:57" x14ac:dyDescent="0.25">
      <c r="A29" s="113">
        <v>26</v>
      </c>
      <c r="B29" s="254" t="s">
        <v>236</v>
      </c>
      <c r="C29" s="254" t="s">
        <v>298</v>
      </c>
      <c r="D29" s="253" t="s">
        <v>210</v>
      </c>
      <c r="E29" s="246"/>
      <c r="F29" s="246"/>
      <c r="G29" s="246">
        <v>30</v>
      </c>
      <c r="H29" s="246"/>
      <c r="I29" s="246"/>
      <c r="J29" s="246"/>
      <c r="K29" s="246"/>
      <c r="L29" s="246"/>
      <c r="M29" s="246"/>
      <c r="N29" s="246"/>
      <c r="O29" s="246"/>
      <c r="P29" s="246"/>
      <c r="Q29" s="246">
        <v>30</v>
      </c>
      <c r="R29" s="246"/>
      <c r="S29" s="246"/>
      <c r="T29" s="246">
        <v>30</v>
      </c>
      <c r="U29" s="246"/>
      <c r="V29" s="246"/>
      <c r="W29" s="246"/>
      <c r="X29" s="246"/>
      <c r="Y29" s="246">
        <v>30</v>
      </c>
      <c r="Z29" s="246"/>
      <c r="AA29" s="246"/>
      <c r="AB29" s="246"/>
      <c r="AC29" s="246"/>
      <c r="AD29" s="246">
        <v>30</v>
      </c>
      <c r="AE29" s="246"/>
      <c r="AF29" s="246"/>
      <c r="AG29" s="246"/>
      <c r="AH29" s="246"/>
      <c r="AI29" s="246">
        <v>30</v>
      </c>
      <c r="AJ29" s="246"/>
      <c r="AK29" s="246"/>
      <c r="AL29" s="246">
        <v>30</v>
      </c>
      <c r="AM29" s="246"/>
      <c r="AN29" s="246"/>
      <c r="AO29" s="246"/>
      <c r="AP29" s="246">
        <v>30</v>
      </c>
      <c r="AQ29" s="246"/>
      <c r="AR29" s="246"/>
      <c r="AS29" s="246"/>
      <c r="AU29" s="247">
        <f t="shared" si="11"/>
        <v>0</v>
      </c>
      <c r="AV29" s="247">
        <f t="shared" si="12"/>
        <v>0</v>
      </c>
      <c r="AW29" s="247">
        <f t="shared" si="13"/>
        <v>30</v>
      </c>
      <c r="AX29" s="247">
        <f t="shared" si="14"/>
        <v>30</v>
      </c>
      <c r="AY29" s="247">
        <f t="shared" si="15"/>
        <v>30</v>
      </c>
      <c r="AZ29" s="248">
        <f t="shared" si="16"/>
        <v>30</v>
      </c>
      <c r="BA29" s="247">
        <f t="shared" si="17"/>
        <v>30</v>
      </c>
      <c r="BB29" s="247">
        <f t="shared" si="18"/>
        <v>30</v>
      </c>
      <c r="BC29" s="247">
        <f t="shared" si="19"/>
        <v>30</v>
      </c>
      <c r="BD29" s="247">
        <f t="shared" si="20"/>
        <v>30</v>
      </c>
      <c r="BE29" s="22">
        <f t="shared" si="21"/>
        <v>240</v>
      </c>
    </row>
    <row r="30" spans="1:57" x14ac:dyDescent="0.25">
      <c r="A30" s="113">
        <v>27</v>
      </c>
      <c r="B30" s="254" t="s">
        <v>237</v>
      </c>
      <c r="C30" s="254" t="s">
        <v>300</v>
      </c>
      <c r="D30" s="253" t="s">
        <v>210</v>
      </c>
      <c r="E30" s="246"/>
      <c r="F30" s="246"/>
      <c r="G30" s="246">
        <v>534</v>
      </c>
      <c r="H30" s="246"/>
      <c r="I30" s="246"/>
      <c r="J30" s="246"/>
      <c r="K30" s="246"/>
      <c r="L30" s="246"/>
      <c r="M30" s="246"/>
      <c r="N30" s="246"/>
      <c r="O30" s="246"/>
      <c r="P30" s="246"/>
      <c r="Q30" s="246">
        <v>43</v>
      </c>
      <c r="R30" s="246"/>
      <c r="S30" s="246"/>
      <c r="T30" s="246">
        <v>179</v>
      </c>
      <c r="U30" s="246"/>
      <c r="V30" s="246"/>
      <c r="W30" s="246"/>
      <c r="X30" s="246"/>
      <c r="Y30" s="246">
        <v>159</v>
      </c>
      <c r="Z30" s="246"/>
      <c r="AA30" s="246"/>
      <c r="AB30" s="246"/>
      <c r="AC30" s="246"/>
      <c r="AD30" s="246">
        <v>200</v>
      </c>
      <c r="AE30" s="246"/>
      <c r="AF30" s="246"/>
      <c r="AG30" s="246"/>
      <c r="AH30" s="246"/>
      <c r="AI30" s="246">
        <v>134</v>
      </c>
      <c r="AJ30" s="246"/>
      <c r="AK30" s="246"/>
      <c r="AL30" s="246">
        <v>88</v>
      </c>
      <c r="AM30" s="246"/>
      <c r="AN30" s="246"/>
      <c r="AO30" s="246"/>
      <c r="AP30" s="246">
        <v>26</v>
      </c>
      <c r="AQ30" s="246"/>
      <c r="AR30" s="246"/>
      <c r="AS30" s="246"/>
      <c r="AU30" s="247">
        <f t="shared" si="11"/>
        <v>0</v>
      </c>
      <c r="AV30" s="247">
        <f t="shared" si="12"/>
        <v>0</v>
      </c>
      <c r="AW30" s="247">
        <f t="shared" si="13"/>
        <v>534</v>
      </c>
      <c r="AX30" s="247">
        <f t="shared" si="14"/>
        <v>43</v>
      </c>
      <c r="AY30" s="247">
        <f t="shared" si="15"/>
        <v>179</v>
      </c>
      <c r="AZ30" s="248">
        <f t="shared" si="16"/>
        <v>159</v>
      </c>
      <c r="BA30" s="247">
        <f t="shared" si="17"/>
        <v>200</v>
      </c>
      <c r="BB30" s="247">
        <f t="shared" si="18"/>
        <v>134</v>
      </c>
      <c r="BC30" s="247">
        <f t="shared" si="19"/>
        <v>88</v>
      </c>
      <c r="BD30" s="247">
        <f t="shared" si="20"/>
        <v>26</v>
      </c>
      <c r="BE30" s="22">
        <f t="shared" si="21"/>
        <v>1363</v>
      </c>
    </row>
    <row r="31" spans="1:57" x14ac:dyDescent="0.25">
      <c r="A31" s="113">
        <v>28</v>
      </c>
      <c r="B31" s="254" t="s">
        <v>238</v>
      </c>
      <c r="C31" s="254" t="s">
        <v>299</v>
      </c>
      <c r="D31" s="253" t="s">
        <v>210</v>
      </c>
      <c r="E31" s="246"/>
      <c r="F31" s="246"/>
      <c r="G31" s="246">
        <v>21</v>
      </c>
      <c r="H31" s="246"/>
      <c r="I31" s="246"/>
      <c r="J31" s="246"/>
      <c r="K31" s="246"/>
      <c r="L31" s="246"/>
      <c r="M31" s="246"/>
      <c r="N31" s="246"/>
      <c r="O31" s="246"/>
      <c r="P31" s="246"/>
      <c r="Q31" s="246">
        <v>3</v>
      </c>
      <c r="R31" s="246"/>
      <c r="S31" s="246"/>
      <c r="T31" s="246">
        <v>10</v>
      </c>
      <c r="U31" s="246"/>
      <c r="V31" s="246"/>
      <c r="W31" s="246"/>
      <c r="X31" s="246"/>
      <c r="Y31" s="246">
        <v>12</v>
      </c>
      <c r="Z31" s="246"/>
      <c r="AA31" s="246"/>
      <c r="AB31" s="246"/>
      <c r="AC31" s="246"/>
      <c r="AD31" s="246">
        <v>15</v>
      </c>
      <c r="AE31" s="246"/>
      <c r="AF31" s="246"/>
      <c r="AG31" s="246"/>
      <c r="AH31" s="246"/>
      <c r="AI31" s="246">
        <v>3</v>
      </c>
      <c r="AJ31" s="246"/>
      <c r="AK31" s="246"/>
      <c r="AL31" s="246">
        <v>8</v>
      </c>
      <c r="AM31" s="246"/>
      <c r="AN31" s="246"/>
      <c r="AO31" s="246"/>
      <c r="AP31" s="246">
        <v>8</v>
      </c>
      <c r="AQ31" s="246"/>
      <c r="AR31" s="246"/>
      <c r="AS31" s="246"/>
      <c r="AU31" s="247">
        <f t="shared" si="11"/>
        <v>0</v>
      </c>
      <c r="AV31" s="247">
        <f t="shared" si="12"/>
        <v>0</v>
      </c>
      <c r="AW31" s="247">
        <f t="shared" si="13"/>
        <v>21</v>
      </c>
      <c r="AX31" s="247">
        <f t="shared" si="14"/>
        <v>3</v>
      </c>
      <c r="AY31" s="247">
        <f t="shared" si="15"/>
        <v>10</v>
      </c>
      <c r="AZ31" s="248">
        <f t="shared" si="16"/>
        <v>12</v>
      </c>
      <c r="BA31" s="247">
        <f t="shared" si="17"/>
        <v>15</v>
      </c>
      <c r="BB31" s="247">
        <f t="shared" si="18"/>
        <v>3</v>
      </c>
      <c r="BC31" s="247">
        <f t="shared" si="19"/>
        <v>8</v>
      </c>
      <c r="BD31" s="247">
        <f t="shared" si="20"/>
        <v>8</v>
      </c>
      <c r="BE31" s="22">
        <f t="shared" si="21"/>
        <v>80</v>
      </c>
    </row>
  </sheetData>
  <sheetProtection selectLockedCells="1"/>
  <autoFilter ref="A3:BR16" xr:uid="{00000000-0009-0000-0000-000004000000}"/>
  <mergeCells count="1">
    <mergeCell ref="B2:D2"/>
  </mergeCells>
  <phoneticPr fontId="98" type="noConversion"/>
  <conditionalFormatting sqref="A3:AS3">
    <cfRule type="expression" dxfId="39" priority="1">
      <formula>_xludf.MOD(_xludf.ROW(),2)=0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2"/>
  <dimension ref="A1:BL35"/>
  <sheetViews>
    <sheetView showGridLines="0" zoomScale="80" zoomScaleNormal="80" workbookViewId="0">
      <pane xSplit="3" ySplit="3" topLeftCell="D4" activePane="bottomRight" state="frozen"/>
      <selection activeCell="F30" sqref="F30"/>
      <selection pane="topRight" activeCell="F30" sqref="F30"/>
      <selection pane="bottomLeft" activeCell="F30" sqref="F30"/>
      <selection pane="bottomRight" activeCell="D4" sqref="D4:AR31"/>
    </sheetView>
  </sheetViews>
  <sheetFormatPr baseColWidth="10" defaultColWidth="11.42578125" defaultRowHeight="15" x14ac:dyDescent="0.25"/>
  <cols>
    <col min="1" max="1" width="4.42578125" bestFit="1" customWidth="1"/>
    <col min="2" max="2" width="87.42578125" style="2" customWidth="1"/>
    <col min="3" max="3" width="29.85546875" style="8" customWidth="1"/>
    <col min="4" max="5" width="15.7109375" customWidth="1"/>
    <col min="6" max="6" width="13.140625"/>
    <col min="7" max="7" width="16.140625" customWidth="1"/>
    <col min="8" max="8" width="13.140625" style="5"/>
    <col min="9" max="9" width="14.42578125" customWidth="1"/>
    <col min="10" max="10" width="12.7109375" customWidth="1"/>
    <col min="11" max="11" width="13.85546875" customWidth="1"/>
    <col min="12" max="12" width="13.42578125" customWidth="1"/>
    <col min="13" max="15" width="14.5703125" customWidth="1"/>
    <col min="16" max="33" width="13.140625"/>
    <col min="41" max="44" width="13.140625"/>
    <col min="45" max="45" width="2.85546875" customWidth="1"/>
    <col min="46" max="47" width="15.42578125" customWidth="1"/>
    <col min="48" max="48" width="10" customWidth="1"/>
    <col min="49" max="49" width="10.42578125" customWidth="1"/>
    <col min="50" max="50" width="10.85546875" customWidth="1"/>
    <col min="51" max="51" width="11.140625" customWidth="1"/>
    <col min="52" max="52" width="9.42578125" customWidth="1"/>
    <col min="53" max="53" width="10.5703125" customWidth="1"/>
    <col min="54" max="54" width="13.140625"/>
    <col min="55" max="55" width="15" customWidth="1"/>
    <col min="56" max="56" width="15.28515625" customWidth="1"/>
    <col min="57" max="57" width="2.42578125" customWidth="1"/>
  </cols>
  <sheetData>
    <row r="1" spans="1:64" x14ac:dyDescent="0.25">
      <c r="B1" s="17" t="s">
        <v>75</v>
      </c>
    </row>
    <row r="2" spans="1:64" ht="15.75" thickBot="1" x14ac:dyDescent="0.3">
      <c r="B2" s="18" t="s">
        <v>239</v>
      </c>
      <c r="C2" s="15"/>
      <c r="D2" s="46">
        <v>6733</v>
      </c>
      <c r="E2" s="46"/>
      <c r="F2" s="46">
        <v>6312</v>
      </c>
      <c r="G2" s="46">
        <v>6313</v>
      </c>
      <c r="H2" s="46">
        <v>6314</v>
      </c>
      <c r="I2" s="46">
        <v>6315</v>
      </c>
      <c r="J2" s="46">
        <v>6316</v>
      </c>
      <c r="K2" s="46">
        <v>6317</v>
      </c>
      <c r="L2" s="46">
        <v>6707</v>
      </c>
      <c r="M2" s="46">
        <v>10110</v>
      </c>
      <c r="N2" s="46">
        <v>27097</v>
      </c>
      <c r="O2" s="46"/>
      <c r="P2" s="46">
        <v>6341</v>
      </c>
      <c r="Q2" s="46">
        <v>6346</v>
      </c>
      <c r="R2" s="46">
        <v>6349</v>
      </c>
      <c r="S2" s="46">
        <v>6318</v>
      </c>
      <c r="T2" s="46">
        <v>6319</v>
      </c>
      <c r="U2" s="46">
        <v>6320</v>
      </c>
      <c r="V2" s="46">
        <v>6321</v>
      </c>
      <c r="W2" s="46">
        <v>6327</v>
      </c>
      <c r="X2" s="46">
        <v>6332</v>
      </c>
      <c r="Y2" s="46">
        <v>6333</v>
      </c>
      <c r="Z2" s="46">
        <v>6334</v>
      </c>
      <c r="AA2" s="46">
        <v>6335</v>
      </c>
      <c r="AB2" s="46">
        <v>6336</v>
      </c>
      <c r="AC2" s="46">
        <v>6337</v>
      </c>
      <c r="AD2" s="46">
        <v>6338</v>
      </c>
      <c r="AE2" s="46">
        <v>6339</v>
      </c>
      <c r="AF2" s="46">
        <v>6340</v>
      </c>
      <c r="AG2" s="46">
        <v>7238</v>
      </c>
      <c r="AH2" s="46">
        <v>6348</v>
      </c>
      <c r="AI2" s="46">
        <v>7297</v>
      </c>
      <c r="AJ2" s="46">
        <v>10516</v>
      </c>
      <c r="AK2" s="46">
        <v>6326</v>
      </c>
      <c r="AL2" s="46">
        <v>6329</v>
      </c>
      <c r="AM2" s="46">
        <v>6330</v>
      </c>
      <c r="AN2" s="46">
        <v>6331</v>
      </c>
      <c r="AO2" s="46">
        <v>6322</v>
      </c>
      <c r="AP2" s="46">
        <v>6323</v>
      </c>
      <c r="AQ2" s="46">
        <v>6324</v>
      </c>
      <c r="AR2" s="46">
        <v>6325</v>
      </c>
      <c r="AT2" s="220"/>
    </row>
    <row r="3" spans="1:64" s="1" customFormat="1" ht="50.25" customHeight="1" x14ac:dyDescent="0.25">
      <c r="A3" s="100" t="s">
        <v>8</v>
      </c>
      <c r="B3" s="98" t="s">
        <v>61</v>
      </c>
      <c r="C3" s="93" t="s">
        <v>0</v>
      </c>
      <c r="D3" s="40" t="s">
        <v>77</v>
      </c>
      <c r="E3" s="40" t="str">
        <f>+METAS!F3</f>
        <v>C.S. MENTAL COMUNITARIO</v>
      </c>
      <c r="F3" s="40" t="s">
        <v>22</v>
      </c>
      <c r="G3" s="40" t="s">
        <v>23</v>
      </c>
      <c r="H3" s="40" t="s">
        <v>24</v>
      </c>
      <c r="I3" s="40" t="s">
        <v>25</v>
      </c>
      <c r="J3" s="40" t="s">
        <v>26</v>
      </c>
      <c r="K3" s="40" t="s">
        <v>27</v>
      </c>
      <c r="L3" s="40" t="s">
        <v>78</v>
      </c>
      <c r="M3" s="40" t="s">
        <v>79</v>
      </c>
      <c r="N3" s="40" t="s">
        <v>76</v>
      </c>
      <c r="O3" s="40" t="str">
        <f>+METAS!P3</f>
        <v>P.S. LA PRIMAVERA</v>
      </c>
      <c r="P3" s="40" t="s">
        <v>34</v>
      </c>
      <c r="Q3" s="40" t="s">
        <v>35</v>
      </c>
      <c r="R3" s="40" t="s">
        <v>36</v>
      </c>
      <c r="S3" s="40" t="s">
        <v>40</v>
      </c>
      <c r="T3" s="40" t="s">
        <v>41</v>
      </c>
      <c r="U3" s="40" t="s">
        <v>42</v>
      </c>
      <c r="V3" s="40" t="s">
        <v>43</v>
      </c>
      <c r="W3" s="40" t="s">
        <v>44</v>
      </c>
      <c r="X3" s="40" t="s">
        <v>45</v>
      </c>
      <c r="Y3" s="40" t="s">
        <v>46</v>
      </c>
      <c r="Z3" s="40" t="s">
        <v>80</v>
      </c>
      <c r="AA3" s="40" t="s">
        <v>48</v>
      </c>
      <c r="AB3" s="40" t="s">
        <v>49</v>
      </c>
      <c r="AC3" s="40" t="s">
        <v>50</v>
      </c>
      <c r="AD3" s="40" t="s">
        <v>51</v>
      </c>
      <c r="AE3" s="40" t="s">
        <v>52</v>
      </c>
      <c r="AF3" s="40" t="s">
        <v>81</v>
      </c>
      <c r="AG3" s="40" t="s">
        <v>54</v>
      </c>
      <c r="AH3" s="40" t="s">
        <v>71</v>
      </c>
      <c r="AI3" s="40" t="s">
        <v>82</v>
      </c>
      <c r="AJ3" s="40" t="s">
        <v>83</v>
      </c>
      <c r="AK3" s="40" t="s">
        <v>30</v>
      </c>
      <c r="AL3" s="40" t="s">
        <v>31</v>
      </c>
      <c r="AM3" s="40" t="s">
        <v>84</v>
      </c>
      <c r="AN3" s="40" t="s">
        <v>85</v>
      </c>
      <c r="AO3" s="40" t="s">
        <v>86</v>
      </c>
      <c r="AP3" s="40" t="s">
        <v>5</v>
      </c>
      <c r="AQ3" s="40" t="s">
        <v>6</v>
      </c>
      <c r="AR3" s="40" t="s">
        <v>87</v>
      </c>
      <c r="AS3"/>
      <c r="AT3" s="89" t="s">
        <v>88</v>
      </c>
      <c r="AU3" s="89" t="s">
        <v>200</v>
      </c>
      <c r="AV3" s="89" t="s">
        <v>89</v>
      </c>
      <c r="AW3" s="89" t="s">
        <v>70</v>
      </c>
      <c r="AX3" s="89" t="s">
        <v>65</v>
      </c>
      <c r="AY3" s="89" t="s">
        <v>66</v>
      </c>
      <c r="AZ3" s="89" t="s">
        <v>64</v>
      </c>
      <c r="BA3" s="89" t="s">
        <v>68</v>
      </c>
      <c r="BB3" s="89" t="s">
        <v>63</v>
      </c>
      <c r="BC3" s="89" t="s">
        <v>74</v>
      </c>
      <c r="BD3" s="92" t="str">
        <f>Config!D15</f>
        <v>RED MOYOBAMBA</v>
      </c>
      <c r="BF3" s="43" t="s">
        <v>62</v>
      </c>
      <c r="BG3" s="44" t="s">
        <v>63</v>
      </c>
      <c r="BH3" s="45" t="s">
        <v>64</v>
      </c>
      <c r="BI3" s="45" t="s">
        <v>65</v>
      </c>
      <c r="BJ3" s="45" t="s">
        <v>66</v>
      </c>
      <c r="BK3" s="45" t="s">
        <v>67</v>
      </c>
      <c r="BL3" s="45" t="s">
        <v>68</v>
      </c>
    </row>
    <row r="4" spans="1:64" x14ac:dyDescent="0.25">
      <c r="A4" s="95">
        <f>+METAS!A4</f>
        <v>1</v>
      </c>
      <c r="B4" s="95" t="str">
        <f>+METAS!B4</f>
        <v>1-Acompañamiento Clínico Psicosocial</v>
      </c>
      <c r="C4" s="212" t="str">
        <f>+METAS!D4</f>
        <v>SALUD MENTAL CSMC</v>
      </c>
      <c r="D4" s="96">
        <v>0</v>
      </c>
      <c r="E4" s="96">
        <v>0</v>
      </c>
      <c r="F4" s="96">
        <v>0</v>
      </c>
      <c r="G4" s="96">
        <v>0</v>
      </c>
      <c r="H4" s="96">
        <v>0</v>
      </c>
      <c r="I4" s="96">
        <v>0</v>
      </c>
      <c r="J4" s="96">
        <v>0</v>
      </c>
      <c r="K4" s="96">
        <v>0</v>
      </c>
      <c r="L4" s="96">
        <v>0</v>
      </c>
      <c r="M4" s="96">
        <v>0</v>
      </c>
      <c r="N4" s="96">
        <v>0</v>
      </c>
      <c r="O4" s="96">
        <v>0</v>
      </c>
      <c r="P4" s="96">
        <v>0</v>
      </c>
      <c r="Q4" s="96">
        <v>0</v>
      </c>
      <c r="R4" s="96">
        <v>0</v>
      </c>
      <c r="S4" s="96">
        <v>0</v>
      </c>
      <c r="T4" s="96">
        <v>0</v>
      </c>
      <c r="U4" s="96">
        <v>0</v>
      </c>
      <c r="V4" s="96">
        <v>0</v>
      </c>
      <c r="W4" s="96">
        <v>0</v>
      </c>
      <c r="X4" s="96">
        <v>0</v>
      </c>
      <c r="Y4" s="96">
        <v>0</v>
      </c>
      <c r="Z4" s="96">
        <v>0</v>
      </c>
      <c r="AA4" s="96">
        <v>0</v>
      </c>
      <c r="AB4" s="96">
        <v>0</v>
      </c>
      <c r="AC4" s="96">
        <v>0</v>
      </c>
      <c r="AD4" s="96">
        <v>0</v>
      </c>
      <c r="AE4" s="96">
        <v>0</v>
      </c>
      <c r="AF4" s="96">
        <v>0</v>
      </c>
      <c r="AG4" s="96">
        <v>0</v>
      </c>
      <c r="AH4" s="96">
        <v>0</v>
      </c>
      <c r="AI4" s="96">
        <v>0</v>
      </c>
      <c r="AJ4" s="96">
        <v>0</v>
      </c>
      <c r="AK4" s="96">
        <v>0</v>
      </c>
      <c r="AL4" s="96">
        <v>0</v>
      </c>
      <c r="AM4" s="96">
        <v>0</v>
      </c>
      <c r="AN4" s="96">
        <v>0</v>
      </c>
      <c r="AO4" s="96">
        <v>0</v>
      </c>
      <c r="AP4" s="96">
        <v>0</v>
      </c>
      <c r="AQ4" s="96">
        <v>0</v>
      </c>
      <c r="AR4" s="96">
        <v>0</v>
      </c>
      <c r="AT4" s="90">
        <f t="shared" ref="AT4:AT16" si="0">SUM(D4)</f>
        <v>0</v>
      </c>
      <c r="AU4" s="90">
        <f t="shared" ref="AU4:AU16" si="1">SUM(E4)</f>
        <v>0</v>
      </c>
      <c r="AV4" s="90">
        <f t="shared" ref="AV4:AV16" si="2">+SUM(F4:O4)</f>
        <v>0</v>
      </c>
      <c r="AW4" s="90">
        <f t="shared" ref="AW4:AW16" si="3">+SUM(P4:R4)</f>
        <v>0</v>
      </c>
      <c r="AX4" s="90">
        <f t="shared" ref="AX4:AX16" si="4">+SUM(S4:V4)</f>
        <v>0</v>
      </c>
      <c r="AY4" s="90">
        <f t="shared" ref="AY4:AY16" si="5">+SUM(W4:AB4)</f>
        <v>0</v>
      </c>
      <c r="AZ4" s="90">
        <f t="shared" ref="AZ4:AZ16" si="6">+SUM(AC4:AG4)</f>
        <v>0</v>
      </c>
      <c r="BA4" s="90">
        <f t="shared" ref="BA4:BA16" si="7">+SUM(AH4:AJ4)</f>
        <v>0</v>
      </c>
      <c r="BB4" s="90">
        <f t="shared" ref="BB4:BB16" si="8">+SUM(AK4:AN4)</f>
        <v>0</v>
      </c>
      <c r="BC4" s="90">
        <f t="shared" ref="BC4:BC16" si="9">+SUM(AO4:AR4)</f>
        <v>0</v>
      </c>
      <c r="BD4" s="91">
        <f t="shared" ref="BD4:BD16" si="10">SUM(AT4:BC4)</f>
        <v>0</v>
      </c>
    </row>
    <row r="5" spans="1:64" x14ac:dyDescent="0.25">
      <c r="A5" s="95">
        <f>+METAS!A5</f>
        <v>2</v>
      </c>
      <c r="B5" s="95" t="str">
        <f>+METAS!B5</f>
        <v>2-Tratamiento Especializado en Violencia Familiar</v>
      </c>
      <c r="C5" s="212" t="str">
        <f>+METAS!D5</f>
        <v>SALUD MENTAL CSMC</v>
      </c>
      <c r="D5" s="96">
        <v>0</v>
      </c>
      <c r="E5" s="96">
        <v>0</v>
      </c>
      <c r="F5" s="96">
        <v>0</v>
      </c>
      <c r="G5" s="96">
        <v>0</v>
      </c>
      <c r="H5" s="96">
        <v>0</v>
      </c>
      <c r="I5" s="96">
        <v>0</v>
      </c>
      <c r="J5" s="96">
        <v>0</v>
      </c>
      <c r="K5" s="96">
        <v>0</v>
      </c>
      <c r="L5" s="96">
        <v>0</v>
      </c>
      <c r="M5" s="96">
        <v>0</v>
      </c>
      <c r="N5" s="96">
        <v>0</v>
      </c>
      <c r="O5" s="96">
        <v>0</v>
      </c>
      <c r="P5" s="96">
        <v>0</v>
      </c>
      <c r="Q5" s="96">
        <v>0</v>
      </c>
      <c r="R5" s="96">
        <v>0</v>
      </c>
      <c r="S5" s="96">
        <v>0</v>
      </c>
      <c r="T5" s="96">
        <v>0</v>
      </c>
      <c r="U5" s="96">
        <v>0</v>
      </c>
      <c r="V5" s="96">
        <v>0</v>
      </c>
      <c r="W5" s="96">
        <v>0</v>
      </c>
      <c r="X5" s="96">
        <v>0</v>
      </c>
      <c r="Y5" s="96">
        <v>0</v>
      </c>
      <c r="Z5" s="96">
        <v>0</v>
      </c>
      <c r="AA5" s="96">
        <v>0</v>
      </c>
      <c r="AB5" s="96">
        <v>0</v>
      </c>
      <c r="AC5" s="96">
        <v>0</v>
      </c>
      <c r="AD5" s="96">
        <v>0</v>
      </c>
      <c r="AE5" s="96">
        <v>0</v>
      </c>
      <c r="AF5" s="96">
        <v>0</v>
      </c>
      <c r="AG5" s="96">
        <v>0</v>
      </c>
      <c r="AH5" s="96">
        <v>0</v>
      </c>
      <c r="AI5" s="96">
        <v>0</v>
      </c>
      <c r="AJ5" s="96">
        <v>0</v>
      </c>
      <c r="AK5" s="96">
        <v>0</v>
      </c>
      <c r="AL5" s="96">
        <v>0</v>
      </c>
      <c r="AM5" s="96">
        <v>0</v>
      </c>
      <c r="AN5" s="96">
        <v>0</v>
      </c>
      <c r="AO5" s="96">
        <v>0</v>
      </c>
      <c r="AP5" s="96">
        <v>0</v>
      </c>
      <c r="AQ5" s="96">
        <v>0</v>
      </c>
      <c r="AR5" s="96">
        <v>0</v>
      </c>
      <c r="AT5" s="90">
        <f t="shared" si="0"/>
        <v>0</v>
      </c>
      <c r="AU5" s="90">
        <f t="shared" si="1"/>
        <v>0</v>
      </c>
      <c r="AV5" s="90">
        <f t="shared" si="2"/>
        <v>0</v>
      </c>
      <c r="AW5" s="90">
        <f t="shared" si="3"/>
        <v>0</v>
      </c>
      <c r="AX5" s="90">
        <f t="shared" si="4"/>
        <v>0</v>
      </c>
      <c r="AY5" s="90">
        <f t="shared" si="5"/>
        <v>0</v>
      </c>
      <c r="AZ5" s="90">
        <f t="shared" si="6"/>
        <v>0</v>
      </c>
      <c r="BA5" s="90">
        <f t="shared" si="7"/>
        <v>0</v>
      </c>
      <c r="BB5" s="90">
        <f t="shared" si="8"/>
        <v>0</v>
      </c>
      <c r="BC5" s="90">
        <f t="shared" si="9"/>
        <v>0</v>
      </c>
      <c r="BD5" s="91">
        <f t="shared" si="10"/>
        <v>0</v>
      </c>
    </row>
    <row r="6" spans="1:64" x14ac:dyDescent="0.25">
      <c r="A6" s="95">
        <f>+METAS!A6</f>
        <v>3</v>
      </c>
      <c r="B6" s="95" t="str">
        <f>+METAS!B6</f>
        <v>3-Tratamiento a Niños, Niñas y Adolescentes Afectados por maltrato Infantil</v>
      </c>
      <c r="C6" s="212" t="str">
        <f>+METAS!D6</f>
        <v>SALUD MENTAL CSMC</v>
      </c>
      <c r="D6" s="96">
        <v>0</v>
      </c>
      <c r="E6" s="96">
        <v>0</v>
      </c>
      <c r="F6" s="96">
        <v>0</v>
      </c>
      <c r="G6" s="96">
        <v>0</v>
      </c>
      <c r="H6" s="96">
        <v>0</v>
      </c>
      <c r="I6" s="96">
        <v>0</v>
      </c>
      <c r="J6" s="96">
        <v>0</v>
      </c>
      <c r="K6" s="96">
        <v>0</v>
      </c>
      <c r="L6" s="96">
        <v>0</v>
      </c>
      <c r="M6" s="96">
        <v>0</v>
      </c>
      <c r="N6" s="96">
        <v>0</v>
      </c>
      <c r="O6" s="96">
        <v>0</v>
      </c>
      <c r="P6" s="96">
        <v>0</v>
      </c>
      <c r="Q6" s="96">
        <v>0</v>
      </c>
      <c r="R6" s="96">
        <v>0</v>
      </c>
      <c r="S6" s="96">
        <v>0</v>
      </c>
      <c r="T6" s="96">
        <v>0</v>
      </c>
      <c r="U6" s="96">
        <v>0</v>
      </c>
      <c r="V6" s="96">
        <v>0</v>
      </c>
      <c r="W6" s="96">
        <v>0</v>
      </c>
      <c r="X6" s="96">
        <v>0</v>
      </c>
      <c r="Y6" s="96">
        <v>0</v>
      </c>
      <c r="Z6" s="96">
        <v>0</v>
      </c>
      <c r="AA6" s="96">
        <v>0</v>
      </c>
      <c r="AB6" s="96">
        <v>0</v>
      </c>
      <c r="AC6" s="96">
        <v>0</v>
      </c>
      <c r="AD6" s="96">
        <v>0</v>
      </c>
      <c r="AE6" s="96">
        <v>0</v>
      </c>
      <c r="AF6" s="96">
        <v>0</v>
      </c>
      <c r="AG6" s="96">
        <v>0</v>
      </c>
      <c r="AH6" s="96">
        <v>0</v>
      </c>
      <c r="AI6" s="96">
        <v>0</v>
      </c>
      <c r="AJ6" s="96">
        <v>0</v>
      </c>
      <c r="AK6" s="96">
        <v>0</v>
      </c>
      <c r="AL6" s="96">
        <v>0</v>
      </c>
      <c r="AM6" s="96">
        <v>0</v>
      </c>
      <c r="AN6" s="96">
        <v>0</v>
      </c>
      <c r="AO6" s="96">
        <v>0</v>
      </c>
      <c r="AP6" s="96">
        <v>0</v>
      </c>
      <c r="AQ6" s="96">
        <v>0</v>
      </c>
      <c r="AR6" s="96">
        <v>0</v>
      </c>
      <c r="AT6" s="90">
        <f t="shared" si="0"/>
        <v>0</v>
      </c>
      <c r="AU6" s="90">
        <f t="shared" si="1"/>
        <v>0</v>
      </c>
      <c r="AV6" s="90">
        <f t="shared" si="2"/>
        <v>0</v>
      </c>
      <c r="AW6" s="90">
        <f t="shared" si="3"/>
        <v>0</v>
      </c>
      <c r="AX6" s="90">
        <f t="shared" si="4"/>
        <v>0</v>
      </c>
      <c r="AY6" s="90">
        <f t="shared" si="5"/>
        <v>0</v>
      </c>
      <c r="AZ6" s="90">
        <f t="shared" si="6"/>
        <v>0</v>
      </c>
      <c r="BA6" s="90">
        <f t="shared" si="7"/>
        <v>0</v>
      </c>
      <c r="BB6" s="90">
        <f t="shared" si="8"/>
        <v>0</v>
      </c>
      <c r="BC6" s="90">
        <f t="shared" si="9"/>
        <v>0</v>
      </c>
      <c r="BD6" s="91">
        <f t="shared" si="10"/>
        <v>0</v>
      </c>
    </row>
    <row r="7" spans="1:64" x14ac:dyDescent="0.25">
      <c r="A7" s="95">
        <f>+METAS!A7</f>
        <v>4</v>
      </c>
      <c r="B7" s="95" t="str">
        <f>+METAS!B7</f>
        <v xml:space="preserve">4-Tratamiento ambulatorio de Niños, Niñas de 0 a 17 años con trastornos  del aspectro autista </v>
      </c>
      <c r="C7" s="212" t="str">
        <f>+METAS!D7</f>
        <v>SALUD MENTAL CSMC</v>
      </c>
      <c r="D7" s="96">
        <v>0</v>
      </c>
      <c r="E7" s="96">
        <v>2</v>
      </c>
      <c r="F7" s="96">
        <v>0</v>
      </c>
      <c r="G7" s="96">
        <v>0</v>
      </c>
      <c r="H7" s="96">
        <v>0</v>
      </c>
      <c r="I7" s="96">
        <v>0</v>
      </c>
      <c r="J7" s="96">
        <v>0</v>
      </c>
      <c r="K7" s="96">
        <v>0</v>
      </c>
      <c r="L7" s="96">
        <v>0</v>
      </c>
      <c r="M7" s="96">
        <v>0</v>
      </c>
      <c r="N7" s="96">
        <v>0</v>
      </c>
      <c r="O7" s="96">
        <v>0</v>
      </c>
      <c r="P7" s="96">
        <v>0</v>
      </c>
      <c r="Q7" s="96">
        <v>0</v>
      </c>
      <c r="R7" s="96">
        <v>0</v>
      </c>
      <c r="S7" s="96">
        <v>0</v>
      </c>
      <c r="T7" s="96">
        <v>0</v>
      </c>
      <c r="U7" s="96">
        <v>0</v>
      </c>
      <c r="V7" s="96">
        <v>0</v>
      </c>
      <c r="W7" s="96">
        <v>0</v>
      </c>
      <c r="X7" s="96">
        <v>0</v>
      </c>
      <c r="Y7" s="96">
        <v>0</v>
      </c>
      <c r="Z7" s="96">
        <v>0</v>
      </c>
      <c r="AA7" s="96">
        <v>0</v>
      </c>
      <c r="AB7" s="96">
        <v>0</v>
      </c>
      <c r="AC7" s="96">
        <v>0</v>
      </c>
      <c r="AD7" s="96">
        <v>0</v>
      </c>
      <c r="AE7" s="96">
        <v>0</v>
      </c>
      <c r="AF7" s="96">
        <v>0</v>
      </c>
      <c r="AG7" s="96">
        <v>0</v>
      </c>
      <c r="AH7" s="96">
        <v>0</v>
      </c>
      <c r="AI7" s="96">
        <v>0</v>
      </c>
      <c r="AJ7" s="96">
        <v>0</v>
      </c>
      <c r="AK7" s="96">
        <v>0</v>
      </c>
      <c r="AL7" s="96">
        <v>0</v>
      </c>
      <c r="AM7" s="96">
        <v>0</v>
      </c>
      <c r="AN7" s="96">
        <v>0</v>
      </c>
      <c r="AO7" s="96">
        <v>0</v>
      </c>
      <c r="AP7" s="96">
        <v>0</v>
      </c>
      <c r="AQ7" s="96">
        <v>0</v>
      </c>
      <c r="AR7" s="96">
        <v>0</v>
      </c>
      <c r="AT7" s="90">
        <f t="shared" si="0"/>
        <v>0</v>
      </c>
      <c r="AU7" s="90">
        <f t="shared" si="1"/>
        <v>2</v>
      </c>
      <c r="AV7" s="90">
        <f t="shared" si="2"/>
        <v>0</v>
      </c>
      <c r="AW7" s="90">
        <f t="shared" si="3"/>
        <v>0</v>
      </c>
      <c r="AX7" s="90">
        <f t="shared" si="4"/>
        <v>0</v>
      </c>
      <c r="AY7" s="90">
        <f t="shared" si="5"/>
        <v>0</v>
      </c>
      <c r="AZ7" s="90">
        <f t="shared" si="6"/>
        <v>0</v>
      </c>
      <c r="BA7" s="90">
        <f t="shared" si="7"/>
        <v>0</v>
      </c>
      <c r="BB7" s="90">
        <f t="shared" si="8"/>
        <v>0</v>
      </c>
      <c r="BC7" s="90">
        <f t="shared" si="9"/>
        <v>0</v>
      </c>
      <c r="BD7" s="91">
        <f t="shared" si="10"/>
        <v>2</v>
      </c>
    </row>
    <row r="8" spans="1:64" ht="30" x14ac:dyDescent="0.25">
      <c r="A8" s="95">
        <f>+METAS!A8</f>
        <v>5</v>
      </c>
      <c r="B8" s="95" t="str">
        <f>+METAS!B8</f>
        <v>5-Tratamiento ambulatorio de Niños, Niñas y adolescentes de 0 a 17 años por trastornos  mentales del comportamiento</v>
      </c>
      <c r="C8" s="212" t="str">
        <f>+METAS!D8</f>
        <v>SALUD MENTAL CSMC</v>
      </c>
      <c r="D8" s="96">
        <v>0</v>
      </c>
      <c r="E8" s="96">
        <v>4</v>
      </c>
      <c r="F8" s="96">
        <v>0</v>
      </c>
      <c r="G8" s="96">
        <v>0</v>
      </c>
      <c r="H8" s="96">
        <v>0</v>
      </c>
      <c r="I8" s="96">
        <v>0</v>
      </c>
      <c r="J8" s="96">
        <v>0</v>
      </c>
      <c r="K8" s="96">
        <v>0</v>
      </c>
      <c r="L8" s="96">
        <v>0</v>
      </c>
      <c r="M8" s="96">
        <v>0</v>
      </c>
      <c r="N8" s="96">
        <v>0</v>
      </c>
      <c r="O8" s="96">
        <v>0</v>
      </c>
      <c r="P8" s="96">
        <v>0</v>
      </c>
      <c r="Q8" s="96">
        <v>0</v>
      </c>
      <c r="R8" s="96">
        <v>0</v>
      </c>
      <c r="S8" s="96">
        <v>0</v>
      </c>
      <c r="T8" s="96">
        <v>0</v>
      </c>
      <c r="U8" s="96">
        <v>0</v>
      </c>
      <c r="V8" s="96">
        <v>0</v>
      </c>
      <c r="W8" s="96">
        <v>0</v>
      </c>
      <c r="X8" s="96">
        <v>0</v>
      </c>
      <c r="Y8" s="96">
        <v>0</v>
      </c>
      <c r="Z8" s="96">
        <v>0</v>
      </c>
      <c r="AA8" s="96">
        <v>0</v>
      </c>
      <c r="AB8" s="96">
        <v>0</v>
      </c>
      <c r="AC8" s="96">
        <v>0</v>
      </c>
      <c r="AD8" s="96">
        <v>0</v>
      </c>
      <c r="AE8" s="96">
        <v>0</v>
      </c>
      <c r="AF8" s="96">
        <v>0</v>
      </c>
      <c r="AG8" s="96">
        <v>0</v>
      </c>
      <c r="AH8" s="96">
        <v>0</v>
      </c>
      <c r="AI8" s="96">
        <v>0</v>
      </c>
      <c r="AJ8" s="96">
        <v>0</v>
      </c>
      <c r="AK8" s="96">
        <v>0</v>
      </c>
      <c r="AL8" s="96">
        <v>0</v>
      </c>
      <c r="AM8" s="96">
        <v>0</v>
      </c>
      <c r="AN8" s="96">
        <v>0</v>
      </c>
      <c r="AO8" s="96">
        <v>0</v>
      </c>
      <c r="AP8" s="96">
        <v>0</v>
      </c>
      <c r="AQ8" s="96">
        <v>0</v>
      </c>
      <c r="AR8" s="96">
        <v>0</v>
      </c>
      <c r="AT8" s="90">
        <f t="shared" si="0"/>
        <v>0</v>
      </c>
      <c r="AU8" s="90">
        <f t="shared" si="1"/>
        <v>4</v>
      </c>
      <c r="AV8" s="90">
        <f t="shared" si="2"/>
        <v>0</v>
      </c>
      <c r="AW8" s="90">
        <f t="shared" si="3"/>
        <v>0</v>
      </c>
      <c r="AX8" s="90">
        <f t="shared" si="4"/>
        <v>0</v>
      </c>
      <c r="AY8" s="90">
        <f t="shared" si="5"/>
        <v>0</v>
      </c>
      <c r="AZ8" s="90">
        <f t="shared" si="6"/>
        <v>0</v>
      </c>
      <c r="BA8" s="90">
        <f t="shared" si="7"/>
        <v>0</v>
      </c>
      <c r="BB8" s="90">
        <f t="shared" si="8"/>
        <v>0</v>
      </c>
      <c r="BC8" s="90">
        <f t="shared" si="9"/>
        <v>0</v>
      </c>
      <c r="BD8" s="91">
        <f t="shared" si="10"/>
        <v>4</v>
      </c>
    </row>
    <row r="9" spans="1:64" x14ac:dyDescent="0.25">
      <c r="A9" s="95">
        <f>+METAS!A9</f>
        <v>6</v>
      </c>
      <c r="B9" s="95" t="str">
        <f>+METAS!B9</f>
        <v xml:space="preserve">6-Tratamiento ambulatorio de personas con depresion </v>
      </c>
      <c r="C9" s="212" t="str">
        <f>+METAS!D9</f>
        <v>SALUD MENTAL CSMC</v>
      </c>
      <c r="D9" s="96">
        <v>0</v>
      </c>
      <c r="E9" s="96">
        <v>0</v>
      </c>
      <c r="F9" s="96">
        <v>0</v>
      </c>
      <c r="G9" s="96">
        <v>0</v>
      </c>
      <c r="H9" s="96">
        <v>0</v>
      </c>
      <c r="I9" s="96">
        <v>0</v>
      </c>
      <c r="J9" s="96">
        <v>0</v>
      </c>
      <c r="K9" s="96">
        <v>0</v>
      </c>
      <c r="L9" s="96">
        <v>0</v>
      </c>
      <c r="M9" s="96">
        <v>0</v>
      </c>
      <c r="N9" s="96">
        <v>0</v>
      </c>
      <c r="O9" s="96">
        <v>0</v>
      </c>
      <c r="P9" s="96">
        <v>0</v>
      </c>
      <c r="Q9" s="96">
        <v>0</v>
      </c>
      <c r="R9" s="96">
        <v>0</v>
      </c>
      <c r="S9" s="96">
        <v>0</v>
      </c>
      <c r="T9" s="96">
        <v>0</v>
      </c>
      <c r="U9" s="96">
        <v>0</v>
      </c>
      <c r="V9" s="96">
        <v>0</v>
      </c>
      <c r="W9" s="96">
        <v>0</v>
      </c>
      <c r="X9" s="96">
        <v>0</v>
      </c>
      <c r="Y9" s="96">
        <v>0</v>
      </c>
      <c r="Z9" s="96">
        <v>0</v>
      </c>
      <c r="AA9" s="96">
        <v>0</v>
      </c>
      <c r="AB9" s="96">
        <v>0</v>
      </c>
      <c r="AC9" s="96">
        <v>0</v>
      </c>
      <c r="AD9" s="96">
        <v>0</v>
      </c>
      <c r="AE9" s="96">
        <v>0</v>
      </c>
      <c r="AF9" s="96">
        <v>0</v>
      </c>
      <c r="AG9" s="96">
        <v>0</v>
      </c>
      <c r="AH9" s="96">
        <v>0</v>
      </c>
      <c r="AI9" s="96">
        <v>0</v>
      </c>
      <c r="AJ9" s="96">
        <v>0</v>
      </c>
      <c r="AK9" s="96">
        <v>0</v>
      </c>
      <c r="AL9" s="96">
        <v>0</v>
      </c>
      <c r="AM9" s="96">
        <v>0</v>
      </c>
      <c r="AN9" s="96">
        <v>0</v>
      </c>
      <c r="AO9" s="96">
        <v>0</v>
      </c>
      <c r="AP9" s="96">
        <v>0</v>
      </c>
      <c r="AQ9" s="96">
        <v>0</v>
      </c>
      <c r="AR9" s="96">
        <v>0</v>
      </c>
      <c r="AT9" s="90">
        <f t="shared" si="0"/>
        <v>0</v>
      </c>
      <c r="AU9" s="90">
        <f t="shared" si="1"/>
        <v>0</v>
      </c>
      <c r="AV9" s="90">
        <f t="shared" si="2"/>
        <v>0</v>
      </c>
      <c r="AW9" s="90">
        <f t="shared" si="3"/>
        <v>0</v>
      </c>
      <c r="AX9" s="90">
        <f t="shared" si="4"/>
        <v>0</v>
      </c>
      <c r="AY9" s="90">
        <f t="shared" si="5"/>
        <v>0</v>
      </c>
      <c r="AZ9" s="90">
        <f t="shared" si="6"/>
        <v>0</v>
      </c>
      <c r="BA9" s="90">
        <f t="shared" si="7"/>
        <v>0</v>
      </c>
      <c r="BB9" s="90">
        <f t="shared" si="8"/>
        <v>0</v>
      </c>
      <c r="BC9" s="90">
        <f t="shared" si="9"/>
        <v>0</v>
      </c>
      <c r="BD9" s="91">
        <f t="shared" si="10"/>
        <v>0</v>
      </c>
    </row>
    <row r="10" spans="1:64" x14ac:dyDescent="0.25">
      <c r="A10" s="95">
        <f>+METAS!A10</f>
        <v>7</v>
      </c>
      <c r="B10" s="95" t="str">
        <f>+METAS!B10</f>
        <v xml:space="preserve">7-Tratamiento ambulatorio de personas con conducta suicida </v>
      </c>
      <c r="C10" s="212" t="str">
        <f>+METAS!D10</f>
        <v>SALUD MENTAL CSMC</v>
      </c>
      <c r="D10" s="96">
        <v>0</v>
      </c>
      <c r="E10" s="96">
        <v>0</v>
      </c>
      <c r="F10" s="96">
        <v>0</v>
      </c>
      <c r="G10" s="96">
        <v>0</v>
      </c>
      <c r="H10" s="96">
        <v>0</v>
      </c>
      <c r="I10" s="96">
        <v>0</v>
      </c>
      <c r="J10" s="96">
        <v>0</v>
      </c>
      <c r="K10" s="96">
        <v>0</v>
      </c>
      <c r="L10" s="96">
        <v>0</v>
      </c>
      <c r="M10" s="96">
        <v>0</v>
      </c>
      <c r="N10" s="96">
        <v>0</v>
      </c>
      <c r="O10" s="96">
        <v>0</v>
      </c>
      <c r="P10" s="96">
        <v>0</v>
      </c>
      <c r="Q10" s="96">
        <v>0</v>
      </c>
      <c r="R10" s="96">
        <v>0</v>
      </c>
      <c r="S10" s="96">
        <v>0</v>
      </c>
      <c r="T10" s="96">
        <v>0</v>
      </c>
      <c r="U10" s="96">
        <v>0</v>
      </c>
      <c r="V10" s="96">
        <v>0</v>
      </c>
      <c r="W10" s="96">
        <v>0</v>
      </c>
      <c r="X10" s="96">
        <v>0</v>
      </c>
      <c r="Y10" s="96">
        <v>0</v>
      </c>
      <c r="Z10" s="96">
        <v>0</v>
      </c>
      <c r="AA10" s="96">
        <v>0</v>
      </c>
      <c r="AB10" s="96">
        <v>0</v>
      </c>
      <c r="AC10" s="96">
        <v>0</v>
      </c>
      <c r="AD10" s="96">
        <v>0</v>
      </c>
      <c r="AE10" s="96">
        <v>0</v>
      </c>
      <c r="AF10" s="96">
        <v>0</v>
      </c>
      <c r="AG10" s="96">
        <v>0</v>
      </c>
      <c r="AH10" s="96">
        <v>0</v>
      </c>
      <c r="AI10" s="96">
        <v>0</v>
      </c>
      <c r="AJ10" s="96">
        <v>0</v>
      </c>
      <c r="AK10" s="96">
        <v>0</v>
      </c>
      <c r="AL10" s="96">
        <v>0</v>
      </c>
      <c r="AM10" s="96">
        <v>0</v>
      </c>
      <c r="AN10" s="96">
        <v>0</v>
      </c>
      <c r="AO10" s="96">
        <v>0</v>
      </c>
      <c r="AP10" s="96">
        <v>0</v>
      </c>
      <c r="AQ10" s="96">
        <v>0</v>
      </c>
      <c r="AR10" s="96">
        <v>0</v>
      </c>
      <c r="AT10" s="90">
        <f t="shared" si="0"/>
        <v>0</v>
      </c>
      <c r="AU10" s="90">
        <f t="shared" si="1"/>
        <v>0</v>
      </c>
      <c r="AV10" s="90">
        <f t="shared" si="2"/>
        <v>0</v>
      </c>
      <c r="AW10" s="90">
        <f t="shared" si="3"/>
        <v>0</v>
      </c>
      <c r="AX10" s="90">
        <f t="shared" si="4"/>
        <v>0</v>
      </c>
      <c r="AY10" s="90">
        <f t="shared" si="5"/>
        <v>0</v>
      </c>
      <c r="AZ10" s="90">
        <f t="shared" si="6"/>
        <v>0</v>
      </c>
      <c r="BA10" s="90">
        <f t="shared" si="7"/>
        <v>0</v>
      </c>
      <c r="BB10" s="90">
        <f t="shared" si="8"/>
        <v>0</v>
      </c>
      <c r="BC10" s="90">
        <f t="shared" si="9"/>
        <v>0</v>
      </c>
      <c r="BD10" s="91">
        <f t="shared" si="10"/>
        <v>0</v>
      </c>
    </row>
    <row r="11" spans="1:64" x14ac:dyDescent="0.25">
      <c r="A11" s="95">
        <f>+METAS!A11</f>
        <v>8</v>
      </c>
      <c r="B11" s="95" t="str">
        <f>+METAS!B11</f>
        <v xml:space="preserve">8-Tratamiento ambulatorio de personas con ansiedad </v>
      </c>
      <c r="C11" s="212" t="str">
        <f>+METAS!D11</f>
        <v>SALUD MENTAL CSMC</v>
      </c>
      <c r="D11" s="96">
        <v>0</v>
      </c>
      <c r="E11" s="96">
        <v>2</v>
      </c>
      <c r="F11" s="96">
        <v>0</v>
      </c>
      <c r="G11" s="96">
        <v>0</v>
      </c>
      <c r="H11" s="96">
        <v>0</v>
      </c>
      <c r="I11" s="96">
        <v>0</v>
      </c>
      <c r="J11" s="96">
        <v>0</v>
      </c>
      <c r="K11" s="96">
        <v>0</v>
      </c>
      <c r="L11" s="96">
        <v>0</v>
      </c>
      <c r="M11" s="96">
        <v>0</v>
      </c>
      <c r="N11" s="96">
        <v>0</v>
      </c>
      <c r="O11" s="96">
        <v>0</v>
      </c>
      <c r="P11" s="96">
        <v>0</v>
      </c>
      <c r="Q11" s="96">
        <v>0</v>
      </c>
      <c r="R11" s="96">
        <v>0</v>
      </c>
      <c r="S11" s="96">
        <v>0</v>
      </c>
      <c r="T11" s="96">
        <v>0</v>
      </c>
      <c r="U11" s="96">
        <v>0</v>
      </c>
      <c r="V11" s="96">
        <v>0</v>
      </c>
      <c r="W11" s="96">
        <v>0</v>
      </c>
      <c r="X11" s="96">
        <v>0</v>
      </c>
      <c r="Y11" s="96">
        <v>0</v>
      </c>
      <c r="Z11" s="96">
        <v>0</v>
      </c>
      <c r="AA11" s="96">
        <v>0</v>
      </c>
      <c r="AB11" s="96">
        <v>0</v>
      </c>
      <c r="AC11" s="96">
        <v>0</v>
      </c>
      <c r="AD11" s="96">
        <v>0</v>
      </c>
      <c r="AE11" s="96">
        <v>0</v>
      </c>
      <c r="AF11" s="96">
        <v>0</v>
      </c>
      <c r="AG11" s="96">
        <v>0</v>
      </c>
      <c r="AH11" s="96">
        <v>0</v>
      </c>
      <c r="AI11" s="96">
        <v>0</v>
      </c>
      <c r="AJ11" s="96">
        <v>0</v>
      </c>
      <c r="AK11" s="96">
        <v>0</v>
      </c>
      <c r="AL11" s="96">
        <v>0</v>
      </c>
      <c r="AM11" s="96">
        <v>0</v>
      </c>
      <c r="AN11" s="96">
        <v>0</v>
      </c>
      <c r="AO11" s="96">
        <v>0</v>
      </c>
      <c r="AP11" s="96">
        <v>0</v>
      </c>
      <c r="AQ11" s="96">
        <v>0</v>
      </c>
      <c r="AR11" s="96">
        <v>0</v>
      </c>
      <c r="AT11" s="90">
        <f t="shared" si="0"/>
        <v>0</v>
      </c>
      <c r="AU11" s="90">
        <f t="shared" si="1"/>
        <v>2</v>
      </c>
      <c r="AV11" s="90">
        <f t="shared" si="2"/>
        <v>0</v>
      </c>
      <c r="AW11" s="90">
        <f t="shared" si="3"/>
        <v>0</v>
      </c>
      <c r="AX11" s="90">
        <f t="shared" si="4"/>
        <v>0</v>
      </c>
      <c r="AY11" s="90">
        <f t="shared" si="5"/>
        <v>0</v>
      </c>
      <c r="AZ11" s="90">
        <f t="shared" si="6"/>
        <v>0</v>
      </c>
      <c r="BA11" s="90">
        <f t="shared" si="7"/>
        <v>0</v>
      </c>
      <c r="BB11" s="90">
        <f t="shared" si="8"/>
        <v>0</v>
      </c>
      <c r="BC11" s="90">
        <f t="shared" si="9"/>
        <v>0</v>
      </c>
      <c r="BD11" s="91">
        <f t="shared" si="10"/>
        <v>2</v>
      </c>
    </row>
    <row r="12" spans="1:64" ht="30" x14ac:dyDescent="0.25">
      <c r="A12" s="95">
        <f>+METAS!A12</f>
        <v>9</v>
      </c>
      <c r="B12" s="95" t="str">
        <f>+METAS!B12</f>
        <v>9-Intervenciones breves motivacionales para personas con consumo perjudicial del alcohol y tabaco</v>
      </c>
      <c r="C12" s="212" t="str">
        <f>+METAS!D12</f>
        <v>SALUD MENTAL CSMC</v>
      </c>
      <c r="D12" s="96">
        <v>0</v>
      </c>
      <c r="E12" s="96">
        <v>1</v>
      </c>
      <c r="F12" s="96">
        <v>0</v>
      </c>
      <c r="G12" s="96">
        <v>0</v>
      </c>
      <c r="H12" s="96">
        <v>0</v>
      </c>
      <c r="I12" s="96">
        <v>0</v>
      </c>
      <c r="J12" s="96">
        <v>0</v>
      </c>
      <c r="K12" s="96">
        <v>0</v>
      </c>
      <c r="L12" s="96">
        <v>0</v>
      </c>
      <c r="M12" s="96">
        <v>0</v>
      </c>
      <c r="N12" s="96">
        <v>0</v>
      </c>
      <c r="O12" s="96">
        <v>0</v>
      </c>
      <c r="P12" s="96">
        <v>0</v>
      </c>
      <c r="Q12" s="96">
        <v>0</v>
      </c>
      <c r="R12" s="96">
        <v>0</v>
      </c>
      <c r="S12" s="96">
        <v>0</v>
      </c>
      <c r="T12" s="96">
        <v>0</v>
      </c>
      <c r="U12" s="96">
        <v>0</v>
      </c>
      <c r="V12" s="96">
        <v>0</v>
      </c>
      <c r="W12" s="96">
        <v>0</v>
      </c>
      <c r="X12" s="96">
        <v>0</v>
      </c>
      <c r="Y12" s="96">
        <v>0</v>
      </c>
      <c r="Z12" s="96">
        <v>0</v>
      </c>
      <c r="AA12" s="96">
        <v>0</v>
      </c>
      <c r="AB12" s="96">
        <v>0</v>
      </c>
      <c r="AC12" s="96">
        <v>0</v>
      </c>
      <c r="AD12" s="96">
        <v>0</v>
      </c>
      <c r="AE12" s="96">
        <v>0</v>
      </c>
      <c r="AF12" s="96">
        <v>0</v>
      </c>
      <c r="AG12" s="96">
        <v>0</v>
      </c>
      <c r="AH12" s="96">
        <v>0</v>
      </c>
      <c r="AI12" s="96">
        <v>0</v>
      </c>
      <c r="AJ12" s="96">
        <v>0</v>
      </c>
      <c r="AK12" s="96">
        <v>0</v>
      </c>
      <c r="AL12" s="96">
        <v>0</v>
      </c>
      <c r="AM12" s="96">
        <v>0</v>
      </c>
      <c r="AN12" s="96">
        <v>0</v>
      </c>
      <c r="AO12" s="96">
        <v>0</v>
      </c>
      <c r="AP12" s="96">
        <v>0</v>
      </c>
      <c r="AQ12" s="96">
        <v>0</v>
      </c>
      <c r="AR12" s="96">
        <v>0</v>
      </c>
      <c r="AT12" s="90">
        <f t="shared" si="0"/>
        <v>0</v>
      </c>
      <c r="AU12" s="90">
        <f t="shared" si="1"/>
        <v>1</v>
      </c>
      <c r="AV12" s="90">
        <f t="shared" si="2"/>
        <v>0</v>
      </c>
      <c r="AW12" s="90">
        <f t="shared" si="3"/>
        <v>0</v>
      </c>
      <c r="AX12" s="90">
        <f t="shared" si="4"/>
        <v>0</v>
      </c>
      <c r="AY12" s="90">
        <f t="shared" si="5"/>
        <v>0</v>
      </c>
      <c r="AZ12" s="90">
        <f t="shared" si="6"/>
        <v>0</v>
      </c>
      <c r="BA12" s="90">
        <f t="shared" si="7"/>
        <v>0</v>
      </c>
      <c r="BB12" s="90">
        <f t="shared" si="8"/>
        <v>0</v>
      </c>
      <c r="BC12" s="90">
        <f t="shared" si="9"/>
        <v>0</v>
      </c>
      <c r="BD12" s="91">
        <f t="shared" si="10"/>
        <v>1</v>
      </c>
    </row>
    <row r="13" spans="1:64" x14ac:dyDescent="0.25">
      <c r="A13" s="95">
        <f>+METAS!A13</f>
        <v>10</v>
      </c>
      <c r="B13" s="95" t="str">
        <f>+METAS!B13</f>
        <v xml:space="preserve">10-intervencion para personas con dependencia del alcohol y tabaco </v>
      </c>
      <c r="C13" s="212" t="str">
        <f>+METAS!D13</f>
        <v>SALUD MENTAL CSMC</v>
      </c>
      <c r="D13" s="96">
        <v>0</v>
      </c>
      <c r="E13" s="96">
        <v>2</v>
      </c>
      <c r="F13" s="96">
        <v>0</v>
      </c>
      <c r="G13" s="96">
        <v>0</v>
      </c>
      <c r="H13" s="96">
        <v>0</v>
      </c>
      <c r="I13" s="96">
        <v>0</v>
      </c>
      <c r="J13" s="96">
        <v>0</v>
      </c>
      <c r="K13" s="96">
        <v>0</v>
      </c>
      <c r="L13" s="96">
        <v>0</v>
      </c>
      <c r="M13" s="96">
        <v>0</v>
      </c>
      <c r="N13" s="96">
        <v>0</v>
      </c>
      <c r="O13" s="96">
        <v>0</v>
      </c>
      <c r="P13" s="96">
        <v>0</v>
      </c>
      <c r="Q13" s="96">
        <v>0</v>
      </c>
      <c r="R13" s="96">
        <v>0</v>
      </c>
      <c r="S13" s="96">
        <v>0</v>
      </c>
      <c r="T13" s="96">
        <v>0</v>
      </c>
      <c r="U13" s="96">
        <v>0</v>
      </c>
      <c r="V13" s="96">
        <v>0</v>
      </c>
      <c r="W13" s="96">
        <v>0</v>
      </c>
      <c r="X13" s="96">
        <v>0</v>
      </c>
      <c r="Y13" s="96">
        <v>0</v>
      </c>
      <c r="Z13" s="96">
        <v>0</v>
      </c>
      <c r="AA13" s="96">
        <v>0</v>
      </c>
      <c r="AB13" s="96">
        <v>0</v>
      </c>
      <c r="AC13" s="96">
        <v>0</v>
      </c>
      <c r="AD13" s="96">
        <v>0</v>
      </c>
      <c r="AE13" s="96">
        <v>0</v>
      </c>
      <c r="AF13" s="96">
        <v>0</v>
      </c>
      <c r="AG13" s="96">
        <v>0</v>
      </c>
      <c r="AH13" s="96">
        <v>0</v>
      </c>
      <c r="AI13" s="96">
        <v>0</v>
      </c>
      <c r="AJ13" s="96">
        <v>0</v>
      </c>
      <c r="AK13" s="96">
        <v>0</v>
      </c>
      <c r="AL13" s="96">
        <v>0</v>
      </c>
      <c r="AM13" s="96">
        <v>0</v>
      </c>
      <c r="AN13" s="96">
        <v>0</v>
      </c>
      <c r="AO13" s="96">
        <v>0</v>
      </c>
      <c r="AP13" s="96">
        <v>0</v>
      </c>
      <c r="AQ13" s="96">
        <v>0</v>
      </c>
      <c r="AR13" s="96">
        <v>0</v>
      </c>
      <c r="AT13" s="90">
        <f t="shared" si="0"/>
        <v>0</v>
      </c>
      <c r="AU13" s="90">
        <f t="shared" si="1"/>
        <v>2</v>
      </c>
      <c r="AV13" s="90">
        <f t="shared" si="2"/>
        <v>0</v>
      </c>
      <c r="AW13" s="90">
        <f t="shared" si="3"/>
        <v>0</v>
      </c>
      <c r="AX13" s="90">
        <f t="shared" si="4"/>
        <v>0</v>
      </c>
      <c r="AY13" s="90">
        <f t="shared" si="5"/>
        <v>0</v>
      </c>
      <c r="AZ13" s="90">
        <f t="shared" si="6"/>
        <v>0</v>
      </c>
      <c r="BA13" s="90">
        <f t="shared" si="7"/>
        <v>0</v>
      </c>
      <c r="BB13" s="90">
        <f t="shared" si="8"/>
        <v>0</v>
      </c>
      <c r="BC13" s="90">
        <f t="shared" si="9"/>
        <v>0</v>
      </c>
      <c r="BD13" s="91">
        <f t="shared" si="10"/>
        <v>2</v>
      </c>
    </row>
    <row r="14" spans="1:64" ht="30" x14ac:dyDescent="0.25">
      <c r="A14" s="95">
        <f>+METAS!A14</f>
        <v>11</v>
      </c>
      <c r="B14" s="95" t="str">
        <f>+METAS!B14</f>
        <v xml:space="preserve">11-Tratamiento ambulatorio a personas con sindrome psicotico o trastorno del espectro de la esquizofrenia </v>
      </c>
      <c r="C14" s="212" t="str">
        <f>+METAS!D14</f>
        <v>SALUD MENTAL CSMC</v>
      </c>
      <c r="D14" s="96">
        <v>0</v>
      </c>
      <c r="E14" s="96">
        <v>0</v>
      </c>
      <c r="F14" s="96">
        <v>0</v>
      </c>
      <c r="G14" s="96">
        <v>0</v>
      </c>
      <c r="H14" s="96">
        <v>0</v>
      </c>
      <c r="I14" s="96">
        <v>0</v>
      </c>
      <c r="J14" s="96">
        <v>0</v>
      </c>
      <c r="K14" s="96">
        <v>0</v>
      </c>
      <c r="L14" s="96">
        <v>0</v>
      </c>
      <c r="M14" s="96">
        <v>0</v>
      </c>
      <c r="N14" s="96">
        <v>0</v>
      </c>
      <c r="O14" s="96">
        <v>0</v>
      </c>
      <c r="P14" s="96">
        <v>0</v>
      </c>
      <c r="Q14" s="96">
        <v>0</v>
      </c>
      <c r="R14" s="96">
        <v>0</v>
      </c>
      <c r="S14" s="96">
        <v>0</v>
      </c>
      <c r="T14" s="96">
        <v>0</v>
      </c>
      <c r="U14" s="96">
        <v>0</v>
      </c>
      <c r="V14" s="96">
        <v>0</v>
      </c>
      <c r="W14" s="96">
        <v>0</v>
      </c>
      <c r="X14" s="96">
        <v>0</v>
      </c>
      <c r="Y14" s="96">
        <v>0</v>
      </c>
      <c r="Z14" s="96">
        <v>0</v>
      </c>
      <c r="AA14" s="96">
        <v>0</v>
      </c>
      <c r="AB14" s="96">
        <v>0</v>
      </c>
      <c r="AC14" s="96">
        <v>0</v>
      </c>
      <c r="AD14" s="96">
        <v>0</v>
      </c>
      <c r="AE14" s="96">
        <v>0</v>
      </c>
      <c r="AF14" s="96">
        <v>0</v>
      </c>
      <c r="AG14" s="96">
        <v>0</v>
      </c>
      <c r="AH14" s="96">
        <v>0</v>
      </c>
      <c r="AI14" s="96">
        <v>0</v>
      </c>
      <c r="AJ14" s="96">
        <v>0</v>
      </c>
      <c r="AK14" s="96">
        <v>0</v>
      </c>
      <c r="AL14" s="96">
        <v>0</v>
      </c>
      <c r="AM14" s="96">
        <v>0</v>
      </c>
      <c r="AN14" s="96">
        <v>0</v>
      </c>
      <c r="AO14" s="96">
        <v>0</v>
      </c>
      <c r="AP14" s="96">
        <v>0</v>
      </c>
      <c r="AQ14" s="96">
        <v>0</v>
      </c>
      <c r="AR14" s="96">
        <v>0</v>
      </c>
      <c r="AT14" s="90">
        <f t="shared" si="0"/>
        <v>0</v>
      </c>
      <c r="AU14" s="90">
        <f t="shared" si="1"/>
        <v>0</v>
      </c>
      <c r="AV14" s="90">
        <f t="shared" si="2"/>
        <v>0</v>
      </c>
      <c r="AW14" s="90">
        <f t="shared" si="3"/>
        <v>0</v>
      </c>
      <c r="AX14" s="90">
        <f t="shared" si="4"/>
        <v>0</v>
      </c>
      <c r="AY14" s="90">
        <f t="shared" si="5"/>
        <v>0</v>
      </c>
      <c r="AZ14" s="90">
        <f t="shared" si="6"/>
        <v>0</v>
      </c>
      <c r="BA14" s="90">
        <f t="shared" si="7"/>
        <v>0</v>
      </c>
      <c r="BB14" s="90">
        <f t="shared" si="8"/>
        <v>0</v>
      </c>
      <c r="BC14" s="90">
        <f t="shared" si="9"/>
        <v>0</v>
      </c>
      <c r="BD14" s="91">
        <f t="shared" si="10"/>
        <v>0</v>
      </c>
    </row>
    <row r="15" spans="1:64" x14ac:dyDescent="0.25">
      <c r="A15" s="95">
        <f>+METAS!A15</f>
        <v>12</v>
      </c>
      <c r="B15" s="95" t="str">
        <f>+METAS!B15</f>
        <v xml:space="preserve">12-Tratamiento ambulatorio de personas con primer episodio psicotico </v>
      </c>
      <c r="C15" s="212" t="str">
        <f>+METAS!D15</f>
        <v>SALUD MENTAL CSMC</v>
      </c>
      <c r="D15" s="96">
        <v>0</v>
      </c>
      <c r="E15" s="96">
        <v>0</v>
      </c>
      <c r="F15" s="96">
        <v>0</v>
      </c>
      <c r="G15" s="96">
        <v>0</v>
      </c>
      <c r="H15" s="96">
        <v>0</v>
      </c>
      <c r="I15" s="96">
        <v>0</v>
      </c>
      <c r="J15" s="96">
        <v>0</v>
      </c>
      <c r="K15" s="96">
        <v>0</v>
      </c>
      <c r="L15" s="96">
        <v>0</v>
      </c>
      <c r="M15" s="96">
        <v>0</v>
      </c>
      <c r="N15" s="96">
        <v>0</v>
      </c>
      <c r="O15" s="96">
        <v>0</v>
      </c>
      <c r="P15" s="96">
        <v>0</v>
      </c>
      <c r="Q15" s="96">
        <v>0</v>
      </c>
      <c r="R15" s="96">
        <v>0</v>
      </c>
      <c r="S15" s="96">
        <v>0</v>
      </c>
      <c r="T15" s="96">
        <v>0</v>
      </c>
      <c r="U15" s="96">
        <v>0</v>
      </c>
      <c r="V15" s="96">
        <v>0</v>
      </c>
      <c r="W15" s="96">
        <v>0</v>
      </c>
      <c r="X15" s="96">
        <v>0</v>
      </c>
      <c r="Y15" s="96">
        <v>0</v>
      </c>
      <c r="Z15" s="96">
        <v>0</v>
      </c>
      <c r="AA15" s="96">
        <v>0</v>
      </c>
      <c r="AB15" s="96">
        <v>0</v>
      </c>
      <c r="AC15" s="96">
        <v>0</v>
      </c>
      <c r="AD15" s="96">
        <v>0</v>
      </c>
      <c r="AE15" s="96">
        <v>0</v>
      </c>
      <c r="AF15" s="96">
        <v>0</v>
      </c>
      <c r="AG15" s="96">
        <v>0</v>
      </c>
      <c r="AH15" s="96">
        <v>0</v>
      </c>
      <c r="AI15" s="96">
        <v>0</v>
      </c>
      <c r="AJ15" s="96">
        <v>0</v>
      </c>
      <c r="AK15" s="96">
        <v>0</v>
      </c>
      <c r="AL15" s="96">
        <v>0</v>
      </c>
      <c r="AM15" s="96">
        <v>0</v>
      </c>
      <c r="AN15" s="96">
        <v>0</v>
      </c>
      <c r="AO15" s="96">
        <v>0</v>
      </c>
      <c r="AP15" s="96">
        <v>0</v>
      </c>
      <c r="AQ15" s="96">
        <v>0</v>
      </c>
      <c r="AR15" s="96">
        <v>0</v>
      </c>
      <c r="AT15" s="90">
        <f t="shared" si="0"/>
        <v>0</v>
      </c>
      <c r="AU15" s="90">
        <f t="shared" si="1"/>
        <v>0</v>
      </c>
      <c r="AV15" s="90">
        <f t="shared" si="2"/>
        <v>0</v>
      </c>
      <c r="AW15" s="90">
        <f t="shared" si="3"/>
        <v>0</v>
      </c>
      <c r="AX15" s="90">
        <f t="shared" si="4"/>
        <v>0</v>
      </c>
      <c r="AY15" s="90">
        <f t="shared" si="5"/>
        <v>0</v>
      </c>
      <c r="AZ15" s="90">
        <f t="shared" si="6"/>
        <v>0</v>
      </c>
      <c r="BA15" s="90">
        <f t="shared" si="7"/>
        <v>0</v>
      </c>
      <c r="BB15" s="90">
        <f t="shared" si="8"/>
        <v>0</v>
      </c>
      <c r="BC15" s="90">
        <f t="shared" si="9"/>
        <v>0</v>
      </c>
      <c r="BD15" s="91">
        <f t="shared" si="10"/>
        <v>0</v>
      </c>
    </row>
    <row r="16" spans="1:64" x14ac:dyDescent="0.25">
      <c r="A16" s="95">
        <f>+METAS!A16</f>
        <v>13</v>
      </c>
      <c r="B16" s="95" t="str">
        <f>+METAS!B16</f>
        <v xml:space="preserve">13-Rehabilitacion psicosocial </v>
      </c>
      <c r="C16" s="212" t="str">
        <f>+METAS!D16</f>
        <v>SALUD MENTAL CSMC</v>
      </c>
      <c r="D16" s="96">
        <v>0</v>
      </c>
      <c r="E16" s="96">
        <v>0</v>
      </c>
      <c r="F16" s="96">
        <v>0</v>
      </c>
      <c r="G16" s="96">
        <v>0</v>
      </c>
      <c r="H16" s="96">
        <v>0</v>
      </c>
      <c r="I16" s="96">
        <v>0</v>
      </c>
      <c r="J16" s="96">
        <v>0</v>
      </c>
      <c r="K16" s="96">
        <v>0</v>
      </c>
      <c r="L16" s="96">
        <v>0</v>
      </c>
      <c r="M16" s="96">
        <v>0</v>
      </c>
      <c r="N16" s="96">
        <v>0</v>
      </c>
      <c r="O16" s="96">
        <v>0</v>
      </c>
      <c r="P16" s="96">
        <v>0</v>
      </c>
      <c r="Q16" s="96">
        <v>0</v>
      </c>
      <c r="R16" s="96">
        <v>0</v>
      </c>
      <c r="S16" s="96">
        <v>0</v>
      </c>
      <c r="T16" s="96">
        <v>0</v>
      </c>
      <c r="U16" s="96">
        <v>0</v>
      </c>
      <c r="V16" s="96">
        <v>0</v>
      </c>
      <c r="W16" s="96">
        <v>0</v>
      </c>
      <c r="X16" s="96">
        <v>0</v>
      </c>
      <c r="Y16" s="96">
        <v>0</v>
      </c>
      <c r="Z16" s="96">
        <v>0</v>
      </c>
      <c r="AA16" s="96">
        <v>0</v>
      </c>
      <c r="AB16" s="96">
        <v>0</v>
      </c>
      <c r="AC16" s="96">
        <v>0</v>
      </c>
      <c r="AD16" s="96">
        <v>0</v>
      </c>
      <c r="AE16" s="96">
        <v>0</v>
      </c>
      <c r="AF16" s="96">
        <v>0</v>
      </c>
      <c r="AG16" s="96">
        <v>0</v>
      </c>
      <c r="AH16" s="96">
        <v>0</v>
      </c>
      <c r="AI16" s="96">
        <v>0</v>
      </c>
      <c r="AJ16" s="96">
        <v>0</v>
      </c>
      <c r="AK16" s="96">
        <v>0</v>
      </c>
      <c r="AL16" s="96">
        <v>0</v>
      </c>
      <c r="AM16" s="96">
        <v>0</v>
      </c>
      <c r="AN16" s="96">
        <v>0</v>
      </c>
      <c r="AO16" s="96">
        <v>0</v>
      </c>
      <c r="AP16" s="96">
        <v>0</v>
      </c>
      <c r="AQ16" s="96">
        <v>0</v>
      </c>
      <c r="AR16" s="96">
        <v>0</v>
      </c>
      <c r="AT16" s="90">
        <f t="shared" si="0"/>
        <v>0</v>
      </c>
      <c r="AU16" s="90">
        <f t="shared" si="1"/>
        <v>0</v>
      </c>
      <c r="AV16" s="90">
        <f t="shared" si="2"/>
        <v>0</v>
      </c>
      <c r="AW16" s="90">
        <f t="shared" si="3"/>
        <v>0</v>
      </c>
      <c r="AX16" s="90">
        <f t="shared" si="4"/>
        <v>0</v>
      </c>
      <c r="AY16" s="90">
        <f t="shared" si="5"/>
        <v>0</v>
      </c>
      <c r="AZ16" s="90">
        <f t="shared" si="6"/>
        <v>0</v>
      </c>
      <c r="BA16" s="90">
        <f t="shared" si="7"/>
        <v>0</v>
      </c>
      <c r="BB16" s="90">
        <f t="shared" si="8"/>
        <v>0</v>
      </c>
      <c r="BC16" s="90">
        <f t="shared" si="9"/>
        <v>0</v>
      </c>
      <c r="BD16" s="91">
        <f t="shared" si="10"/>
        <v>0</v>
      </c>
    </row>
    <row r="17" spans="1:56" x14ac:dyDescent="0.25">
      <c r="A17" s="95">
        <f>+METAS!A17</f>
        <v>14</v>
      </c>
      <c r="B17" s="95" t="str">
        <f>+METAS!B17</f>
        <v xml:space="preserve">14-Rehabilitacion laboral </v>
      </c>
      <c r="C17" s="212" t="str">
        <f>+METAS!D17</f>
        <v>SALUD MENTAL CSMC</v>
      </c>
      <c r="D17" s="96">
        <v>0</v>
      </c>
      <c r="E17" s="96">
        <v>0</v>
      </c>
      <c r="F17" s="96">
        <v>0</v>
      </c>
      <c r="G17" s="96">
        <v>0</v>
      </c>
      <c r="H17" s="96">
        <v>0</v>
      </c>
      <c r="I17" s="96">
        <v>0</v>
      </c>
      <c r="J17" s="96">
        <v>0</v>
      </c>
      <c r="K17" s="96">
        <v>0</v>
      </c>
      <c r="L17" s="96">
        <v>0</v>
      </c>
      <c r="M17" s="96">
        <v>0</v>
      </c>
      <c r="N17" s="96">
        <v>0</v>
      </c>
      <c r="O17" s="96">
        <v>0</v>
      </c>
      <c r="P17" s="96">
        <v>0</v>
      </c>
      <c r="Q17" s="96">
        <v>0</v>
      </c>
      <c r="R17" s="96">
        <v>0</v>
      </c>
      <c r="S17" s="96">
        <v>0</v>
      </c>
      <c r="T17" s="96">
        <v>0</v>
      </c>
      <c r="U17" s="96">
        <v>0</v>
      </c>
      <c r="V17" s="96">
        <v>0</v>
      </c>
      <c r="W17" s="96">
        <v>0</v>
      </c>
      <c r="X17" s="96">
        <v>0</v>
      </c>
      <c r="Y17" s="96">
        <v>0</v>
      </c>
      <c r="Z17" s="96">
        <v>0</v>
      </c>
      <c r="AA17" s="96">
        <v>0</v>
      </c>
      <c r="AB17" s="96">
        <v>0</v>
      </c>
      <c r="AC17" s="96">
        <v>0</v>
      </c>
      <c r="AD17" s="96">
        <v>0</v>
      </c>
      <c r="AE17" s="96">
        <v>0</v>
      </c>
      <c r="AF17" s="96">
        <v>0</v>
      </c>
      <c r="AG17" s="96">
        <v>0</v>
      </c>
      <c r="AH17" s="96">
        <v>0</v>
      </c>
      <c r="AI17" s="96">
        <v>0</v>
      </c>
      <c r="AJ17" s="96">
        <v>0</v>
      </c>
      <c r="AK17" s="96">
        <v>0</v>
      </c>
      <c r="AL17" s="96">
        <v>0</v>
      </c>
      <c r="AM17" s="96">
        <v>0</v>
      </c>
      <c r="AN17" s="96">
        <v>0</v>
      </c>
      <c r="AO17" s="96">
        <v>0</v>
      </c>
      <c r="AP17" s="96">
        <v>0</v>
      </c>
      <c r="AQ17" s="96">
        <v>0</v>
      </c>
      <c r="AR17" s="96">
        <v>0</v>
      </c>
      <c r="AT17" s="90">
        <f t="shared" ref="AT17:AT31" si="11">SUM(D17)</f>
        <v>0</v>
      </c>
      <c r="AU17" s="90">
        <f t="shared" ref="AU17:AU31" si="12">SUM(E17)</f>
        <v>0</v>
      </c>
      <c r="AV17" s="90">
        <f t="shared" ref="AV17:AV31" si="13">+SUM(F17:O17)</f>
        <v>0</v>
      </c>
      <c r="AW17" s="90">
        <f t="shared" ref="AW17:AW31" si="14">+SUM(P17:R17)</f>
        <v>0</v>
      </c>
      <c r="AX17" s="90">
        <f t="shared" ref="AX17:AX31" si="15">+SUM(S17:V17)</f>
        <v>0</v>
      </c>
      <c r="AY17" s="90">
        <f t="shared" ref="AY17:AY31" si="16">+SUM(W17:AB17)</f>
        <v>0</v>
      </c>
      <c r="AZ17" s="90">
        <f t="shared" ref="AZ17:AZ31" si="17">+SUM(AC17:AG17)</f>
        <v>0</v>
      </c>
      <c r="BA17" s="90">
        <f t="shared" ref="BA17:BA31" si="18">+SUM(AH17:AJ17)</f>
        <v>0</v>
      </c>
      <c r="BB17" s="90">
        <f t="shared" ref="BB17:BB31" si="19">+SUM(AK17:AN17)</f>
        <v>0</v>
      </c>
      <c r="BC17" s="90">
        <f t="shared" ref="BC17:BC31" si="20">+SUM(AO17:AR17)</f>
        <v>0</v>
      </c>
      <c r="BD17" s="91">
        <f t="shared" ref="BD17:BD31" si="21">SUM(AT17:BC17)</f>
        <v>0</v>
      </c>
    </row>
    <row r="18" spans="1:56" x14ac:dyDescent="0.25">
      <c r="A18" s="95">
        <f>+METAS!A18</f>
        <v>15</v>
      </c>
      <c r="B18" s="95" t="str">
        <f>+METAS!B18</f>
        <v xml:space="preserve">15-Primeros auxilios psicologicos en situaciones de crisis y emergencias humanitarias </v>
      </c>
      <c r="C18" s="212" t="str">
        <f>+METAS!D18</f>
        <v>SALUD MENTAL CSMC</v>
      </c>
      <c r="D18" s="96">
        <v>0</v>
      </c>
      <c r="E18" s="96">
        <v>0</v>
      </c>
      <c r="F18" s="96">
        <v>0</v>
      </c>
      <c r="G18" s="96">
        <v>0</v>
      </c>
      <c r="H18" s="96">
        <v>0</v>
      </c>
      <c r="I18" s="96">
        <v>0</v>
      </c>
      <c r="J18" s="96">
        <v>0</v>
      </c>
      <c r="K18" s="96">
        <v>0</v>
      </c>
      <c r="L18" s="96">
        <v>0</v>
      </c>
      <c r="M18" s="96">
        <v>0</v>
      </c>
      <c r="N18" s="96">
        <v>0</v>
      </c>
      <c r="O18" s="96">
        <v>0</v>
      </c>
      <c r="P18" s="96">
        <v>0</v>
      </c>
      <c r="Q18" s="96">
        <v>0</v>
      </c>
      <c r="R18" s="96">
        <v>0</v>
      </c>
      <c r="S18" s="96">
        <v>0</v>
      </c>
      <c r="T18" s="96">
        <v>0</v>
      </c>
      <c r="U18" s="96">
        <v>0</v>
      </c>
      <c r="V18" s="96">
        <v>0</v>
      </c>
      <c r="W18" s="96">
        <v>0</v>
      </c>
      <c r="X18" s="96">
        <v>0</v>
      </c>
      <c r="Y18" s="96">
        <v>0</v>
      </c>
      <c r="Z18" s="96">
        <v>0</v>
      </c>
      <c r="AA18" s="96">
        <v>0</v>
      </c>
      <c r="AB18" s="96">
        <v>0</v>
      </c>
      <c r="AC18" s="96">
        <v>0</v>
      </c>
      <c r="AD18" s="96">
        <v>0</v>
      </c>
      <c r="AE18" s="96">
        <v>0</v>
      </c>
      <c r="AF18" s="96">
        <v>0</v>
      </c>
      <c r="AG18" s="96">
        <v>0</v>
      </c>
      <c r="AH18" s="96">
        <v>0</v>
      </c>
      <c r="AI18" s="96">
        <v>0</v>
      </c>
      <c r="AJ18" s="96">
        <v>0</v>
      </c>
      <c r="AK18" s="96">
        <v>0</v>
      </c>
      <c r="AL18" s="96">
        <v>0</v>
      </c>
      <c r="AM18" s="96">
        <v>0</v>
      </c>
      <c r="AN18" s="96">
        <v>0</v>
      </c>
      <c r="AO18" s="96">
        <v>0</v>
      </c>
      <c r="AP18" s="96">
        <v>0</v>
      </c>
      <c r="AQ18" s="96">
        <v>0</v>
      </c>
      <c r="AR18" s="96">
        <v>0</v>
      </c>
      <c r="AT18" s="90">
        <f t="shared" si="11"/>
        <v>0</v>
      </c>
      <c r="AU18" s="90">
        <f t="shared" si="12"/>
        <v>0</v>
      </c>
      <c r="AV18" s="90">
        <f t="shared" si="13"/>
        <v>0</v>
      </c>
      <c r="AW18" s="90">
        <f t="shared" si="14"/>
        <v>0</v>
      </c>
      <c r="AX18" s="90">
        <f t="shared" si="15"/>
        <v>0</v>
      </c>
      <c r="AY18" s="90">
        <f t="shared" si="16"/>
        <v>0</v>
      </c>
      <c r="AZ18" s="90">
        <f t="shared" si="17"/>
        <v>0</v>
      </c>
      <c r="BA18" s="90">
        <f t="shared" si="18"/>
        <v>0</v>
      </c>
      <c r="BB18" s="90">
        <f t="shared" si="19"/>
        <v>0</v>
      </c>
      <c r="BC18" s="90">
        <f t="shared" si="20"/>
        <v>0</v>
      </c>
      <c r="BD18" s="91">
        <f t="shared" si="21"/>
        <v>0</v>
      </c>
    </row>
    <row r="19" spans="1:56" x14ac:dyDescent="0.25">
      <c r="A19" s="95">
        <f>+METAS!A19</f>
        <v>16</v>
      </c>
      <c r="B19" s="95" t="str">
        <f>+METAS!B19</f>
        <v xml:space="preserve">16-Parejas con consejeria en promocion de una convivencia saludable </v>
      </c>
      <c r="C19" s="212" t="str">
        <f>+METAS!D19</f>
        <v>SALUD MENTAL CSMC</v>
      </c>
      <c r="D19" s="96">
        <v>0</v>
      </c>
      <c r="E19" s="96">
        <v>0</v>
      </c>
      <c r="F19" s="96">
        <v>0</v>
      </c>
      <c r="G19" s="96">
        <v>0</v>
      </c>
      <c r="H19" s="96">
        <v>0</v>
      </c>
      <c r="I19" s="96">
        <v>0</v>
      </c>
      <c r="J19" s="96">
        <v>0</v>
      </c>
      <c r="K19" s="96">
        <v>0</v>
      </c>
      <c r="L19" s="96">
        <v>0</v>
      </c>
      <c r="M19" s="96">
        <v>0</v>
      </c>
      <c r="N19" s="96">
        <v>0</v>
      </c>
      <c r="O19" s="96">
        <v>0</v>
      </c>
      <c r="P19" s="96">
        <v>0</v>
      </c>
      <c r="Q19" s="96">
        <v>0</v>
      </c>
      <c r="R19" s="96">
        <v>0</v>
      </c>
      <c r="S19" s="96">
        <v>0</v>
      </c>
      <c r="T19" s="96">
        <v>0</v>
      </c>
      <c r="U19" s="96">
        <v>0</v>
      </c>
      <c r="V19" s="96">
        <v>0</v>
      </c>
      <c r="W19" s="96">
        <v>0</v>
      </c>
      <c r="X19" s="96">
        <v>0</v>
      </c>
      <c r="Y19" s="96">
        <v>0</v>
      </c>
      <c r="Z19" s="96">
        <v>0</v>
      </c>
      <c r="AA19" s="96">
        <v>0</v>
      </c>
      <c r="AB19" s="96">
        <v>0</v>
      </c>
      <c r="AC19" s="96">
        <v>0</v>
      </c>
      <c r="AD19" s="96">
        <v>0</v>
      </c>
      <c r="AE19" s="96">
        <v>0</v>
      </c>
      <c r="AF19" s="96">
        <v>0</v>
      </c>
      <c r="AG19" s="96">
        <v>0</v>
      </c>
      <c r="AH19" s="96">
        <v>0</v>
      </c>
      <c r="AI19" s="96">
        <v>0</v>
      </c>
      <c r="AJ19" s="96">
        <v>0</v>
      </c>
      <c r="AK19" s="96">
        <v>0</v>
      </c>
      <c r="AL19" s="96">
        <v>0</v>
      </c>
      <c r="AM19" s="96">
        <v>0</v>
      </c>
      <c r="AN19" s="96">
        <v>0</v>
      </c>
      <c r="AO19" s="96">
        <v>0</v>
      </c>
      <c r="AP19" s="96">
        <v>0</v>
      </c>
      <c r="AQ19" s="96">
        <v>0</v>
      </c>
      <c r="AR19" s="96">
        <v>0</v>
      </c>
      <c r="AT19" s="90">
        <f t="shared" si="11"/>
        <v>0</v>
      </c>
      <c r="AU19" s="90">
        <f t="shared" si="12"/>
        <v>0</v>
      </c>
      <c r="AV19" s="90">
        <f t="shared" si="13"/>
        <v>0</v>
      </c>
      <c r="AW19" s="90">
        <f t="shared" si="14"/>
        <v>0</v>
      </c>
      <c r="AX19" s="90">
        <f t="shared" si="15"/>
        <v>0</v>
      </c>
      <c r="AY19" s="90">
        <f t="shared" si="16"/>
        <v>0</v>
      </c>
      <c r="AZ19" s="90">
        <f t="shared" si="17"/>
        <v>0</v>
      </c>
      <c r="BA19" s="90">
        <f t="shared" si="18"/>
        <v>0</v>
      </c>
      <c r="BB19" s="90">
        <f t="shared" si="19"/>
        <v>0</v>
      </c>
      <c r="BC19" s="90">
        <f t="shared" si="20"/>
        <v>0</v>
      </c>
      <c r="BD19" s="91">
        <f t="shared" si="21"/>
        <v>0</v>
      </c>
    </row>
    <row r="20" spans="1:56" ht="30" x14ac:dyDescent="0.25">
      <c r="A20" s="95">
        <f>+METAS!A20</f>
        <v>17</v>
      </c>
      <c r="B20" s="95" t="str">
        <f>+METAS!B20</f>
        <v xml:space="preserve">17-Agentes comunitarios de salud realizan vigilancia ciudadana para reducir la violencia fisica causada por la pareja </v>
      </c>
      <c r="C20" s="212" t="str">
        <f>+METAS!D20</f>
        <v>SALUD MENTAL CSMC</v>
      </c>
      <c r="D20" s="96">
        <v>0</v>
      </c>
      <c r="E20" s="96">
        <v>0</v>
      </c>
      <c r="F20" s="96">
        <v>0</v>
      </c>
      <c r="G20" s="96">
        <v>0</v>
      </c>
      <c r="H20" s="96">
        <v>0</v>
      </c>
      <c r="I20" s="96">
        <v>0</v>
      </c>
      <c r="J20" s="96">
        <v>0</v>
      </c>
      <c r="K20" s="96">
        <v>0</v>
      </c>
      <c r="L20" s="96">
        <v>0</v>
      </c>
      <c r="M20" s="96">
        <v>0</v>
      </c>
      <c r="N20" s="96">
        <v>0</v>
      </c>
      <c r="O20" s="96">
        <v>0</v>
      </c>
      <c r="P20" s="96">
        <v>0</v>
      </c>
      <c r="Q20" s="96">
        <v>0</v>
      </c>
      <c r="R20" s="96">
        <v>0</v>
      </c>
      <c r="S20" s="96">
        <v>0</v>
      </c>
      <c r="T20" s="96">
        <v>0</v>
      </c>
      <c r="U20" s="96">
        <v>0</v>
      </c>
      <c r="V20" s="96">
        <v>0</v>
      </c>
      <c r="W20" s="96">
        <v>0</v>
      </c>
      <c r="X20" s="96">
        <v>0</v>
      </c>
      <c r="Y20" s="96">
        <v>0</v>
      </c>
      <c r="Z20" s="96">
        <v>0</v>
      </c>
      <c r="AA20" s="96">
        <v>0</v>
      </c>
      <c r="AB20" s="96">
        <v>0</v>
      </c>
      <c r="AC20" s="96">
        <v>0</v>
      </c>
      <c r="AD20" s="96">
        <v>0</v>
      </c>
      <c r="AE20" s="96">
        <v>0</v>
      </c>
      <c r="AF20" s="96">
        <v>0</v>
      </c>
      <c r="AG20" s="96">
        <v>0</v>
      </c>
      <c r="AH20" s="96">
        <v>0</v>
      </c>
      <c r="AI20" s="96">
        <v>0</v>
      </c>
      <c r="AJ20" s="96">
        <v>0</v>
      </c>
      <c r="AK20" s="96">
        <v>0</v>
      </c>
      <c r="AL20" s="96">
        <v>0</v>
      </c>
      <c r="AM20" s="96">
        <v>0</v>
      </c>
      <c r="AN20" s="96">
        <v>0</v>
      </c>
      <c r="AO20" s="96">
        <v>0</v>
      </c>
      <c r="AP20" s="96">
        <v>0</v>
      </c>
      <c r="AQ20" s="96">
        <v>0</v>
      </c>
      <c r="AR20" s="96">
        <v>0</v>
      </c>
      <c r="AT20" s="90">
        <f t="shared" si="11"/>
        <v>0</v>
      </c>
      <c r="AU20" s="90">
        <f t="shared" si="12"/>
        <v>0</v>
      </c>
      <c r="AV20" s="90">
        <f t="shared" si="13"/>
        <v>0</v>
      </c>
      <c r="AW20" s="90">
        <f t="shared" si="14"/>
        <v>0</v>
      </c>
      <c r="AX20" s="90">
        <f t="shared" si="15"/>
        <v>0</v>
      </c>
      <c r="AY20" s="90">
        <f t="shared" si="16"/>
        <v>0</v>
      </c>
      <c r="AZ20" s="90">
        <f t="shared" si="17"/>
        <v>0</v>
      </c>
      <c r="BA20" s="90">
        <f t="shared" si="18"/>
        <v>0</v>
      </c>
      <c r="BB20" s="90">
        <f t="shared" si="19"/>
        <v>0</v>
      </c>
      <c r="BC20" s="90">
        <f t="shared" si="20"/>
        <v>0</v>
      </c>
      <c r="BD20" s="91">
        <f t="shared" si="21"/>
        <v>0</v>
      </c>
    </row>
    <row r="21" spans="1:56" x14ac:dyDescent="0.25">
      <c r="A21" s="95">
        <f>+METAS!A21</f>
        <v>18</v>
      </c>
      <c r="B21" s="95" t="str">
        <f>+METAS!B21</f>
        <v xml:space="preserve">18-Tratamiento en violencia familiar en el primer nivel de atención no especializado. </v>
      </c>
      <c r="C21" s="212" t="str">
        <f>+METAS!D21</f>
        <v>SALUD MENTAL I-1 A I-4</v>
      </c>
      <c r="D21" s="96">
        <v>0</v>
      </c>
      <c r="E21" s="96">
        <v>0</v>
      </c>
      <c r="F21" s="96">
        <v>4</v>
      </c>
      <c r="G21" s="96">
        <v>0</v>
      </c>
      <c r="H21" s="96">
        <v>0</v>
      </c>
      <c r="I21" s="96">
        <v>0</v>
      </c>
      <c r="J21" s="96">
        <v>0</v>
      </c>
      <c r="K21" s="96">
        <v>0</v>
      </c>
      <c r="L21" s="96">
        <v>0</v>
      </c>
      <c r="M21" s="96">
        <v>0</v>
      </c>
      <c r="N21" s="96">
        <v>0</v>
      </c>
      <c r="O21" s="96">
        <v>0</v>
      </c>
      <c r="P21" s="96">
        <v>0</v>
      </c>
      <c r="Q21" s="96">
        <v>0</v>
      </c>
      <c r="R21" s="96">
        <v>0</v>
      </c>
      <c r="S21" s="96">
        <v>6</v>
      </c>
      <c r="T21" s="96">
        <v>0</v>
      </c>
      <c r="U21" s="96">
        <v>0</v>
      </c>
      <c r="V21" s="96">
        <v>0</v>
      </c>
      <c r="W21" s="96">
        <v>0</v>
      </c>
      <c r="X21" s="96">
        <v>5</v>
      </c>
      <c r="Y21" s="96">
        <v>0</v>
      </c>
      <c r="Z21" s="96">
        <v>0</v>
      </c>
      <c r="AA21" s="96">
        <v>0</v>
      </c>
      <c r="AB21" s="96">
        <v>0</v>
      </c>
      <c r="AC21" s="96">
        <v>0</v>
      </c>
      <c r="AD21" s="96">
        <v>0</v>
      </c>
      <c r="AE21" s="96">
        <v>0</v>
      </c>
      <c r="AF21" s="96">
        <v>0</v>
      </c>
      <c r="AG21" s="96">
        <v>0</v>
      </c>
      <c r="AH21" s="96">
        <v>0</v>
      </c>
      <c r="AI21" s="96">
        <v>0</v>
      </c>
      <c r="AJ21" s="96">
        <v>0</v>
      </c>
      <c r="AK21" s="96">
        <v>0</v>
      </c>
      <c r="AL21" s="96">
        <v>0</v>
      </c>
      <c r="AM21" s="96">
        <v>0</v>
      </c>
      <c r="AN21" s="96">
        <v>0</v>
      </c>
      <c r="AO21" s="96">
        <v>0</v>
      </c>
      <c r="AP21" s="96">
        <v>0</v>
      </c>
      <c r="AQ21" s="96">
        <v>0</v>
      </c>
      <c r="AR21" s="96">
        <v>0</v>
      </c>
      <c r="AT21" s="90">
        <f t="shared" si="11"/>
        <v>0</v>
      </c>
      <c r="AU21" s="90">
        <f t="shared" si="12"/>
        <v>0</v>
      </c>
      <c r="AV21" s="90">
        <f t="shared" si="13"/>
        <v>4</v>
      </c>
      <c r="AW21" s="90">
        <f t="shared" si="14"/>
        <v>0</v>
      </c>
      <c r="AX21" s="90">
        <f t="shared" si="15"/>
        <v>6</v>
      </c>
      <c r="AY21" s="90">
        <f t="shared" si="16"/>
        <v>5</v>
      </c>
      <c r="AZ21" s="90">
        <f t="shared" si="17"/>
        <v>0</v>
      </c>
      <c r="BA21" s="90">
        <f t="shared" si="18"/>
        <v>0</v>
      </c>
      <c r="BB21" s="90">
        <f t="shared" si="19"/>
        <v>0</v>
      </c>
      <c r="BC21" s="90">
        <f t="shared" si="20"/>
        <v>0</v>
      </c>
      <c r="BD21" s="91">
        <f t="shared" si="21"/>
        <v>15</v>
      </c>
    </row>
    <row r="22" spans="1:56" x14ac:dyDescent="0.25">
      <c r="A22" s="95">
        <f>+METAS!A22</f>
        <v>19</v>
      </c>
      <c r="B22" s="95" t="str">
        <f>+METAS!B22</f>
        <v>19-Tratamiento a Niños, Niñas y Adolescentes Afectados por Violencia Infantil</v>
      </c>
      <c r="C22" s="212" t="str">
        <f>+METAS!D22</f>
        <v>SALUD MENTAL I-1 A I-4</v>
      </c>
      <c r="D22" s="96">
        <v>0</v>
      </c>
      <c r="E22" s="96">
        <v>0</v>
      </c>
      <c r="F22" s="96">
        <v>8</v>
      </c>
      <c r="G22" s="96">
        <v>0</v>
      </c>
      <c r="H22" s="96">
        <v>0</v>
      </c>
      <c r="I22" s="96">
        <v>0</v>
      </c>
      <c r="J22" s="96">
        <v>0</v>
      </c>
      <c r="K22" s="96">
        <v>0</v>
      </c>
      <c r="L22" s="96">
        <v>0</v>
      </c>
      <c r="M22" s="96">
        <v>0</v>
      </c>
      <c r="N22" s="96">
        <v>0</v>
      </c>
      <c r="O22" s="96">
        <v>3</v>
      </c>
      <c r="P22" s="96">
        <v>0</v>
      </c>
      <c r="Q22" s="96">
        <v>0</v>
      </c>
      <c r="R22" s="96">
        <v>0</v>
      </c>
      <c r="S22" s="96">
        <v>3</v>
      </c>
      <c r="T22" s="96">
        <v>0</v>
      </c>
      <c r="U22" s="96">
        <v>0</v>
      </c>
      <c r="V22" s="96">
        <v>0</v>
      </c>
      <c r="W22" s="96">
        <v>0</v>
      </c>
      <c r="X22" s="96">
        <v>1</v>
      </c>
      <c r="Y22" s="96">
        <v>0</v>
      </c>
      <c r="Z22" s="96">
        <v>0</v>
      </c>
      <c r="AA22" s="96">
        <v>0</v>
      </c>
      <c r="AB22" s="96">
        <v>0</v>
      </c>
      <c r="AC22" s="96">
        <v>0</v>
      </c>
      <c r="AD22" s="96">
        <v>0</v>
      </c>
      <c r="AE22" s="96">
        <v>0</v>
      </c>
      <c r="AF22" s="96">
        <v>0</v>
      </c>
      <c r="AG22" s="96">
        <v>0</v>
      </c>
      <c r="AH22" s="96">
        <v>1</v>
      </c>
      <c r="AI22" s="96">
        <v>0</v>
      </c>
      <c r="AJ22" s="96">
        <v>0</v>
      </c>
      <c r="AK22" s="96">
        <v>0</v>
      </c>
      <c r="AL22" s="96">
        <v>0</v>
      </c>
      <c r="AM22" s="96">
        <v>0</v>
      </c>
      <c r="AN22" s="96">
        <v>0</v>
      </c>
      <c r="AO22" s="96">
        <v>0</v>
      </c>
      <c r="AP22" s="96">
        <v>0</v>
      </c>
      <c r="AQ22" s="96">
        <v>0</v>
      </c>
      <c r="AR22" s="96">
        <v>0</v>
      </c>
      <c r="AT22" s="90">
        <f t="shared" si="11"/>
        <v>0</v>
      </c>
      <c r="AU22" s="90">
        <f t="shared" si="12"/>
        <v>0</v>
      </c>
      <c r="AV22" s="90">
        <f t="shared" si="13"/>
        <v>11</v>
      </c>
      <c r="AW22" s="90">
        <f t="shared" si="14"/>
        <v>0</v>
      </c>
      <c r="AX22" s="90">
        <f t="shared" si="15"/>
        <v>3</v>
      </c>
      <c r="AY22" s="90">
        <f t="shared" si="16"/>
        <v>1</v>
      </c>
      <c r="AZ22" s="90">
        <f t="shared" si="17"/>
        <v>0</v>
      </c>
      <c r="BA22" s="90">
        <f t="shared" si="18"/>
        <v>1</v>
      </c>
      <c r="BB22" s="90">
        <f t="shared" si="19"/>
        <v>0</v>
      </c>
      <c r="BC22" s="90">
        <f t="shared" si="20"/>
        <v>0</v>
      </c>
      <c r="BD22" s="91">
        <f t="shared" si="21"/>
        <v>16</v>
      </c>
    </row>
    <row r="23" spans="1:56" x14ac:dyDescent="0.25">
      <c r="A23" s="95">
        <f>+METAS!A23</f>
        <v>20</v>
      </c>
      <c r="B23" s="95" t="str">
        <f>+METAS!B23</f>
        <v xml:space="preserve">20-Tratamiento ambulatorio de Niños, Niñas de 0 a 17 años con trastornos  del aspectro autista </v>
      </c>
      <c r="C23" s="212" t="str">
        <f>+METAS!D23</f>
        <v>SALUD MENTAL I-1 A I-4</v>
      </c>
      <c r="D23" s="96">
        <v>0</v>
      </c>
      <c r="E23" s="96">
        <v>0</v>
      </c>
      <c r="F23" s="96">
        <v>0</v>
      </c>
      <c r="G23" s="96">
        <v>0</v>
      </c>
      <c r="H23" s="96">
        <v>0</v>
      </c>
      <c r="I23" s="96">
        <v>0</v>
      </c>
      <c r="J23" s="96">
        <v>0</v>
      </c>
      <c r="K23" s="96">
        <v>0</v>
      </c>
      <c r="L23" s="96">
        <v>0</v>
      </c>
      <c r="M23" s="96">
        <v>0</v>
      </c>
      <c r="N23" s="96">
        <v>0</v>
      </c>
      <c r="O23" s="96">
        <v>0</v>
      </c>
      <c r="P23" s="96">
        <v>0</v>
      </c>
      <c r="Q23" s="96">
        <v>0</v>
      </c>
      <c r="R23" s="96">
        <v>0</v>
      </c>
      <c r="S23" s="96">
        <v>1</v>
      </c>
      <c r="T23" s="96">
        <v>0</v>
      </c>
      <c r="U23" s="96">
        <v>0</v>
      </c>
      <c r="V23" s="96">
        <v>0</v>
      </c>
      <c r="W23" s="96">
        <v>0</v>
      </c>
      <c r="X23" s="96">
        <v>0</v>
      </c>
      <c r="Y23" s="96">
        <v>0</v>
      </c>
      <c r="Z23" s="96">
        <v>0</v>
      </c>
      <c r="AA23" s="96">
        <v>0</v>
      </c>
      <c r="AB23" s="96">
        <v>0</v>
      </c>
      <c r="AC23" s="96">
        <v>0</v>
      </c>
      <c r="AD23" s="96">
        <v>0</v>
      </c>
      <c r="AE23" s="96">
        <v>0</v>
      </c>
      <c r="AF23" s="96">
        <v>0</v>
      </c>
      <c r="AG23" s="96">
        <v>0</v>
      </c>
      <c r="AH23" s="96">
        <v>0</v>
      </c>
      <c r="AI23" s="96">
        <v>0</v>
      </c>
      <c r="AJ23" s="96">
        <v>0</v>
      </c>
      <c r="AK23" s="96">
        <v>0</v>
      </c>
      <c r="AL23" s="96">
        <v>0</v>
      </c>
      <c r="AM23" s="96">
        <v>0</v>
      </c>
      <c r="AN23" s="96">
        <v>0</v>
      </c>
      <c r="AO23" s="96">
        <v>0</v>
      </c>
      <c r="AP23" s="96">
        <v>0</v>
      </c>
      <c r="AQ23" s="96">
        <v>0</v>
      </c>
      <c r="AR23" s="96">
        <v>0</v>
      </c>
      <c r="AT23" s="90">
        <f t="shared" si="11"/>
        <v>0</v>
      </c>
      <c r="AU23" s="90">
        <f t="shared" si="12"/>
        <v>0</v>
      </c>
      <c r="AV23" s="90">
        <f t="shared" si="13"/>
        <v>0</v>
      </c>
      <c r="AW23" s="90">
        <f t="shared" si="14"/>
        <v>0</v>
      </c>
      <c r="AX23" s="90">
        <f t="shared" si="15"/>
        <v>1</v>
      </c>
      <c r="AY23" s="90">
        <f t="shared" si="16"/>
        <v>0</v>
      </c>
      <c r="AZ23" s="90">
        <f t="shared" si="17"/>
        <v>0</v>
      </c>
      <c r="BA23" s="90">
        <f t="shared" si="18"/>
        <v>0</v>
      </c>
      <c r="BB23" s="90">
        <f t="shared" si="19"/>
        <v>0</v>
      </c>
      <c r="BC23" s="90">
        <f t="shared" si="20"/>
        <v>0</v>
      </c>
      <c r="BD23" s="91">
        <f t="shared" si="21"/>
        <v>1</v>
      </c>
    </row>
    <row r="24" spans="1:56" ht="30" x14ac:dyDescent="0.25">
      <c r="A24" s="95">
        <f>+METAS!A24</f>
        <v>21</v>
      </c>
      <c r="B24" s="95" t="str">
        <f>+METAS!B24</f>
        <v>21-Tratamiento ambulatorio de Niños, Niñas y adolescentes de 0 a 17 años por trastornos  mentales del comportamiento</v>
      </c>
      <c r="C24" s="212" t="str">
        <f>+METAS!D24</f>
        <v>SALUD MENTAL I-1 A I-4</v>
      </c>
      <c r="D24" s="96">
        <v>0</v>
      </c>
      <c r="E24" s="96">
        <v>0</v>
      </c>
      <c r="F24" s="96">
        <v>0</v>
      </c>
      <c r="G24" s="96">
        <v>0</v>
      </c>
      <c r="H24" s="96">
        <v>0</v>
      </c>
      <c r="I24" s="96">
        <v>0</v>
      </c>
      <c r="J24" s="96">
        <v>0</v>
      </c>
      <c r="K24" s="96">
        <v>0</v>
      </c>
      <c r="L24" s="96">
        <v>0</v>
      </c>
      <c r="M24" s="96">
        <v>0</v>
      </c>
      <c r="N24" s="96">
        <v>0</v>
      </c>
      <c r="O24" s="96">
        <v>0</v>
      </c>
      <c r="P24" s="96">
        <v>0</v>
      </c>
      <c r="Q24" s="96">
        <v>0</v>
      </c>
      <c r="R24" s="96">
        <v>0</v>
      </c>
      <c r="S24" s="96">
        <v>1</v>
      </c>
      <c r="T24" s="96">
        <v>0</v>
      </c>
      <c r="U24" s="96">
        <v>0</v>
      </c>
      <c r="V24" s="96">
        <v>0</v>
      </c>
      <c r="W24" s="96">
        <v>0</v>
      </c>
      <c r="X24" s="96">
        <v>0</v>
      </c>
      <c r="Y24" s="96">
        <v>0</v>
      </c>
      <c r="Z24" s="96">
        <v>0</v>
      </c>
      <c r="AA24" s="96">
        <v>0</v>
      </c>
      <c r="AB24" s="96">
        <v>0</v>
      </c>
      <c r="AC24" s="96">
        <v>0</v>
      </c>
      <c r="AD24" s="96">
        <v>0</v>
      </c>
      <c r="AE24" s="96">
        <v>0</v>
      </c>
      <c r="AF24" s="96">
        <v>0</v>
      </c>
      <c r="AG24" s="96">
        <v>0</v>
      </c>
      <c r="AH24" s="96">
        <v>0</v>
      </c>
      <c r="AI24" s="96">
        <v>0</v>
      </c>
      <c r="AJ24" s="96">
        <v>0</v>
      </c>
      <c r="AK24" s="96">
        <v>0</v>
      </c>
      <c r="AL24" s="96">
        <v>0</v>
      </c>
      <c r="AM24" s="96">
        <v>0</v>
      </c>
      <c r="AN24" s="96">
        <v>0</v>
      </c>
      <c r="AO24" s="96">
        <v>0</v>
      </c>
      <c r="AP24" s="96">
        <v>0</v>
      </c>
      <c r="AQ24" s="96">
        <v>0</v>
      </c>
      <c r="AR24" s="96">
        <v>0</v>
      </c>
      <c r="AT24" s="90">
        <f t="shared" si="11"/>
        <v>0</v>
      </c>
      <c r="AU24" s="90">
        <f t="shared" si="12"/>
        <v>0</v>
      </c>
      <c r="AV24" s="90">
        <f t="shared" si="13"/>
        <v>0</v>
      </c>
      <c r="AW24" s="90">
        <f t="shared" si="14"/>
        <v>0</v>
      </c>
      <c r="AX24" s="90">
        <f t="shared" si="15"/>
        <v>1</v>
      </c>
      <c r="AY24" s="90">
        <f t="shared" si="16"/>
        <v>0</v>
      </c>
      <c r="AZ24" s="90">
        <f t="shared" si="17"/>
        <v>0</v>
      </c>
      <c r="BA24" s="90">
        <f t="shared" si="18"/>
        <v>0</v>
      </c>
      <c r="BB24" s="90">
        <f t="shared" si="19"/>
        <v>0</v>
      </c>
      <c r="BC24" s="90">
        <f t="shared" si="20"/>
        <v>0</v>
      </c>
      <c r="BD24" s="91">
        <f t="shared" si="21"/>
        <v>1</v>
      </c>
    </row>
    <row r="25" spans="1:56" x14ac:dyDescent="0.25">
      <c r="A25" s="95">
        <f>+METAS!A25</f>
        <v>22</v>
      </c>
      <c r="B25" s="95" t="str">
        <f>+METAS!B25</f>
        <v xml:space="preserve">22-Tratamiento ambulatorio de personas con depresion </v>
      </c>
      <c r="C25" s="212" t="str">
        <f>+METAS!D25</f>
        <v>SALUD MENTAL I-1 A I-4</v>
      </c>
      <c r="D25" s="96">
        <v>0</v>
      </c>
      <c r="E25" s="96">
        <v>0</v>
      </c>
      <c r="F25" s="96">
        <v>5</v>
      </c>
      <c r="G25" s="96">
        <v>0</v>
      </c>
      <c r="H25" s="96">
        <v>0</v>
      </c>
      <c r="I25" s="96">
        <v>0</v>
      </c>
      <c r="J25" s="96">
        <v>0</v>
      </c>
      <c r="K25" s="96">
        <v>0</v>
      </c>
      <c r="L25" s="96">
        <v>0</v>
      </c>
      <c r="M25" s="96">
        <v>0</v>
      </c>
      <c r="N25" s="96">
        <v>0</v>
      </c>
      <c r="O25" s="96">
        <v>4</v>
      </c>
      <c r="P25" s="96">
        <v>0</v>
      </c>
      <c r="Q25" s="96">
        <v>0</v>
      </c>
      <c r="R25" s="96">
        <v>0</v>
      </c>
      <c r="S25" s="96">
        <v>0</v>
      </c>
      <c r="T25" s="96">
        <v>0</v>
      </c>
      <c r="U25" s="96">
        <v>0</v>
      </c>
      <c r="V25" s="96">
        <v>0</v>
      </c>
      <c r="W25" s="96">
        <v>0</v>
      </c>
      <c r="X25" s="96">
        <v>4</v>
      </c>
      <c r="Y25" s="96">
        <v>0</v>
      </c>
      <c r="Z25" s="96">
        <v>0</v>
      </c>
      <c r="AA25" s="96">
        <v>0</v>
      </c>
      <c r="AB25" s="96">
        <v>0</v>
      </c>
      <c r="AC25" s="96">
        <v>0</v>
      </c>
      <c r="AD25" s="96">
        <v>0</v>
      </c>
      <c r="AE25" s="96">
        <v>0</v>
      </c>
      <c r="AF25" s="96">
        <v>0</v>
      </c>
      <c r="AG25" s="96">
        <v>0</v>
      </c>
      <c r="AH25" s="96">
        <v>0</v>
      </c>
      <c r="AI25" s="96">
        <v>0</v>
      </c>
      <c r="AJ25" s="96">
        <v>0</v>
      </c>
      <c r="AK25" s="96">
        <v>0</v>
      </c>
      <c r="AL25" s="96">
        <v>0</v>
      </c>
      <c r="AM25" s="96">
        <v>0</v>
      </c>
      <c r="AN25" s="96">
        <v>0</v>
      </c>
      <c r="AO25" s="96">
        <v>0</v>
      </c>
      <c r="AP25" s="96">
        <v>0</v>
      </c>
      <c r="AQ25" s="96">
        <v>0</v>
      </c>
      <c r="AR25" s="96">
        <v>0</v>
      </c>
      <c r="AT25" s="90">
        <f t="shared" si="11"/>
        <v>0</v>
      </c>
      <c r="AU25" s="90">
        <f t="shared" si="12"/>
        <v>0</v>
      </c>
      <c r="AV25" s="90">
        <f t="shared" si="13"/>
        <v>9</v>
      </c>
      <c r="AW25" s="90">
        <f t="shared" si="14"/>
        <v>0</v>
      </c>
      <c r="AX25" s="90">
        <f t="shared" si="15"/>
        <v>0</v>
      </c>
      <c r="AY25" s="90">
        <f t="shared" si="16"/>
        <v>4</v>
      </c>
      <c r="AZ25" s="90">
        <f t="shared" si="17"/>
        <v>0</v>
      </c>
      <c r="BA25" s="90">
        <f t="shared" si="18"/>
        <v>0</v>
      </c>
      <c r="BB25" s="90">
        <f t="shared" si="19"/>
        <v>0</v>
      </c>
      <c r="BC25" s="90">
        <f t="shared" si="20"/>
        <v>0</v>
      </c>
      <c r="BD25" s="91">
        <f t="shared" si="21"/>
        <v>13</v>
      </c>
    </row>
    <row r="26" spans="1:56" x14ac:dyDescent="0.25">
      <c r="A26" s="95">
        <f>+METAS!A26</f>
        <v>23</v>
      </c>
      <c r="B26" s="95" t="str">
        <f>+METAS!B26</f>
        <v xml:space="preserve">23-Tratamiento ambulatorio de personas con conducta suicida </v>
      </c>
      <c r="C26" s="212" t="str">
        <f>+METAS!D26</f>
        <v>SALUD MENTAL I-1 A I-4</v>
      </c>
      <c r="D26" s="96">
        <v>0</v>
      </c>
      <c r="E26" s="96">
        <v>0</v>
      </c>
      <c r="F26" s="96">
        <v>0</v>
      </c>
      <c r="G26" s="96">
        <v>0</v>
      </c>
      <c r="H26" s="96">
        <v>0</v>
      </c>
      <c r="I26" s="96">
        <v>0</v>
      </c>
      <c r="J26" s="96">
        <v>0</v>
      </c>
      <c r="K26" s="96">
        <v>0</v>
      </c>
      <c r="L26" s="96">
        <v>0</v>
      </c>
      <c r="M26" s="96">
        <v>0</v>
      </c>
      <c r="N26" s="96">
        <v>0</v>
      </c>
      <c r="O26" s="96">
        <v>0</v>
      </c>
      <c r="P26" s="96">
        <v>0</v>
      </c>
      <c r="Q26" s="96">
        <v>0</v>
      </c>
      <c r="R26" s="96">
        <v>0</v>
      </c>
      <c r="S26" s="96">
        <v>0</v>
      </c>
      <c r="T26" s="96">
        <v>0</v>
      </c>
      <c r="U26" s="96">
        <v>0</v>
      </c>
      <c r="V26" s="96">
        <v>0</v>
      </c>
      <c r="W26" s="96">
        <v>0</v>
      </c>
      <c r="X26" s="96">
        <v>0</v>
      </c>
      <c r="Y26" s="96">
        <v>0</v>
      </c>
      <c r="Z26" s="96">
        <v>0</v>
      </c>
      <c r="AA26" s="96">
        <v>0</v>
      </c>
      <c r="AB26" s="96">
        <v>0</v>
      </c>
      <c r="AC26" s="96">
        <v>0</v>
      </c>
      <c r="AD26" s="96">
        <v>0</v>
      </c>
      <c r="AE26" s="96">
        <v>0</v>
      </c>
      <c r="AF26" s="96">
        <v>0</v>
      </c>
      <c r="AG26" s="96">
        <v>0</v>
      </c>
      <c r="AH26" s="96">
        <v>0</v>
      </c>
      <c r="AI26" s="96">
        <v>0</v>
      </c>
      <c r="AJ26" s="96">
        <v>0</v>
      </c>
      <c r="AK26" s="96">
        <v>0</v>
      </c>
      <c r="AL26" s="96">
        <v>0</v>
      </c>
      <c r="AM26" s="96">
        <v>0</v>
      </c>
      <c r="AN26" s="96">
        <v>0</v>
      </c>
      <c r="AO26" s="96">
        <v>0</v>
      </c>
      <c r="AP26" s="96">
        <v>0</v>
      </c>
      <c r="AQ26" s="96">
        <v>0</v>
      </c>
      <c r="AR26" s="96">
        <v>0</v>
      </c>
      <c r="AT26" s="90">
        <f t="shared" si="11"/>
        <v>0</v>
      </c>
      <c r="AU26" s="90">
        <f t="shared" si="12"/>
        <v>0</v>
      </c>
      <c r="AV26" s="90">
        <f t="shared" si="13"/>
        <v>0</v>
      </c>
      <c r="AW26" s="90">
        <f t="shared" si="14"/>
        <v>0</v>
      </c>
      <c r="AX26" s="90">
        <f t="shared" si="15"/>
        <v>0</v>
      </c>
      <c r="AY26" s="90">
        <f t="shared" si="16"/>
        <v>0</v>
      </c>
      <c r="AZ26" s="90">
        <f t="shared" si="17"/>
        <v>0</v>
      </c>
      <c r="BA26" s="90">
        <f t="shared" si="18"/>
        <v>0</v>
      </c>
      <c r="BB26" s="90">
        <f t="shared" si="19"/>
        <v>0</v>
      </c>
      <c r="BC26" s="90">
        <f t="shared" si="20"/>
        <v>0</v>
      </c>
      <c r="BD26" s="91">
        <f t="shared" si="21"/>
        <v>0</v>
      </c>
    </row>
    <row r="27" spans="1:56" x14ac:dyDescent="0.25">
      <c r="A27" s="95">
        <f>+METAS!A27</f>
        <v>24</v>
      </c>
      <c r="B27" s="95" t="str">
        <f>+METAS!B27</f>
        <v xml:space="preserve">24-Tratamiento ambulatorio de personas con ansiedad </v>
      </c>
      <c r="C27" s="212" t="str">
        <f>+METAS!D27</f>
        <v>SALUD MENTAL I-1 A I-4</v>
      </c>
      <c r="D27" s="96">
        <v>0</v>
      </c>
      <c r="E27" s="96">
        <v>0</v>
      </c>
      <c r="F27" s="96">
        <v>6</v>
      </c>
      <c r="G27" s="96">
        <v>0</v>
      </c>
      <c r="H27" s="96">
        <v>0</v>
      </c>
      <c r="I27" s="96">
        <v>0</v>
      </c>
      <c r="J27" s="96">
        <v>0</v>
      </c>
      <c r="K27" s="96">
        <v>0</v>
      </c>
      <c r="L27" s="96">
        <v>0</v>
      </c>
      <c r="M27" s="96">
        <v>0</v>
      </c>
      <c r="N27" s="96">
        <v>0</v>
      </c>
      <c r="O27" s="96">
        <v>0</v>
      </c>
      <c r="P27" s="96">
        <v>0</v>
      </c>
      <c r="Q27" s="96">
        <v>0</v>
      </c>
      <c r="R27" s="96">
        <v>0</v>
      </c>
      <c r="S27" s="96">
        <v>0</v>
      </c>
      <c r="T27" s="96">
        <v>0</v>
      </c>
      <c r="U27" s="96">
        <v>0</v>
      </c>
      <c r="V27" s="96">
        <v>0</v>
      </c>
      <c r="W27" s="96">
        <v>0</v>
      </c>
      <c r="X27" s="96">
        <v>0</v>
      </c>
      <c r="Y27" s="96">
        <v>0</v>
      </c>
      <c r="Z27" s="96">
        <v>0</v>
      </c>
      <c r="AA27" s="96">
        <v>0</v>
      </c>
      <c r="AB27" s="96">
        <v>0</v>
      </c>
      <c r="AC27" s="96">
        <v>0</v>
      </c>
      <c r="AD27" s="96">
        <v>0</v>
      </c>
      <c r="AE27" s="96">
        <v>0</v>
      </c>
      <c r="AF27" s="96">
        <v>0</v>
      </c>
      <c r="AG27" s="96">
        <v>0</v>
      </c>
      <c r="AH27" s="96">
        <v>0</v>
      </c>
      <c r="AI27" s="96">
        <v>0</v>
      </c>
      <c r="AJ27" s="96">
        <v>0</v>
      </c>
      <c r="AK27" s="96">
        <v>0</v>
      </c>
      <c r="AL27" s="96">
        <v>0</v>
      </c>
      <c r="AM27" s="96">
        <v>0</v>
      </c>
      <c r="AN27" s="96">
        <v>0</v>
      </c>
      <c r="AO27" s="96">
        <v>0</v>
      </c>
      <c r="AP27" s="96">
        <v>0</v>
      </c>
      <c r="AQ27" s="96">
        <v>0</v>
      </c>
      <c r="AR27" s="96">
        <v>0</v>
      </c>
      <c r="AT27" s="90">
        <f t="shared" si="11"/>
        <v>0</v>
      </c>
      <c r="AU27" s="90">
        <f t="shared" si="12"/>
        <v>0</v>
      </c>
      <c r="AV27" s="90">
        <f t="shared" si="13"/>
        <v>6</v>
      </c>
      <c r="AW27" s="90">
        <f t="shared" si="14"/>
        <v>0</v>
      </c>
      <c r="AX27" s="90">
        <f t="shared" si="15"/>
        <v>0</v>
      </c>
      <c r="AY27" s="90">
        <f t="shared" si="16"/>
        <v>0</v>
      </c>
      <c r="AZ27" s="90">
        <f t="shared" si="17"/>
        <v>0</v>
      </c>
      <c r="BA27" s="90">
        <f t="shared" si="18"/>
        <v>0</v>
      </c>
      <c r="BB27" s="90">
        <f t="shared" si="19"/>
        <v>0</v>
      </c>
      <c r="BC27" s="90">
        <f t="shared" si="20"/>
        <v>0</v>
      </c>
      <c r="BD27" s="91">
        <f t="shared" si="21"/>
        <v>6</v>
      </c>
    </row>
    <row r="28" spans="1:56" ht="30" x14ac:dyDescent="0.25">
      <c r="A28" s="95">
        <f>+METAS!A28</f>
        <v>25</v>
      </c>
      <c r="B28" s="95" t="str">
        <f>+METAS!B28</f>
        <v xml:space="preserve">25-Prevención familiar de conductas de riesgo en adolescentes familias fuertes: amor y limites
</v>
      </c>
      <c r="C28" s="212" t="str">
        <f>+METAS!D28</f>
        <v>SALUD MENTAL I-1 A I-4</v>
      </c>
      <c r="D28" s="96">
        <v>0</v>
      </c>
      <c r="E28" s="96">
        <v>0</v>
      </c>
      <c r="F28" s="96">
        <v>0</v>
      </c>
      <c r="G28" s="96">
        <v>0</v>
      </c>
      <c r="H28" s="96">
        <v>0</v>
      </c>
      <c r="I28" s="96">
        <v>0</v>
      </c>
      <c r="J28" s="96">
        <v>0</v>
      </c>
      <c r="K28" s="96">
        <v>0</v>
      </c>
      <c r="L28" s="96">
        <v>0</v>
      </c>
      <c r="M28" s="96">
        <v>0</v>
      </c>
      <c r="N28" s="96">
        <v>0</v>
      </c>
      <c r="O28" s="96">
        <v>0</v>
      </c>
      <c r="P28" s="96">
        <v>0</v>
      </c>
      <c r="Q28" s="96">
        <v>0</v>
      </c>
      <c r="R28" s="96">
        <v>0</v>
      </c>
      <c r="S28" s="96">
        <v>0</v>
      </c>
      <c r="T28" s="96">
        <v>0</v>
      </c>
      <c r="U28" s="96">
        <v>0</v>
      </c>
      <c r="V28" s="96">
        <v>0</v>
      </c>
      <c r="W28" s="96">
        <v>0</v>
      </c>
      <c r="X28" s="96">
        <v>0</v>
      </c>
      <c r="Y28" s="96">
        <v>0</v>
      </c>
      <c r="Z28" s="96">
        <v>0</v>
      </c>
      <c r="AA28" s="96">
        <v>0</v>
      </c>
      <c r="AB28" s="96">
        <v>0</v>
      </c>
      <c r="AC28" s="96">
        <v>0</v>
      </c>
      <c r="AD28" s="96">
        <v>0</v>
      </c>
      <c r="AE28" s="96">
        <v>0</v>
      </c>
      <c r="AF28" s="96">
        <v>0</v>
      </c>
      <c r="AG28" s="96">
        <v>0</v>
      </c>
      <c r="AH28" s="96">
        <v>0</v>
      </c>
      <c r="AI28" s="96">
        <v>0</v>
      </c>
      <c r="AJ28" s="96">
        <v>0</v>
      </c>
      <c r="AK28" s="96">
        <v>0</v>
      </c>
      <c r="AL28" s="96">
        <v>0</v>
      </c>
      <c r="AM28" s="96">
        <v>0</v>
      </c>
      <c r="AN28" s="96">
        <v>0</v>
      </c>
      <c r="AO28" s="96">
        <v>0</v>
      </c>
      <c r="AP28" s="96">
        <v>0</v>
      </c>
      <c r="AQ28" s="96">
        <v>0</v>
      </c>
      <c r="AR28" s="96">
        <v>0</v>
      </c>
      <c r="AT28" s="90">
        <f t="shared" si="11"/>
        <v>0</v>
      </c>
      <c r="AU28" s="90">
        <f t="shared" si="12"/>
        <v>0</v>
      </c>
      <c r="AV28" s="90">
        <f t="shared" si="13"/>
        <v>0</v>
      </c>
      <c r="AW28" s="90">
        <f t="shared" si="14"/>
        <v>0</v>
      </c>
      <c r="AX28" s="90">
        <f t="shared" si="15"/>
        <v>0</v>
      </c>
      <c r="AY28" s="90">
        <f t="shared" si="16"/>
        <v>0</v>
      </c>
      <c r="AZ28" s="90">
        <f t="shared" si="17"/>
        <v>0</v>
      </c>
      <c r="BA28" s="90">
        <f t="shared" si="18"/>
        <v>0</v>
      </c>
      <c r="BB28" s="90">
        <f t="shared" si="19"/>
        <v>0</v>
      </c>
      <c r="BC28" s="90">
        <f t="shared" si="20"/>
        <v>0</v>
      </c>
      <c r="BD28" s="91">
        <f t="shared" si="21"/>
        <v>0</v>
      </c>
    </row>
    <row r="29" spans="1:56" x14ac:dyDescent="0.25">
      <c r="A29" s="95">
        <f>+METAS!A29</f>
        <v>26</v>
      </c>
      <c r="B29" s="95" t="str">
        <f>+METAS!B29</f>
        <v>26-Sesiones de entrenamiento en habilidades sociales para adolescentes, jóvenes y adultos</v>
      </c>
      <c r="C29" s="212" t="str">
        <f>+METAS!D29</f>
        <v>SALUD MENTAL I-1 A I-4</v>
      </c>
      <c r="D29" s="96">
        <v>0</v>
      </c>
      <c r="E29" s="96">
        <v>0</v>
      </c>
      <c r="F29" s="96">
        <v>0</v>
      </c>
      <c r="G29" s="96">
        <v>0</v>
      </c>
      <c r="H29" s="96">
        <v>0</v>
      </c>
      <c r="I29" s="96">
        <v>0</v>
      </c>
      <c r="J29" s="96">
        <v>0</v>
      </c>
      <c r="K29" s="96">
        <v>0</v>
      </c>
      <c r="L29" s="96">
        <v>0</v>
      </c>
      <c r="M29" s="96">
        <v>0</v>
      </c>
      <c r="N29" s="96">
        <v>0</v>
      </c>
      <c r="O29" s="96">
        <v>0</v>
      </c>
      <c r="P29" s="96">
        <v>0</v>
      </c>
      <c r="Q29" s="96">
        <v>0</v>
      </c>
      <c r="R29" s="96">
        <v>0</v>
      </c>
      <c r="S29" s="96">
        <v>0</v>
      </c>
      <c r="T29" s="96">
        <v>0</v>
      </c>
      <c r="U29" s="96">
        <v>0</v>
      </c>
      <c r="V29" s="96">
        <v>0</v>
      </c>
      <c r="W29" s="96">
        <v>0</v>
      </c>
      <c r="X29" s="96">
        <v>0</v>
      </c>
      <c r="Y29" s="96">
        <v>0</v>
      </c>
      <c r="Z29" s="96">
        <v>0</v>
      </c>
      <c r="AA29" s="96">
        <v>0</v>
      </c>
      <c r="AB29" s="96">
        <v>0</v>
      </c>
      <c r="AC29" s="96">
        <v>0</v>
      </c>
      <c r="AD29" s="96">
        <v>0</v>
      </c>
      <c r="AE29" s="96">
        <v>0</v>
      </c>
      <c r="AF29" s="96">
        <v>0</v>
      </c>
      <c r="AG29" s="96">
        <v>0</v>
      </c>
      <c r="AH29" s="96">
        <v>0</v>
      </c>
      <c r="AI29" s="96">
        <v>0</v>
      </c>
      <c r="AJ29" s="96">
        <v>0</v>
      </c>
      <c r="AK29" s="96">
        <v>0</v>
      </c>
      <c r="AL29" s="96">
        <v>0</v>
      </c>
      <c r="AM29" s="96">
        <v>0</v>
      </c>
      <c r="AN29" s="96">
        <v>0</v>
      </c>
      <c r="AO29" s="96">
        <v>0</v>
      </c>
      <c r="AP29" s="96">
        <v>0</v>
      </c>
      <c r="AQ29" s="96">
        <v>0</v>
      </c>
      <c r="AR29" s="96">
        <v>0</v>
      </c>
      <c r="AT29" s="90">
        <f t="shared" si="11"/>
        <v>0</v>
      </c>
      <c r="AU29" s="90">
        <f t="shared" si="12"/>
        <v>0</v>
      </c>
      <c r="AV29" s="90">
        <f t="shared" si="13"/>
        <v>0</v>
      </c>
      <c r="AW29" s="90">
        <f t="shared" si="14"/>
        <v>0</v>
      </c>
      <c r="AX29" s="90">
        <f t="shared" si="15"/>
        <v>0</v>
      </c>
      <c r="AY29" s="90">
        <f t="shared" si="16"/>
        <v>0</v>
      </c>
      <c r="AZ29" s="90">
        <f t="shared" si="17"/>
        <v>0</v>
      </c>
      <c r="BA29" s="90">
        <f t="shared" si="18"/>
        <v>0</v>
      </c>
      <c r="BB29" s="90">
        <f t="shared" si="19"/>
        <v>0</v>
      </c>
      <c r="BC29" s="90">
        <f t="shared" si="20"/>
        <v>0</v>
      </c>
      <c r="BD29" s="91">
        <f t="shared" si="21"/>
        <v>0</v>
      </c>
    </row>
    <row r="30" spans="1:56" ht="30" x14ac:dyDescent="0.25">
      <c r="A30" s="95">
        <f>+METAS!A30</f>
        <v>27</v>
      </c>
      <c r="B30" s="95" t="str">
        <f>+METAS!B30</f>
        <v>27-Madres, padres y cuidadores/as con apoyo en estrategias de crianza y conocimientos sobre el desarrollo infantil</v>
      </c>
      <c r="C30" s="212" t="str">
        <f>+METAS!D30</f>
        <v>SALUD MENTAL I-1 A I-4</v>
      </c>
      <c r="D30" s="96">
        <v>0</v>
      </c>
      <c r="E30" s="96">
        <v>0</v>
      </c>
      <c r="F30" s="96">
        <v>94</v>
      </c>
      <c r="G30" s="96">
        <v>0</v>
      </c>
      <c r="H30" s="96">
        <v>0</v>
      </c>
      <c r="I30" s="96">
        <v>0</v>
      </c>
      <c r="J30" s="96">
        <v>0</v>
      </c>
      <c r="K30" s="96">
        <v>0</v>
      </c>
      <c r="L30" s="96">
        <v>0</v>
      </c>
      <c r="M30" s="96">
        <v>0</v>
      </c>
      <c r="N30" s="96">
        <v>0</v>
      </c>
      <c r="O30" s="96">
        <v>0</v>
      </c>
      <c r="P30" s="96">
        <v>0</v>
      </c>
      <c r="Q30" s="96">
        <v>0</v>
      </c>
      <c r="R30" s="96">
        <v>0</v>
      </c>
      <c r="S30" s="96">
        <v>0</v>
      </c>
      <c r="T30" s="96">
        <v>0</v>
      </c>
      <c r="U30" s="96">
        <v>0</v>
      </c>
      <c r="V30" s="96">
        <v>0</v>
      </c>
      <c r="W30" s="96">
        <v>0</v>
      </c>
      <c r="X30" s="96">
        <v>0</v>
      </c>
      <c r="Y30" s="96">
        <v>0</v>
      </c>
      <c r="Z30" s="96">
        <v>0</v>
      </c>
      <c r="AA30" s="96">
        <v>0</v>
      </c>
      <c r="AB30" s="96">
        <v>0</v>
      </c>
      <c r="AC30" s="96">
        <v>0</v>
      </c>
      <c r="AD30" s="96">
        <v>0</v>
      </c>
      <c r="AE30" s="96">
        <v>0</v>
      </c>
      <c r="AF30" s="96">
        <v>0</v>
      </c>
      <c r="AG30" s="96">
        <v>0</v>
      </c>
      <c r="AH30" s="96">
        <v>0</v>
      </c>
      <c r="AI30" s="96">
        <v>0</v>
      </c>
      <c r="AJ30" s="96">
        <v>0</v>
      </c>
      <c r="AK30" s="96">
        <v>3</v>
      </c>
      <c r="AL30" s="96">
        <v>0</v>
      </c>
      <c r="AM30" s="96">
        <v>0</v>
      </c>
      <c r="AN30" s="96">
        <v>0</v>
      </c>
      <c r="AO30" s="96">
        <v>0</v>
      </c>
      <c r="AP30" s="96">
        <v>0</v>
      </c>
      <c r="AQ30" s="96">
        <v>0</v>
      </c>
      <c r="AR30" s="96">
        <v>0</v>
      </c>
      <c r="AT30" s="90">
        <f t="shared" si="11"/>
        <v>0</v>
      </c>
      <c r="AU30" s="90">
        <f t="shared" si="12"/>
        <v>0</v>
      </c>
      <c r="AV30" s="90">
        <f t="shared" si="13"/>
        <v>94</v>
      </c>
      <c r="AW30" s="90">
        <f t="shared" si="14"/>
        <v>0</v>
      </c>
      <c r="AX30" s="90">
        <f t="shared" si="15"/>
        <v>0</v>
      </c>
      <c r="AY30" s="90">
        <f t="shared" si="16"/>
        <v>0</v>
      </c>
      <c r="AZ30" s="90">
        <f t="shared" si="17"/>
        <v>0</v>
      </c>
      <c r="BA30" s="90">
        <f t="shared" si="18"/>
        <v>0</v>
      </c>
      <c r="BB30" s="90">
        <f t="shared" si="19"/>
        <v>3</v>
      </c>
      <c r="BC30" s="90">
        <f t="shared" si="20"/>
        <v>0</v>
      </c>
      <c r="BD30" s="91">
        <f t="shared" si="21"/>
        <v>97</v>
      </c>
    </row>
    <row r="31" spans="1:56" ht="30" x14ac:dyDescent="0.25">
      <c r="A31" s="95">
        <f>+METAS!A31</f>
        <v>28</v>
      </c>
      <c r="B31" s="95" t="str">
        <f>+METAS!B31</f>
        <v xml:space="preserve">28-Agentes comunitarios de salud realizan vigilancia ciudadana para reducir la violencia fisica causada por la pareja </v>
      </c>
      <c r="C31" s="212" t="str">
        <f>+METAS!D31</f>
        <v>SALUD MENTAL I-1 A I-4</v>
      </c>
      <c r="D31" s="96">
        <v>0</v>
      </c>
      <c r="E31" s="96">
        <v>0</v>
      </c>
      <c r="F31" s="96">
        <v>0</v>
      </c>
      <c r="G31" s="96">
        <v>0</v>
      </c>
      <c r="H31" s="96">
        <v>0</v>
      </c>
      <c r="I31" s="96">
        <v>0</v>
      </c>
      <c r="J31" s="96">
        <v>0</v>
      </c>
      <c r="K31" s="96">
        <v>0</v>
      </c>
      <c r="L31" s="96">
        <v>0</v>
      </c>
      <c r="M31" s="96">
        <v>0</v>
      </c>
      <c r="N31" s="96">
        <v>0</v>
      </c>
      <c r="O31" s="96">
        <v>0</v>
      </c>
      <c r="P31" s="96">
        <v>0</v>
      </c>
      <c r="Q31" s="96">
        <v>0</v>
      </c>
      <c r="R31" s="96">
        <v>0</v>
      </c>
      <c r="S31" s="96">
        <v>0</v>
      </c>
      <c r="T31" s="96">
        <v>0</v>
      </c>
      <c r="U31" s="96">
        <v>0</v>
      </c>
      <c r="V31" s="96">
        <v>0</v>
      </c>
      <c r="W31" s="96">
        <v>0</v>
      </c>
      <c r="X31" s="96">
        <v>0</v>
      </c>
      <c r="Y31" s="96">
        <v>0</v>
      </c>
      <c r="Z31" s="96">
        <v>0</v>
      </c>
      <c r="AA31" s="96">
        <v>0</v>
      </c>
      <c r="AB31" s="96">
        <v>0</v>
      </c>
      <c r="AC31" s="96">
        <v>0</v>
      </c>
      <c r="AD31" s="96">
        <v>0</v>
      </c>
      <c r="AE31" s="96">
        <v>0</v>
      </c>
      <c r="AF31" s="96">
        <v>0</v>
      </c>
      <c r="AG31" s="96">
        <v>0</v>
      </c>
      <c r="AH31" s="96">
        <v>0</v>
      </c>
      <c r="AI31" s="96">
        <v>0</v>
      </c>
      <c r="AJ31" s="96">
        <v>0</v>
      </c>
      <c r="AK31" s="96">
        <v>0</v>
      </c>
      <c r="AL31" s="96">
        <v>0</v>
      </c>
      <c r="AM31" s="96">
        <v>0</v>
      </c>
      <c r="AN31" s="96">
        <v>0</v>
      </c>
      <c r="AO31" s="96">
        <v>0</v>
      </c>
      <c r="AP31" s="96">
        <v>0</v>
      </c>
      <c r="AQ31" s="96">
        <v>0</v>
      </c>
      <c r="AR31" s="96">
        <v>0</v>
      </c>
      <c r="AT31" s="90">
        <f t="shared" si="11"/>
        <v>0</v>
      </c>
      <c r="AU31" s="90">
        <f t="shared" si="12"/>
        <v>0</v>
      </c>
      <c r="AV31" s="90">
        <f t="shared" si="13"/>
        <v>0</v>
      </c>
      <c r="AW31" s="90">
        <f t="shared" si="14"/>
        <v>0</v>
      </c>
      <c r="AX31" s="90">
        <f t="shared" si="15"/>
        <v>0</v>
      </c>
      <c r="AY31" s="90">
        <f t="shared" si="16"/>
        <v>0</v>
      </c>
      <c r="AZ31" s="90">
        <f t="shared" si="17"/>
        <v>0</v>
      </c>
      <c r="BA31" s="90">
        <f t="shared" si="18"/>
        <v>0</v>
      </c>
      <c r="BB31" s="90">
        <f t="shared" si="19"/>
        <v>0</v>
      </c>
      <c r="BC31" s="90">
        <f t="shared" si="20"/>
        <v>0</v>
      </c>
      <c r="BD31" s="91">
        <f t="shared" si="21"/>
        <v>0</v>
      </c>
    </row>
    <row r="35" spans="5:5" x14ac:dyDescent="0.25">
      <c r="E35" s="255"/>
    </row>
  </sheetData>
  <sheetProtection selectLockedCells="1"/>
  <autoFilter ref="A3:BN16" xr:uid="{00000000-0009-0000-0000-000006000000}"/>
  <conditionalFormatting sqref="A3:AR3">
    <cfRule type="expression" dxfId="38" priority="1">
      <formula>_xludf.MOD(_xludf.ROW(),2)=0</formula>
    </cfRule>
  </conditionalFormatting>
  <pageMargins left="0.7" right="0.7" top="0.75" bottom="0.75" header="0.3" footer="0.3"/>
  <pageSetup paperSize="9" scale="60" orientation="landscape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3"/>
  <dimension ref="A1:BL31"/>
  <sheetViews>
    <sheetView showGridLines="0" zoomScale="80" zoomScaleNormal="80" workbookViewId="0">
      <pane xSplit="3" ySplit="3" topLeftCell="D4" activePane="bottomRight" state="frozen"/>
      <selection activeCell="C30" sqref="C30"/>
      <selection pane="topRight" activeCell="C30" sqref="C30"/>
      <selection pane="bottomLeft" activeCell="C30" sqref="C30"/>
      <selection pane="bottomRight" activeCell="D4" sqref="D4:AR31"/>
    </sheetView>
  </sheetViews>
  <sheetFormatPr baseColWidth="10" defaultColWidth="13.140625" defaultRowHeight="15" x14ac:dyDescent="0.25"/>
  <cols>
    <col min="1" max="1" width="4.42578125" bestFit="1" customWidth="1"/>
    <col min="2" max="2" width="84.5703125" style="2" customWidth="1"/>
    <col min="3" max="3" width="36.140625" style="8" customWidth="1"/>
    <col min="4" max="5" width="15.7109375" customWidth="1"/>
    <col min="7" max="7" width="16.140625" customWidth="1"/>
    <col min="8" max="8" width="13.140625" style="5"/>
    <col min="9" max="9" width="14.42578125" customWidth="1"/>
    <col min="10" max="10" width="12.7109375" customWidth="1"/>
    <col min="11" max="11" width="13.85546875" customWidth="1"/>
    <col min="12" max="12" width="13.42578125" customWidth="1"/>
    <col min="13" max="15" width="14.5703125" customWidth="1"/>
    <col min="45" max="45" width="2.85546875" customWidth="1"/>
    <col min="46" max="47" width="15.42578125" customWidth="1"/>
    <col min="48" max="48" width="10" customWidth="1"/>
    <col min="49" max="49" width="10.42578125" customWidth="1"/>
    <col min="50" max="50" width="10.85546875" customWidth="1"/>
    <col min="51" max="51" width="11.140625" customWidth="1"/>
    <col min="52" max="52" width="9.42578125" customWidth="1"/>
    <col min="53" max="53" width="10.5703125" customWidth="1"/>
    <col min="55" max="55" width="15" customWidth="1"/>
    <col min="56" max="56" width="15.28515625" customWidth="1"/>
  </cols>
  <sheetData>
    <row r="1" spans="1:64" x14ac:dyDescent="0.25">
      <c r="B1" s="17" t="s">
        <v>75</v>
      </c>
    </row>
    <row r="2" spans="1:64" ht="15.75" thickBot="1" x14ac:dyDescent="0.3">
      <c r="B2" s="18" t="s">
        <v>240</v>
      </c>
      <c r="C2" s="15"/>
      <c r="D2" s="46">
        <v>6733</v>
      </c>
      <c r="E2" s="46"/>
      <c r="F2" s="46">
        <v>6312</v>
      </c>
      <c r="G2" s="46">
        <v>6313</v>
      </c>
      <c r="H2" s="46">
        <v>6314</v>
      </c>
      <c r="I2" s="46">
        <v>6315</v>
      </c>
      <c r="J2" s="46">
        <v>6316</v>
      </c>
      <c r="K2" s="46">
        <v>6317</v>
      </c>
      <c r="L2" s="46">
        <v>6707</v>
      </c>
      <c r="M2" s="46">
        <v>10110</v>
      </c>
      <c r="N2" s="46">
        <v>27097</v>
      </c>
      <c r="O2" s="46"/>
      <c r="P2" s="46">
        <v>6341</v>
      </c>
      <c r="Q2" s="46">
        <v>6346</v>
      </c>
      <c r="R2" s="46">
        <v>6349</v>
      </c>
      <c r="S2" s="46">
        <v>6318</v>
      </c>
      <c r="T2" s="46">
        <v>6319</v>
      </c>
      <c r="U2" s="46">
        <v>6320</v>
      </c>
      <c r="V2" s="46">
        <v>6321</v>
      </c>
      <c r="W2" s="46">
        <v>6327</v>
      </c>
      <c r="X2" s="46">
        <v>6332</v>
      </c>
      <c r="Y2" s="46">
        <v>6333</v>
      </c>
      <c r="Z2" s="46">
        <v>6334</v>
      </c>
      <c r="AA2" s="46">
        <v>6335</v>
      </c>
      <c r="AB2" s="46">
        <v>6336</v>
      </c>
      <c r="AC2" s="46">
        <v>6337</v>
      </c>
      <c r="AD2" s="46">
        <v>6338</v>
      </c>
      <c r="AE2" s="46">
        <v>6339</v>
      </c>
      <c r="AF2" s="46">
        <v>6340</v>
      </c>
      <c r="AG2" s="46">
        <v>7238</v>
      </c>
      <c r="AH2" s="46">
        <v>6348</v>
      </c>
      <c r="AI2" s="46">
        <v>7297</v>
      </c>
      <c r="AJ2" s="46">
        <v>10516</v>
      </c>
      <c r="AK2" s="46">
        <v>6326</v>
      </c>
      <c r="AL2" s="46">
        <v>6329</v>
      </c>
      <c r="AM2" s="46">
        <v>6330</v>
      </c>
      <c r="AN2" s="46">
        <v>6331</v>
      </c>
      <c r="AO2" s="46">
        <v>6322</v>
      </c>
      <c r="AP2" s="46">
        <v>6323</v>
      </c>
      <c r="AQ2" s="46">
        <v>6324</v>
      </c>
      <c r="AR2" s="46">
        <v>6325</v>
      </c>
    </row>
    <row r="3" spans="1:64" s="1" customFormat="1" ht="50.25" customHeight="1" x14ac:dyDescent="0.25">
      <c r="A3" s="100" t="s">
        <v>8</v>
      </c>
      <c r="B3" s="98" t="s">
        <v>61</v>
      </c>
      <c r="C3" s="219" t="s">
        <v>0</v>
      </c>
      <c r="D3" s="93" t="str">
        <f>METAS!E3</f>
        <v>HOSP.HOSPITAL
  MOYOBAMBA</v>
      </c>
      <c r="E3" s="93" t="str">
        <f>+METAS!F3</f>
        <v>C.S. MENTAL COMUNITARIO</v>
      </c>
      <c r="F3" s="93" t="str">
        <f>METAS!G3</f>
        <v>C.S. LLUYLLUCUCHA</v>
      </c>
      <c r="G3" s="93" t="str">
        <f>METAS!H3</f>
        <v>P.S. MARONA</v>
      </c>
      <c r="H3" s="93" t="str">
        <f>METAS!I3</f>
        <v>P.S. QUILLOALLPA</v>
      </c>
      <c r="I3" s="93" t="str">
        <f>METAS!J3</f>
        <v>P.S. SUGLLAQUIRO</v>
      </c>
      <c r="J3" s="93" t="str">
        <f>METAS!K3</f>
        <v>P.S. TAHUISHCO</v>
      </c>
      <c r="K3" s="93" t="str">
        <f>METAS!L3</f>
        <v>P.S. SAN MATEO</v>
      </c>
      <c r="L3" s="93" t="str">
        <f>METAS!M3</f>
        <v>P.S. CORDILLERA
 ANDINA</v>
      </c>
      <c r="M3" s="93" t="str">
        <f>METAS!N3</f>
        <v>P.S. LA FLOR DE 
LA PRIMAVERA</v>
      </c>
      <c r="N3" s="93" t="str">
        <f>METAS!O3</f>
        <v>P.S. EL CONDOR</v>
      </c>
      <c r="O3" s="93" t="str">
        <f>+METAS!P3</f>
        <v>P.S. LA PRIMAVERA</v>
      </c>
      <c r="P3" s="93" t="str">
        <f>METAS!Q3</f>
        <v>C.S. JERILLO</v>
      </c>
      <c r="Q3" s="93" t="str">
        <f>METAS!R3</f>
        <v>P.S. RAMIREZ</v>
      </c>
      <c r="R3" s="93" t="str">
        <f>METAS!S3</f>
        <v>C.S. LA HUARPIA</v>
      </c>
      <c r="S3" s="93" t="str">
        <f>METAS!T3</f>
        <v>C.S. YANTALO</v>
      </c>
      <c r="T3" s="93" t="str">
        <f>METAS!U3</f>
        <v>P.S. BUENOS AIRES</v>
      </c>
      <c r="U3" s="93" t="str">
        <f>METAS!V3</f>
        <v>P.S. CAÑABRAVA</v>
      </c>
      <c r="V3" s="93" t="str">
        <f>METAS!W3</f>
        <v>P.S. LOS ANGELES</v>
      </c>
      <c r="W3" s="93" t="str">
        <f>METAS!X3</f>
        <v>C.S. HABANA</v>
      </c>
      <c r="X3" s="93" t="str">
        <f>METAS!Y3</f>
        <v>C.S. SORITOR</v>
      </c>
      <c r="Y3" s="93" t="str">
        <f>METAS!Z3</f>
        <v>P.S. ALTO PERU</v>
      </c>
      <c r="Z3" s="93" t="str">
        <f>METAS!AA3</f>
        <v>P.S. ALTO SAN 
MARTIN</v>
      </c>
      <c r="AA3" s="93" t="str">
        <f>METAS!AB3</f>
        <v>P.S. JERICOB</v>
      </c>
      <c r="AB3" s="93" t="str">
        <f>METAS!AC3</f>
        <v>P.S. SAN MARCOS</v>
      </c>
      <c r="AC3" s="93" t="str">
        <f>METAS!AD3</f>
        <v>C.S. JEPELACIO</v>
      </c>
      <c r="AD3" s="93" t="str">
        <f>METAS!AE3</f>
        <v>P.S. CARRIZAL</v>
      </c>
      <c r="AE3" s="93" t="str">
        <f>METAS!AF3</f>
        <v>P.S. SHUCSHUYACU</v>
      </c>
      <c r="AF3" s="93" t="str">
        <f>METAS!AG3</f>
        <v>P.S. NUEVO 
SAN MIGUEL</v>
      </c>
      <c r="AG3" s="93" t="str">
        <f>METAS!AH3</f>
        <v>P.S. PACAYPITE</v>
      </c>
      <c r="AH3" s="93" t="str">
        <f>METAS!AI3</f>
        <v>C.S. ROQUE</v>
      </c>
      <c r="AI3" s="93" t="str">
        <f>METAS!AJ3</f>
        <v>P.S. ALAN
 GARCIA</v>
      </c>
      <c r="AJ3" s="93" t="str">
        <f>METAS!AK3</f>
        <v>P.S. PORVENIR
 DEL NORTE</v>
      </c>
      <c r="AK3" s="93" t="str">
        <f>METAS!AL3</f>
        <v>C.S. CALZADA</v>
      </c>
      <c r="AL3" s="93" t="str">
        <f>METAS!AM3</f>
        <v>P.S. OCHAME</v>
      </c>
      <c r="AM3" s="93" t="str">
        <f>METAS!AN3</f>
        <v>P.S. SANTA ROSA
 DE OROMINA</v>
      </c>
      <c r="AN3" s="93" t="str">
        <f>METAS!AO3</f>
        <v>P.S. SANTA ROSA 
BAJO TANGUMI</v>
      </c>
      <c r="AO3" s="93" t="str">
        <f>METAS!AP3</f>
        <v>C.S. PUEBLO
 LIBRE</v>
      </c>
      <c r="AP3" s="93" t="str">
        <f>METAS!AQ3</f>
        <v>P.S. MORROYACU</v>
      </c>
      <c r="AQ3" s="93" t="str">
        <f>METAS!AR3</f>
        <v>P.S. SHIMPIYACU</v>
      </c>
      <c r="AR3" s="93" t="str">
        <f>METAS!AS3</f>
        <v>P.S. NUEVA 
HUANCABAMBA</v>
      </c>
      <c r="AS3">
        <f>METAS!AT3</f>
        <v>0</v>
      </c>
      <c r="AT3" s="89" t="str">
        <f>METAS!AU3</f>
        <v>HOSPITAL</v>
      </c>
      <c r="AU3" s="89" t="s">
        <v>200</v>
      </c>
      <c r="AV3" s="89" t="str">
        <f>METAS!AW3</f>
        <v>LLUILLUCUCHA</v>
      </c>
      <c r="AW3" s="89" t="str">
        <f>METAS!AX3</f>
        <v>JERILLO</v>
      </c>
      <c r="AX3" s="89" t="str">
        <f>METAS!AY3</f>
        <v>YANTALO</v>
      </c>
      <c r="AY3" s="89" t="str">
        <f>METAS!AZ3</f>
        <v>SORITOR</v>
      </c>
      <c r="AZ3" s="89" t="str">
        <f>METAS!BA3</f>
        <v>JEPELACIO</v>
      </c>
      <c r="BA3" s="89" t="str">
        <f>METAS!BB3</f>
        <v>ROQUE</v>
      </c>
      <c r="BB3" s="89" t="str">
        <f>METAS!BC3</f>
        <v>CALZADA</v>
      </c>
      <c r="BC3" s="89" t="str">
        <f>METAS!BD3</f>
        <v>PUEBLO LIBRE</v>
      </c>
      <c r="BD3" s="92" t="str">
        <f>Config!D15</f>
        <v>RED MOYOBAMBA</v>
      </c>
      <c r="BF3" s="43" t="s">
        <v>62</v>
      </c>
      <c r="BG3" s="44" t="s">
        <v>63</v>
      </c>
      <c r="BH3" s="45" t="s">
        <v>64</v>
      </c>
      <c r="BI3" s="45" t="s">
        <v>65</v>
      </c>
      <c r="BJ3" s="45" t="s">
        <v>66</v>
      </c>
      <c r="BK3" s="45" t="s">
        <v>67</v>
      </c>
      <c r="BL3" s="45" t="s">
        <v>68</v>
      </c>
    </row>
    <row r="4" spans="1:64" ht="15" customHeight="1" x14ac:dyDescent="0.25">
      <c r="A4" s="94">
        <f>METAS!A4</f>
        <v>1</v>
      </c>
      <c r="B4" s="95" t="str">
        <f>METAS!B4</f>
        <v>1-Acompañamiento Clínico Psicosocial</v>
      </c>
      <c r="C4" s="212" t="str">
        <f>METAS!D4</f>
        <v>SALUD MENTAL CSMC</v>
      </c>
      <c r="D4" s="96">
        <v>0</v>
      </c>
      <c r="E4" s="96">
        <v>0</v>
      </c>
      <c r="F4" s="96">
        <v>0</v>
      </c>
      <c r="G4" s="96">
        <v>0</v>
      </c>
      <c r="H4" s="96">
        <v>0</v>
      </c>
      <c r="I4" s="96">
        <v>0</v>
      </c>
      <c r="J4" s="96">
        <v>0</v>
      </c>
      <c r="K4" s="96">
        <v>0</v>
      </c>
      <c r="L4" s="96">
        <v>0</v>
      </c>
      <c r="M4" s="96">
        <v>0</v>
      </c>
      <c r="N4" s="96">
        <v>0</v>
      </c>
      <c r="O4" s="96">
        <v>0</v>
      </c>
      <c r="P4" s="96">
        <v>0</v>
      </c>
      <c r="Q4" s="96">
        <v>0</v>
      </c>
      <c r="R4" s="96">
        <v>0</v>
      </c>
      <c r="S4" s="96">
        <v>0</v>
      </c>
      <c r="T4" s="96">
        <v>0</v>
      </c>
      <c r="U4" s="96">
        <v>0</v>
      </c>
      <c r="V4" s="96">
        <v>0</v>
      </c>
      <c r="W4" s="96">
        <v>0</v>
      </c>
      <c r="X4" s="96">
        <v>0</v>
      </c>
      <c r="Y4" s="96">
        <v>0</v>
      </c>
      <c r="Z4" s="96">
        <v>0</v>
      </c>
      <c r="AA4" s="96">
        <v>0</v>
      </c>
      <c r="AB4" s="96">
        <v>0</v>
      </c>
      <c r="AC4" s="96">
        <v>0</v>
      </c>
      <c r="AD4" s="96">
        <v>0</v>
      </c>
      <c r="AE4" s="96">
        <v>0</v>
      </c>
      <c r="AF4" s="96">
        <v>0</v>
      </c>
      <c r="AG4" s="96">
        <v>0</v>
      </c>
      <c r="AH4" s="96">
        <v>0</v>
      </c>
      <c r="AI4" s="96">
        <v>0</v>
      </c>
      <c r="AJ4" s="96">
        <v>0</v>
      </c>
      <c r="AK4" s="96">
        <v>0</v>
      </c>
      <c r="AL4" s="96">
        <v>0</v>
      </c>
      <c r="AM4" s="96">
        <v>0</v>
      </c>
      <c r="AN4" s="96">
        <v>0</v>
      </c>
      <c r="AO4" s="96">
        <v>0</v>
      </c>
      <c r="AP4" s="96">
        <v>0</v>
      </c>
      <c r="AQ4" s="96">
        <v>0</v>
      </c>
      <c r="AR4" s="96">
        <v>0</v>
      </c>
      <c r="AS4" s="13"/>
      <c r="AT4" s="90">
        <f t="shared" ref="AT4:AT16" si="0">SUM(D4)</f>
        <v>0</v>
      </c>
      <c r="AU4" s="90">
        <f t="shared" ref="AU4:AU16" si="1">SUM(E4)</f>
        <v>0</v>
      </c>
      <c r="AV4" s="90">
        <f t="shared" ref="AV4:AV16" si="2">+SUM(F4:O4)</f>
        <v>0</v>
      </c>
      <c r="AW4" s="90">
        <f t="shared" ref="AW4:AW16" si="3">+SUM(P4:R4)</f>
        <v>0</v>
      </c>
      <c r="AX4" s="90">
        <f t="shared" ref="AX4:AX16" si="4">+SUM(S4:V4)</f>
        <v>0</v>
      </c>
      <c r="AY4" s="90">
        <f t="shared" ref="AY4:AY16" si="5">+SUM(W4:AB4)</f>
        <v>0</v>
      </c>
      <c r="AZ4" s="90">
        <f t="shared" ref="AZ4:AZ16" si="6">+SUM(AC4:AG4)</f>
        <v>0</v>
      </c>
      <c r="BA4" s="90">
        <f t="shared" ref="BA4:BA16" si="7">+SUM(AH4:AJ4)</f>
        <v>0</v>
      </c>
      <c r="BB4" s="90">
        <f t="shared" ref="BB4:BB16" si="8">+SUM(AK4:AN4)</f>
        <v>0</v>
      </c>
      <c r="BC4" s="90">
        <f t="shared" ref="BC4:BC16" si="9">+SUM(AO4:AR4)</f>
        <v>0</v>
      </c>
      <c r="BD4" s="91">
        <f t="shared" ref="BD4:BD16" si="10">SUM(AT4:BC4)</f>
        <v>0</v>
      </c>
      <c r="BE4" s="1"/>
      <c r="BF4" s="76">
        <f t="shared" ref="BF4:BF16" si="11">D4+F4+G4+H4+I4+J4+L4+M4+AM4+T4+U4+V4+AO4+AP4+AQ4+AR4</f>
        <v>0</v>
      </c>
      <c r="BG4" s="76">
        <f t="shared" ref="BG4:BG16" si="12">AK4+AN4</f>
        <v>0</v>
      </c>
      <c r="BH4" s="77">
        <f t="shared" ref="BH4:BH16" si="13">+K4+AL4+P4+Q4+R4+AC4+AD4+AE4+AF4+AG4</f>
        <v>0</v>
      </c>
      <c r="BI4" s="77">
        <f t="shared" ref="BI4:BI16" si="14">+S4</f>
        <v>0</v>
      </c>
      <c r="BJ4" s="77">
        <f t="shared" ref="BJ4:BJ16" si="15">+X4+Y4+AB4+Z4+AA4</f>
        <v>0</v>
      </c>
      <c r="BK4" s="77">
        <f t="shared" ref="BK4:BK16" si="16">+W4</f>
        <v>0</v>
      </c>
      <c r="BL4" s="77">
        <f t="shared" ref="BL4:BL16" si="17">+AH4+AI4+AJ4</f>
        <v>0</v>
      </c>
    </row>
    <row r="5" spans="1:64" ht="15" customHeight="1" x14ac:dyDescent="0.25">
      <c r="A5" s="94">
        <f>METAS!A5</f>
        <v>2</v>
      </c>
      <c r="B5" s="95" t="str">
        <f>METAS!B5</f>
        <v>2-Tratamiento Especializado en Violencia Familiar</v>
      </c>
      <c r="C5" s="212" t="str">
        <f>METAS!D5</f>
        <v>SALUD MENTAL CSMC</v>
      </c>
      <c r="D5" s="96">
        <v>0</v>
      </c>
      <c r="E5" s="96">
        <v>0</v>
      </c>
      <c r="F5" s="96">
        <v>0</v>
      </c>
      <c r="G5" s="96">
        <v>0</v>
      </c>
      <c r="H5" s="96">
        <v>0</v>
      </c>
      <c r="I5" s="96">
        <v>0</v>
      </c>
      <c r="J5" s="96">
        <v>0</v>
      </c>
      <c r="K5" s="96">
        <v>0</v>
      </c>
      <c r="L5" s="96">
        <v>0</v>
      </c>
      <c r="M5" s="96">
        <v>0</v>
      </c>
      <c r="N5" s="96">
        <v>0</v>
      </c>
      <c r="O5" s="96">
        <v>0</v>
      </c>
      <c r="P5" s="96">
        <v>0</v>
      </c>
      <c r="Q5" s="96">
        <v>0</v>
      </c>
      <c r="R5" s="96">
        <v>0</v>
      </c>
      <c r="S5" s="96">
        <v>0</v>
      </c>
      <c r="T5" s="96">
        <v>0</v>
      </c>
      <c r="U5" s="96">
        <v>0</v>
      </c>
      <c r="V5" s="96">
        <v>0</v>
      </c>
      <c r="W5" s="96">
        <v>0</v>
      </c>
      <c r="X5" s="96">
        <v>0</v>
      </c>
      <c r="Y5" s="96">
        <v>0</v>
      </c>
      <c r="Z5" s="96">
        <v>0</v>
      </c>
      <c r="AA5" s="96">
        <v>0</v>
      </c>
      <c r="AB5" s="96">
        <v>0</v>
      </c>
      <c r="AC5" s="96">
        <v>0</v>
      </c>
      <c r="AD5" s="96">
        <v>0</v>
      </c>
      <c r="AE5" s="96">
        <v>0</v>
      </c>
      <c r="AF5" s="96">
        <v>0</v>
      </c>
      <c r="AG5" s="96">
        <v>0</v>
      </c>
      <c r="AH5" s="96">
        <v>0</v>
      </c>
      <c r="AI5" s="96">
        <v>0</v>
      </c>
      <c r="AJ5" s="96">
        <v>0</v>
      </c>
      <c r="AK5" s="96">
        <v>0</v>
      </c>
      <c r="AL5" s="96">
        <v>0</v>
      </c>
      <c r="AM5" s="96">
        <v>0</v>
      </c>
      <c r="AN5" s="96">
        <v>0</v>
      </c>
      <c r="AO5" s="96">
        <v>0</v>
      </c>
      <c r="AP5" s="96">
        <v>0</v>
      </c>
      <c r="AQ5" s="96">
        <v>0</v>
      </c>
      <c r="AR5" s="96">
        <v>0</v>
      </c>
      <c r="AS5" s="13"/>
      <c r="AT5" s="90">
        <f t="shared" si="0"/>
        <v>0</v>
      </c>
      <c r="AU5" s="90">
        <f t="shared" si="1"/>
        <v>0</v>
      </c>
      <c r="AV5" s="90">
        <f t="shared" si="2"/>
        <v>0</v>
      </c>
      <c r="AW5" s="90">
        <f t="shared" si="3"/>
        <v>0</v>
      </c>
      <c r="AX5" s="90">
        <f t="shared" si="4"/>
        <v>0</v>
      </c>
      <c r="AY5" s="90">
        <f t="shared" si="5"/>
        <v>0</v>
      </c>
      <c r="AZ5" s="90">
        <f t="shared" si="6"/>
        <v>0</v>
      </c>
      <c r="BA5" s="90">
        <f t="shared" si="7"/>
        <v>0</v>
      </c>
      <c r="BB5" s="90">
        <f t="shared" si="8"/>
        <v>0</v>
      </c>
      <c r="BC5" s="90">
        <f t="shared" si="9"/>
        <v>0</v>
      </c>
      <c r="BD5" s="91">
        <f t="shared" si="10"/>
        <v>0</v>
      </c>
      <c r="BE5" s="1"/>
      <c r="BF5" s="76">
        <f t="shared" si="11"/>
        <v>0</v>
      </c>
      <c r="BG5" s="76">
        <f t="shared" si="12"/>
        <v>0</v>
      </c>
      <c r="BH5" s="77">
        <f t="shared" si="13"/>
        <v>0</v>
      </c>
      <c r="BI5" s="77">
        <f t="shared" si="14"/>
        <v>0</v>
      </c>
      <c r="BJ5" s="77">
        <f t="shared" si="15"/>
        <v>0</v>
      </c>
      <c r="BK5" s="77">
        <f t="shared" si="16"/>
        <v>0</v>
      </c>
      <c r="BL5" s="77">
        <f t="shared" si="17"/>
        <v>0</v>
      </c>
    </row>
    <row r="6" spans="1:64" ht="15" customHeight="1" x14ac:dyDescent="0.25">
      <c r="A6" s="94">
        <f>METAS!A6</f>
        <v>3</v>
      </c>
      <c r="B6" s="95" t="str">
        <f>METAS!B6</f>
        <v>3-Tratamiento a Niños, Niñas y Adolescentes Afectados por maltrato Infantil</v>
      </c>
      <c r="C6" s="212" t="str">
        <f>METAS!D6</f>
        <v>SALUD MENTAL CSMC</v>
      </c>
      <c r="D6" s="96">
        <v>0</v>
      </c>
      <c r="E6" s="96">
        <v>0</v>
      </c>
      <c r="F6" s="96">
        <v>0</v>
      </c>
      <c r="G6" s="96">
        <v>0</v>
      </c>
      <c r="H6" s="96">
        <v>0</v>
      </c>
      <c r="I6" s="96">
        <v>0</v>
      </c>
      <c r="J6" s="96">
        <v>0</v>
      </c>
      <c r="K6" s="96">
        <v>0</v>
      </c>
      <c r="L6" s="96">
        <v>0</v>
      </c>
      <c r="M6" s="96">
        <v>0</v>
      </c>
      <c r="N6" s="96">
        <v>0</v>
      </c>
      <c r="O6" s="96">
        <v>0</v>
      </c>
      <c r="P6" s="96">
        <v>0</v>
      </c>
      <c r="Q6" s="96">
        <v>0</v>
      </c>
      <c r="R6" s="96">
        <v>0</v>
      </c>
      <c r="S6" s="96">
        <v>0</v>
      </c>
      <c r="T6" s="96">
        <v>0</v>
      </c>
      <c r="U6" s="96">
        <v>0</v>
      </c>
      <c r="V6" s="96">
        <v>0</v>
      </c>
      <c r="W6" s="96">
        <v>0</v>
      </c>
      <c r="X6" s="96">
        <v>0</v>
      </c>
      <c r="Y6" s="96">
        <v>0</v>
      </c>
      <c r="Z6" s="96">
        <v>0</v>
      </c>
      <c r="AA6" s="96">
        <v>0</v>
      </c>
      <c r="AB6" s="96">
        <v>0</v>
      </c>
      <c r="AC6" s="96">
        <v>0</v>
      </c>
      <c r="AD6" s="96">
        <v>0</v>
      </c>
      <c r="AE6" s="96">
        <v>0</v>
      </c>
      <c r="AF6" s="96">
        <v>0</v>
      </c>
      <c r="AG6" s="96">
        <v>0</v>
      </c>
      <c r="AH6" s="96">
        <v>0</v>
      </c>
      <c r="AI6" s="96">
        <v>0</v>
      </c>
      <c r="AJ6" s="96">
        <v>0</v>
      </c>
      <c r="AK6" s="96">
        <v>0</v>
      </c>
      <c r="AL6" s="96">
        <v>0</v>
      </c>
      <c r="AM6" s="96">
        <v>0</v>
      </c>
      <c r="AN6" s="96">
        <v>0</v>
      </c>
      <c r="AO6" s="96">
        <v>0</v>
      </c>
      <c r="AP6" s="96">
        <v>0</v>
      </c>
      <c r="AQ6" s="96">
        <v>0</v>
      </c>
      <c r="AR6" s="96">
        <v>0</v>
      </c>
      <c r="AS6" s="13"/>
      <c r="AT6" s="90">
        <f t="shared" si="0"/>
        <v>0</v>
      </c>
      <c r="AU6" s="90">
        <f t="shared" si="1"/>
        <v>0</v>
      </c>
      <c r="AV6" s="90">
        <f t="shared" si="2"/>
        <v>0</v>
      </c>
      <c r="AW6" s="90">
        <f t="shared" si="3"/>
        <v>0</v>
      </c>
      <c r="AX6" s="90">
        <f t="shared" si="4"/>
        <v>0</v>
      </c>
      <c r="AY6" s="90">
        <f t="shared" si="5"/>
        <v>0</v>
      </c>
      <c r="AZ6" s="90">
        <f t="shared" si="6"/>
        <v>0</v>
      </c>
      <c r="BA6" s="90">
        <f t="shared" si="7"/>
        <v>0</v>
      </c>
      <c r="BB6" s="90">
        <f t="shared" si="8"/>
        <v>0</v>
      </c>
      <c r="BC6" s="90">
        <f t="shared" si="9"/>
        <v>0</v>
      </c>
      <c r="BD6" s="91">
        <f t="shared" si="10"/>
        <v>0</v>
      </c>
      <c r="BE6" s="1"/>
      <c r="BF6" s="76">
        <f t="shared" si="11"/>
        <v>0</v>
      </c>
      <c r="BG6" s="76">
        <f t="shared" si="12"/>
        <v>0</v>
      </c>
      <c r="BH6" s="77">
        <f t="shared" si="13"/>
        <v>0</v>
      </c>
      <c r="BI6" s="77">
        <f t="shared" si="14"/>
        <v>0</v>
      </c>
      <c r="BJ6" s="77">
        <f t="shared" si="15"/>
        <v>0</v>
      </c>
      <c r="BK6" s="77">
        <f t="shared" si="16"/>
        <v>0</v>
      </c>
      <c r="BL6" s="77">
        <f t="shared" si="17"/>
        <v>0</v>
      </c>
    </row>
    <row r="7" spans="1:64" ht="15" customHeight="1" x14ac:dyDescent="0.25">
      <c r="A7" s="94">
        <f>METAS!A7</f>
        <v>4</v>
      </c>
      <c r="B7" s="95" t="str">
        <f>METAS!B7</f>
        <v xml:space="preserve">4-Tratamiento ambulatorio de Niños, Niñas de 0 a 17 años con trastornos  del aspectro autista </v>
      </c>
      <c r="C7" s="212" t="str">
        <f>METAS!D7</f>
        <v>SALUD MENTAL CSMC</v>
      </c>
      <c r="D7" s="96">
        <v>0</v>
      </c>
      <c r="E7" s="96">
        <v>1</v>
      </c>
      <c r="F7" s="96">
        <v>0</v>
      </c>
      <c r="G7" s="96">
        <v>0</v>
      </c>
      <c r="H7" s="96">
        <v>0</v>
      </c>
      <c r="I7" s="96">
        <v>0</v>
      </c>
      <c r="J7" s="96">
        <v>0</v>
      </c>
      <c r="K7" s="96">
        <v>0</v>
      </c>
      <c r="L7" s="96">
        <v>0</v>
      </c>
      <c r="M7" s="96">
        <v>0</v>
      </c>
      <c r="N7" s="96">
        <v>0</v>
      </c>
      <c r="O7" s="96">
        <v>0</v>
      </c>
      <c r="P7" s="96">
        <v>0</v>
      </c>
      <c r="Q7" s="96">
        <v>0</v>
      </c>
      <c r="R7" s="96">
        <v>0</v>
      </c>
      <c r="S7" s="96">
        <v>0</v>
      </c>
      <c r="T7" s="96">
        <v>0</v>
      </c>
      <c r="U7" s="96">
        <v>0</v>
      </c>
      <c r="V7" s="96">
        <v>0</v>
      </c>
      <c r="W7" s="96">
        <v>0</v>
      </c>
      <c r="X7" s="96">
        <v>0</v>
      </c>
      <c r="Y7" s="96">
        <v>0</v>
      </c>
      <c r="Z7" s="96">
        <v>0</v>
      </c>
      <c r="AA7" s="96">
        <v>0</v>
      </c>
      <c r="AB7" s="96">
        <v>0</v>
      </c>
      <c r="AC7" s="96">
        <v>0</v>
      </c>
      <c r="AD7" s="96">
        <v>0</v>
      </c>
      <c r="AE7" s="96">
        <v>0</v>
      </c>
      <c r="AF7" s="96">
        <v>0</v>
      </c>
      <c r="AG7" s="96">
        <v>0</v>
      </c>
      <c r="AH7" s="96">
        <v>0</v>
      </c>
      <c r="AI7" s="96">
        <v>0</v>
      </c>
      <c r="AJ7" s="96">
        <v>0</v>
      </c>
      <c r="AK7" s="96">
        <v>0</v>
      </c>
      <c r="AL7" s="96">
        <v>0</v>
      </c>
      <c r="AM7" s="96">
        <v>0</v>
      </c>
      <c r="AN7" s="96">
        <v>0</v>
      </c>
      <c r="AO7" s="96">
        <v>0</v>
      </c>
      <c r="AP7" s="96">
        <v>0</v>
      </c>
      <c r="AQ7" s="96">
        <v>0</v>
      </c>
      <c r="AR7" s="96">
        <v>0</v>
      </c>
      <c r="AS7" s="13"/>
      <c r="AT7" s="90">
        <f t="shared" si="0"/>
        <v>0</v>
      </c>
      <c r="AU7" s="90">
        <f t="shared" si="1"/>
        <v>1</v>
      </c>
      <c r="AV7" s="90">
        <f t="shared" si="2"/>
        <v>0</v>
      </c>
      <c r="AW7" s="90">
        <f t="shared" si="3"/>
        <v>0</v>
      </c>
      <c r="AX7" s="90">
        <f t="shared" si="4"/>
        <v>0</v>
      </c>
      <c r="AY7" s="90">
        <f t="shared" si="5"/>
        <v>0</v>
      </c>
      <c r="AZ7" s="90">
        <f t="shared" si="6"/>
        <v>0</v>
      </c>
      <c r="BA7" s="90">
        <f t="shared" si="7"/>
        <v>0</v>
      </c>
      <c r="BB7" s="90">
        <f t="shared" si="8"/>
        <v>0</v>
      </c>
      <c r="BC7" s="90">
        <f t="shared" si="9"/>
        <v>0</v>
      </c>
      <c r="BD7" s="91">
        <f t="shared" si="10"/>
        <v>1</v>
      </c>
      <c r="BE7" s="1"/>
      <c r="BF7" s="76">
        <f t="shared" si="11"/>
        <v>0</v>
      </c>
      <c r="BG7" s="76">
        <f t="shared" si="12"/>
        <v>0</v>
      </c>
      <c r="BH7" s="77">
        <f t="shared" si="13"/>
        <v>0</v>
      </c>
      <c r="BI7" s="77">
        <f t="shared" si="14"/>
        <v>0</v>
      </c>
      <c r="BJ7" s="77">
        <f t="shared" si="15"/>
        <v>0</v>
      </c>
      <c r="BK7" s="77">
        <f t="shared" si="16"/>
        <v>0</v>
      </c>
      <c r="BL7" s="77">
        <f t="shared" si="17"/>
        <v>0</v>
      </c>
    </row>
    <row r="8" spans="1:64" ht="15" customHeight="1" x14ac:dyDescent="0.25">
      <c r="A8" s="94">
        <f>METAS!A8</f>
        <v>5</v>
      </c>
      <c r="B8" s="95" t="str">
        <f>METAS!B8</f>
        <v>5-Tratamiento ambulatorio de Niños, Niñas y adolescentes de 0 a 17 años por trastornos  mentales del comportamiento</v>
      </c>
      <c r="C8" s="212" t="str">
        <f>METAS!D8</f>
        <v>SALUD MENTAL CSMC</v>
      </c>
      <c r="D8" s="96">
        <v>0</v>
      </c>
      <c r="E8" s="96">
        <v>1</v>
      </c>
      <c r="F8" s="96">
        <v>0</v>
      </c>
      <c r="G8" s="96">
        <v>0</v>
      </c>
      <c r="H8" s="96">
        <v>0</v>
      </c>
      <c r="I8" s="96">
        <v>0</v>
      </c>
      <c r="J8" s="96">
        <v>0</v>
      </c>
      <c r="K8" s="96">
        <v>0</v>
      </c>
      <c r="L8" s="96">
        <v>0</v>
      </c>
      <c r="M8" s="96">
        <v>0</v>
      </c>
      <c r="N8" s="96">
        <v>0</v>
      </c>
      <c r="O8" s="96">
        <v>0</v>
      </c>
      <c r="P8" s="96">
        <v>0</v>
      </c>
      <c r="Q8" s="96">
        <v>0</v>
      </c>
      <c r="R8" s="96">
        <v>0</v>
      </c>
      <c r="S8" s="96">
        <v>0</v>
      </c>
      <c r="T8" s="96">
        <v>0</v>
      </c>
      <c r="U8" s="96">
        <v>0</v>
      </c>
      <c r="V8" s="96">
        <v>0</v>
      </c>
      <c r="W8" s="96">
        <v>0</v>
      </c>
      <c r="X8" s="96">
        <v>0</v>
      </c>
      <c r="Y8" s="96">
        <v>0</v>
      </c>
      <c r="Z8" s="96">
        <v>0</v>
      </c>
      <c r="AA8" s="96">
        <v>0</v>
      </c>
      <c r="AB8" s="96">
        <v>0</v>
      </c>
      <c r="AC8" s="96">
        <v>0</v>
      </c>
      <c r="AD8" s="96">
        <v>0</v>
      </c>
      <c r="AE8" s="96">
        <v>0</v>
      </c>
      <c r="AF8" s="96">
        <v>0</v>
      </c>
      <c r="AG8" s="96">
        <v>0</v>
      </c>
      <c r="AH8" s="96">
        <v>0</v>
      </c>
      <c r="AI8" s="96">
        <v>0</v>
      </c>
      <c r="AJ8" s="96">
        <v>0</v>
      </c>
      <c r="AK8" s="96">
        <v>0</v>
      </c>
      <c r="AL8" s="96">
        <v>0</v>
      </c>
      <c r="AM8" s="96">
        <v>0</v>
      </c>
      <c r="AN8" s="96">
        <v>0</v>
      </c>
      <c r="AO8" s="96">
        <v>0</v>
      </c>
      <c r="AP8" s="96">
        <v>0</v>
      </c>
      <c r="AQ8" s="96">
        <v>0</v>
      </c>
      <c r="AR8" s="96">
        <v>0</v>
      </c>
      <c r="AS8" s="13"/>
      <c r="AT8" s="90">
        <f t="shared" si="0"/>
        <v>0</v>
      </c>
      <c r="AU8" s="90">
        <f t="shared" si="1"/>
        <v>1</v>
      </c>
      <c r="AV8" s="90">
        <f t="shared" si="2"/>
        <v>0</v>
      </c>
      <c r="AW8" s="90">
        <f t="shared" si="3"/>
        <v>0</v>
      </c>
      <c r="AX8" s="90">
        <f t="shared" si="4"/>
        <v>0</v>
      </c>
      <c r="AY8" s="90">
        <f t="shared" si="5"/>
        <v>0</v>
      </c>
      <c r="AZ8" s="90">
        <f t="shared" si="6"/>
        <v>0</v>
      </c>
      <c r="BA8" s="90">
        <f t="shared" si="7"/>
        <v>0</v>
      </c>
      <c r="BB8" s="90">
        <f t="shared" si="8"/>
        <v>0</v>
      </c>
      <c r="BC8" s="90">
        <f t="shared" si="9"/>
        <v>0</v>
      </c>
      <c r="BD8" s="91">
        <f t="shared" si="10"/>
        <v>1</v>
      </c>
      <c r="BE8" s="1"/>
      <c r="BF8" s="76">
        <f t="shared" si="11"/>
        <v>0</v>
      </c>
      <c r="BG8" s="76">
        <f t="shared" si="12"/>
        <v>0</v>
      </c>
      <c r="BH8" s="77">
        <f t="shared" si="13"/>
        <v>0</v>
      </c>
      <c r="BI8" s="77">
        <f t="shared" si="14"/>
        <v>0</v>
      </c>
      <c r="BJ8" s="77">
        <f t="shared" si="15"/>
        <v>0</v>
      </c>
      <c r="BK8" s="77">
        <f t="shared" si="16"/>
        <v>0</v>
      </c>
      <c r="BL8" s="77">
        <f t="shared" si="17"/>
        <v>0</v>
      </c>
    </row>
    <row r="9" spans="1:64" ht="15" customHeight="1" x14ac:dyDescent="0.25">
      <c r="A9" s="94">
        <f>METAS!A9</f>
        <v>6</v>
      </c>
      <c r="B9" s="95" t="str">
        <f>METAS!B9</f>
        <v xml:space="preserve">6-Tratamiento ambulatorio de personas con depresion </v>
      </c>
      <c r="C9" s="212" t="str">
        <f>METAS!D9</f>
        <v>SALUD MENTAL CSMC</v>
      </c>
      <c r="D9" s="96">
        <v>0</v>
      </c>
      <c r="E9" s="96">
        <v>0</v>
      </c>
      <c r="F9" s="96">
        <v>0</v>
      </c>
      <c r="G9" s="96">
        <v>0</v>
      </c>
      <c r="H9" s="96">
        <v>0</v>
      </c>
      <c r="I9" s="96">
        <v>0</v>
      </c>
      <c r="J9" s="96">
        <v>0</v>
      </c>
      <c r="K9" s="96">
        <v>0</v>
      </c>
      <c r="L9" s="96">
        <v>0</v>
      </c>
      <c r="M9" s="96">
        <v>0</v>
      </c>
      <c r="N9" s="96">
        <v>0</v>
      </c>
      <c r="O9" s="96">
        <v>0</v>
      </c>
      <c r="P9" s="96">
        <v>0</v>
      </c>
      <c r="Q9" s="96">
        <v>0</v>
      </c>
      <c r="R9" s="96">
        <v>0</v>
      </c>
      <c r="S9" s="96">
        <v>0</v>
      </c>
      <c r="T9" s="96">
        <v>0</v>
      </c>
      <c r="U9" s="96">
        <v>0</v>
      </c>
      <c r="V9" s="96">
        <v>0</v>
      </c>
      <c r="W9" s="96">
        <v>0</v>
      </c>
      <c r="X9" s="96">
        <v>0</v>
      </c>
      <c r="Y9" s="96">
        <v>0</v>
      </c>
      <c r="Z9" s="96">
        <v>0</v>
      </c>
      <c r="AA9" s="96">
        <v>0</v>
      </c>
      <c r="AB9" s="96">
        <v>0</v>
      </c>
      <c r="AC9" s="96">
        <v>0</v>
      </c>
      <c r="AD9" s="96">
        <v>0</v>
      </c>
      <c r="AE9" s="96">
        <v>0</v>
      </c>
      <c r="AF9" s="96">
        <v>0</v>
      </c>
      <c r="AG9" s="96">
        <v>0</v>
      </c>
      <c r="AH9" s="96">
        <v>0</v>
      </c>
      <c r="AI9" s="96">
        <v>0</v>
      </c>
      <c r="AJ9" s="96">
        <v>0</v>
      </c>
      <c r="AK9" s="96">
        <v>0</v>
      </c>
      <c r="AL9" s="96">
        <v>0</v>
      </c>
      <c r="AM9" s="96">
        <v>0</v>
      </c>
      <c r="AN9" s="96">
        <v>0</v>
      </c>
      <c r="AO9" s="96">
        <v>0</v>
      </c>
      <c r="AP9" s="96">
        <v>0</v>
      </c>
      <c r="AQ9" s="96">
        <v>0</v>
      </c>
      <c r="AR9" s="96">
        <v>0</v>
      </c>
      <c r="AS9" s="13"/>
      <c r="AT9" s="90">
        <f t="shared" si="0"/>
        <v>0</v>
      </c>
      <c r="AU9" s="90">
        <f t="shared" si="1"/>
        <v>0</v>
      </c>
      <c r="AV9" s="90">
        <f t="shared" si="2"/>
        <v>0</v>
      </c>
      <c r="AW9" s="90">
        <f t="shared" si="3"/>
        <v>0</v>
      </c>
      <c r="AX9" s="90">
        <f t="shared" si="4"/>
        <v>0</v>
      </c>
      <c r="AY9" s="90">
        <f t="shared" si="5"/>
        <v>0</v>
      </c>
      <c r="AZ9" s="90">
        <f t="shared" si="6"/>
        <v>0</v>
      </c>
      <c r="BA9" s="90">
        <f t="shared" si="7"/>
        <v>0</v>
      </c>
      <c r="BB9" s="90">
        <f t="shared" si="8"/>
        <v>0</v>
      </c>
      <c r="BC9" s="90">
        <f t="shared" si="9"/>
        <v>0</v>
      </c>
      <c r="BD9" s="91">
        <f t="shared" si="10"/>
        <v>0</v>
      </c>
      <c r="BE9" s="1"/>
      <c r="BF9" s="76">
        <f t="shared" si="11"/>
        <v>0</v>
      </c>
      <c r="BG9" s="76">
        <f t="shared" si="12"/>
        <v>0</v>
      </c>
      <c r="BH9" s="77">
        <f t="shared" si="13"/>
        <v>0</v>
      </c>
      <c r="BI9" s="77">
        <f t="shared" si="14"/>
        <v>0</v>
      </c>
      <c r="BJ9" s="77">
        <f t="shared" si="15"/>
        <v>0</v>
      </c>
      <c r="BK9" s="77">
        <f t="shared" si="16"/>
        <v>0</v>
      </c>
      <c r="BL9" s="77">
        <f t="shared" si="17"/>
        <v>0</v>
      </c>
    </row>
    <row r="10" spans="1:64" ht="15" customHeight="1" x14ac:dyDescent="0.25">
      <c r="A10" s="94">
        <f>METAS!A10</f>
        <v>7</v>
      </c>
      <c r="B10" s="95" t="str">
        <f>METAS!B10</f>
        <v xml:space="preserve">7-Tratamiento ambulatorio de personas con conducta suicida </v>
      </c>
      <c r="C10" s="212" t="str">
        <f>METAS!D10</f>
        <v>SALUD MENTAL CSMC</v>
      </c>
      <c r="D10" s="96">
        <v>0</v>
      </c>
      <c r="E10" s="96">
        <v>0</v>
      </c>
      <c r="F10" s="96">
        <v>0</v>
      </c>
      <c r="G10" s="96">
        <v>0</v>
      </c>
      <c r="H10" s="96">
        <v>0</v>
      </c>
      <c r="I10" s="96">
        <v>0</v>
      </c>
      <c r="J10" s="96">
        <v>0</v>
      </c>
      <c r="K10" s="96">
        <v>0</v>
      </c>
      <c r="L10" s="96">
        <v>0</v>
      </c>
      <c r="M10" s="96">
        <v>0</v>
      </c>
      <c r="N10" s="96">
        <v>0</v>
      </c>
      <c r="O10" s="96">
        <v>0</v>
      </c>
      <c r="P10" s="96">
        <v>0</v>
      </c>
      <c r="Q10" s="96">
        <v>0</v>
      </c>
      <c r="R10" s="96">
        <v>0</v>
      </c>
      <c r="S10" s="96">
        <v>0</v>
      </c>
      <c r="T10" s="96">
        <v>0</v>
      </c>
      <c r="U10" s="96">
        <v>0</v>
      </c>
      <c r="V10" s="96">
        <v>0</v>
      </c>
      <c r="W10" s="96">
        <v>0</v>
      </c>
      <c r="X10" s="96">
        <v>0</v>
      </c>
      <c r="Y10" s="96">
        <v>0</v>
      </c>
      <c r="Z10" s="96">
        <v>0</v>
      </c>
      <c r="AA10" s="96">
        <v>0</v>
      </c>
      <c r="AB10" s="96">
        <v>0</v>
      </c>
      <c r="AC10" s="96">
        <v>0</v>
      </c>
      <c r="AD10" s="96">
        <v>0</v>
      </c>
      <c r="AE10" s="96">
        <v>0</v>
      </c>
      <c r="AF10" s="96">
        <v>0</v>
      </c>
      <c r="AG10" s="96">
        <v>0</v>
      </c>
      <c r="AH10" s="96">
        <v>0</v>
      </c>
      <c r="AI10" s="96">
        <v>0</v>
      </c>
      <c r="AJ10" s="96">
        <v>0</v>
      </c>
      <c r="AK10" s="96">
        <v>0</v>
      </c>
      <c r="AL10" s="96">
        <v>0</v>
      </c>
      <c r="AM10" s="96">
        <v>0</v>
      </c>
      <c r="AN10" s="96">
        <v>0</v>
      </c>
      <c r="AO10" s="96">
        <v>0</v>
      </c>
      <c r="AP10" s="96">
        <v>0</v>
      </c>
      <c r="AQ10" s="96">
        <v>0</v>
      </c>
      <c r="AR10" s="96">
        <v>0</v>
      </c>
      <c r="AS10" s="13"/>
      <c r="AT10" s="90">
        <f t="shared" si="0"/>
        <v>0</v>
      </c>
      <c r="AU10" s="90">
        <f t="shared" si="1"/>
        <v>0</v>
      </c>
      <c r="AV10" s="90">
        <f t="shared" si="2"/>
        <v>0</v>
      </c>
      <c r="AW10" s="90">
        <f t="shared" si="3"/>
        <v>0</v>
      </c>
      <c r="AX10" s="90">
        <f t="shared" si="4"/>
        <v>0</v>
      </c>
      <c r="AY10" s="90">
        <f t="shared" si="5"/>
        <v>0</v>
      </c>
      <c r="AZ10" s="90">
        <f t="shared" si="6"/>
        <v>0</v>
      </c>
      <c r="BA10" s="90">
        <f t="shared" si="7"/>
        <v>0</v>
      </c>
      <c r="BB10" s="90">
        <f t="shared" si="8"/>
        <v>0</v>
      </c>
      <c r="BC10" s="90">
        <f t="shared" si="9"/>
        <v>0</v>
      </c>
      <c r="BD10" s="91">
        <f t="shared" si="10"/>
        <v>0</v>
      </c>
      <c r="BE10" s="1"/>
      <c r="BF10" s="76">
        <f t="shared" si="11"/>
        <v>0</v>
      </c>
      <c r="BG10" s="76">
        <f t="shared" si="12"/>
        <v>0</v>
      </c>
      <c r="BH10" s="77">
        <f t="shared" si="13"/>
        <v>0</v>
      </c>
      <c r="BI10" s="77">
        <f t="shared" si="14"/>
        <v>0</v>
      </c>
      <c r="BJ10" s="77">
        <f t="shared" si="15"/>
        <v>0</v>
      </c>
      <c r="BK10" s="77">
        <f t="shared" si="16"/>
        <v>0</v>
      </c>
      <c r="BL10" s="77">
        <f t="shared" si="17"/>
        <v>0</v>
      </c>
    </row>
    <row r="11" spans="1:64" ht="15" customHeight="1" x14ac:dyDescent="0.25">
      <c r="A11" s="94">
        <f>METAS!A11</f>
        <v>8</v>
      </c>
      <c r="B11" s="95" t="str">
        <f>METAS!B11</f>
        <v xml:space="preserve">8-Tratamiento ambulatorio de personas con ansiedad </v>
      </c>
      <c r="C11" s="212" t="str">
        <f>METAS!D11</f>
        <v>SALUD MENTAL CSMC</v>
      </c>
      <c r="D11" s="96">
        <v>0</v>
      </c>
      <c r="E11" s="96">
        <v>1</v>
      </c>
      <c r="F11" s="96">
        <v>0</v>
      </c>
      <c r="G11" s="96">
        <v>0</v>
      </c>
      <c r="H11" s="96">
        <v>0</v>
      </c>
      <c r="I11" s="96">
        <v>0</v>
      </c>
      <c r="J11" s="96">
        <v>0</v>
      </c>
      <c r="K11" s="96">
        <v>0</v>
      </c>
      <c r="L11" s="96">
        <v>0</v>
      </c>
      <c r="M11" s="96">
        <v>0</v>
      </c>
      <c r="N11" s="96">
        <v>0</v>
      </c>
      <c r="O11" s="96">
        <v>0</v>
      </c>
      <c r="P11" s="96">
        <v>0</v>
      </c>
      <c r="Q11" s="96">
        <v>0</v>
      </c>
      <c r="R11" s="96">
        <v>0</v>
      </c>
      <c r="S11" s="96">
        <v>0</v>
      </c>
      <c r="T11" s="96">
        <v>0</v>
      </c>
      <c r="U11" s="96">
        <v>0</v>
      </c>
      <c r="V11" s="96">
        <v>0</v>
      </c>
      <c r="W11" s="96">
        <v>0</v>
      </c>
      <c r="X11" s="96">
        <v>0</v>
      </c>
      <c r="Y11" s="96">
        <v>0</v>
      </c>
      <c r="Z11" s="96">
        <v>0</v>
      </c>
      <c r="AA11" s="96">
        <v>0</v>
      </c>
      <c r="AB11" s="96">
        <v>0</v>
      </c>
      <c r="AC11" s="96">
        <v>0</v>
      </c>
      <c r="AD11" s="96">
        <v>0</v>
      </c>
      <c r="AE11" s="96">
        <v>0</v>
      </c>
      <c r="AF11" s="96">
        <v>0</v>
      </c>
      <c r="AG11" s="96">
        <v>0</v>
      </c>
      <c r="AH11" s="96">
        <v>0</v>
      </c>
      <c r="AI11" s="96">
        <v>0</v>
      </c>
      <c r="AJ11" s="96">
        <v>0</v>
      </c>
      <c r="AK11" s="96">
        <v>0</v>
      </c>
      <c r="AL11" s="96">
        <v>0</v>
      </c>
      <c r="AM11" s="96">
        <v>0</v>
      </c>
      <c r="AN11" s="96">
        <v>0</v>
      </c>
      <c r="AO11" s="96">
        <v>0</v>
      </c>
      <c r="AP11" s="96">
        <v>0</v>
      </c>
      <c r="AQ11" s="96">
        <v>0</v>
      </c>
      <c r="AR11" s="96">
        <v>0</v>
      </c>
      <c r="AS11" s="13"/>
      <c r="AT11" s="90">
        <f t="shared" si="0"/>
        <v>0</v>
      </c>
      <c r="AU11" s="90">
        <f t="shared" si="1"/>
        <v>1</v>
      </c>
      <c r="AV11" s="90">
        <f t="shared" si="2"/>
        <v>0</v>
      </c>
      <c r="AW11" s="90">
        <f t="shared" si="3"/>
        <v>0</v>
      </c>
      <c r="AX11" s="90">
        <f t="shared" si="4"/>
        <v>0</v>
      </c>
      <c r="AY11" s="90">
        <f t="shared" si="5"/>
        <v>0</v>
      </c>
      <c r="AZ11" s="90">
        <f t="shared" si="6"/>
        <v>0</v>
      </c>
      <c r="BA11" s="90">
        <f t="shared" si="7"/>
        <v>0</v>
      </c>
      <c r="BB11" s="90">
        <f t="shared" si="8"/>
        <v>0</v>
      </c>
      <c r="BC11" s="90">
        <f t="shared" si="9"/>
        <v>0</v>
      </c>
      <c r="BD11" s="91">
        <f t="shared" si="10"/>
        <v>1</v>
      </c>
      <c r="BE11" s="1"/>
      <c r="BF11" s="76">
        <f t="shared" si="11"/>
        <v>0</v>
      </c>
      <c r="BG11" s="76">
        <f t="shared" si="12"/>
        <v>0</v>
      </c>
      <c r="BH11" s="77">
        <f t="shared" si="13"/>
        <v>0</v>
      </c>
      <c r="BI11" s="77">
        <f t="shared" si="14"/>
        <v>0</v>
      </c>
      <c r="BJ11" s="77">
        <f t="shared" si="15"/>
        <v>0</v>
      </c>
      <c r="BK11" s="77">
        <f t="shared" si="16"/>
        <v>0</v>
      </c>
      <c r="BL11" s="77">
        <f t="shared" si="17"/>
        <v>0</v>
      </c>
    </row>
    <row r="12" spans="1:64" ht="15" customHeight="1" x14ac:dyDescent="0.25">
      <c r="A12" s="94">
        <f>METAS!A12</f>
        <v>9</v>
      </c>
      <c r="B12" s="95" t="str">
        <f>METAS!B12</f>
        <v>9-Intervenciones breves motivacionales para personas con consumo perjudicial del alcohol y tabaco</v>
      </c>
      <c r="C12" s="212" t="str">
        <f>METAS!D12</f>
        <v>SALUD MENTAL CSMC</v>
      </c>
      <c r="D12" s="96">
        <v>0</v>
      </c>
      <c r="E12" s="96">
        <v>0</v>
      </c>
      <c r="F12" s="96">
        <v>0</v>
      </c>
      <c r="G12" s="96">
        <v>0</v>
      </c>
      <c r="H12" s="96">
        <v>0</v>
      </c>
      <c r="I12" s="96">
        <v>0</v>
      </c>
      <c r="J12" s="96">
        <v>0</v>
      </c>
      <c r="K12" s="96">
        <v>0</v>
      </c>
      <c r="L12" s="96">
        <v>0</v>
      </c>
      <c r="M12" s="96">
        <v>0</v>
      </c>
      <c r="N12" s="96">
        <v>0</v>
      </c>
      <c r="O12" s="96">
        <v>0</v>
      </c>
      <c r="P12" s="96">
        <v>0</v>
      </c>
      <c r="Q12" s="96">
        <v>0</v>
      </c>
      <c r="R12" s="96">
        <v>0</v>
      </c>
      <c r="S12" s="96">
        <v>0</v>
      </c>
      <c r="T12" s="96">
        <v>0</v>
      </c>
      <c r="U12" s="96">
        <v>0</v>
      </c>
      <c r="V12" s="96">
        <v>0</v>
      </c>
      <c r="W12" s="96">
        <v>0</v>
      </c>
      <c r="X12" s="96">
        <v>0</v>
      </c>
      <c r="Y12" s="96">
        <v>0</v>
      </c>
      <c r="Z12" s="96">
        <v>0</v>
      </c>
      <c r="AA12" s="96">
        <v>0</v>
      </c>
      <c r="AB12" s="96">
        <v>0</v>
      </c>
      <c r="AC12" s="96">
        <v>0</v>
      </c>
      <c r="AD12" s="96">
        <v>0</v>
      </c>
      <c r="AE12" s="96">
        <v>0</v>
      </c>
      <c r="AF12" s="96">
        <v>0</v>
      </c>
      <c r="AG12" s="96">
        <v>0</v>
      </c>
      <c r="AH12" s="96">
        <v>0</v>
      </c>
      <c r="AI12" s="96">
        <v>0</v>
      </c>
      <c r="AJ12" s="96">
        <v>0</v>
      </c>
      <c r="AK12" s="96">
        <v>0</v>
      </c>
      <c r="AL12" s="96">
        <v>0</v>
      </c>
      <c r="AM12" s="96">
        <v>0</v>
      </c>
      <c r="AN12" s="96">
        <v>0</v>
      </c>
      <c r="AO12" s="96">
        <v>0</v>
      </c>
      <c r="AP12" s="96">
        <v>0</v>
      </c>
      <c r="AQ12" s="96">
        <v>0</v>
      </c>
      <c r="AR12" s="96">
        <v>0</v>
      </c>
      <c r="AS12" s="13"/>
      <c r="AT12" s="90">
        <f t="shared" si="0"/>
        <v>0</v>
      </c>
      <c r="AU12" s="90">
        <f t="shared" si="1"/>
        <v>0</v>
      </c>
      <c r="AV12" s="90">
        <f t="shared" si="2"/>
        <v>0</v>
      </c>
      <c r="AW12" s="90">
        <f t="shared" si="3"/>
        <v>0</v>
      </c>
      <c r="AX12" s="90">
        <f t="shared" si="4"/>
        <v>0</v>
      </c>
      <c r="AY12" s="90">
        <f t="shared" si="5"/>
        <v>0</v>
      </c>
      <c r="AZ12" s="90">
        <f t="shared" si="6"/>
        <v>0</v>
      </c>
      <c r="BA12" s="90">
        <f t="shared" si="7"/>
        <v>0</v>
      </c>
      <c r="BB12" s="90">
        <f t="shared" si="8"/>
        <v>0</v>
      </c>
      <c r="BC12" s="90">
        <f t="shared" si="9"/>
        <v>0</v>
      </c>
      <c r="BD12" s="91">
        <f t="shared" si="10"/>
        <v>0</v>
      </c>
      <c r="BE12" s="1"/>
      <c r="BF12" s="76">
        <f t="shared" si="11"/>
        <v>0</v>
      </c>
      <c r="BG12" s="76">
        <f t="shared" si="12"/>
        <v>0</v>
      </c>
      <c r="BH12" s="77">
        <f t="shared" si="13"/>
        <v>0</v>
      </c>
      <c r="BI12" s="77">
        <f t="shared" si="14"/>
        <v>0</v>
      </c>
      <c r="BJ12" s="77">
        <f t="shared" si="15"/>
        <v>0</v>
      </c>
      <c r="BK12" s="77">
        <f t="shared" si="16"/>
        <v>0</v>
      </c>
      <c r="BL12" s="77">
        <f t="shared" si="17"/>
        <v>0</v>
      </c>
    </row>
    <row r="13" spans="1:64" ht="15" customHeight="1" x14ac:dyDescent="0.25">
      <c r="A13" s="94">
        <f>METAS!A13</f>
        <v>10</v>
      </c>
      <c r="B13" s="95" t="str">
        <f>METAS!B13</f>
        <v xml:space="preserve">10-intervencion para personas con dependencia del alcohol y tabaco </v>
      </c>
      <c r="C13" s="212" t="str">
        <f>METAS!D13</f>
        <v>SALUD MENTAL CSMC</v>
      </c>
      <c r="D13" s="96">
        <v>0</v>
      </c>
      <c r="E13" s="96">
        <v>1</v>
      </c>
      <c r="F13" s="96">
        <v>0</v>
      </c>
      <c r="G13" s="96">
        <v>0</v>
      </c>
      <c r="H13" s="96">
        <v>0</v>
      </c>
      <c r="I13" s="96">
        <v>0</v>
      </c>
      <c r="J13" s="96">
        <v>0</v>
      </c>
      <c r="K13" s="96">
        <v>0</v>
      </c>
      <c r="L13" s="96">
        <v>0</v>
      </c>
      <c r="M13" s="96">
        <v>0</v>
      </c>
      <c r="N13" s="96">
        <v>0</v>
      </c>
      <c r="O13" s="96">
        <v>0</v>
      </c>
      <c r="P13" s="96">
        <v>0</v>
      </c>
      <c r="Q13" s="96">
        <v>0</v>
      </c>
      <c r="R13" s="96">
        <v>0</v>
      </c>
      <c r="S13" s="96">
        <v>0</v>
      </c>
      <c r="T13" s="96">
        <v>0</v>
      </c>
      <c r="U13" s="96">
        <v>0</v>
      </c>
      <c r="V13" s="96">
        <v>0</v>
      </c>
      <c r="W13" s="96">
        <v>0</v>
      </c>
      <c r="X13" s="96">
        <v>0</v>
      </c>
      <c r="Y13" s="96">
        <v>0</v>
      </c>
      <c r="Z13" s="96">
        <v>0</v>
      </c>
      <c r="AA13" s="96">
        <v>0</v>
      </c>
      <c r="AB13" s="96">
        <v>0</v>
      </c>
      <c r="AC13" s="96">
        <v>0</v>
      </c>
      <c r="AD13" s="96">
        <v>0</v>
      </c>
      <c r="AE13" s="96">
        <v>0</v>
      </c>
      <c r="AF13" s="96">
        <v>0</v>
      </c>
      <c r="AG13" s="96">
        <v>0</v>
      </c>
      <c r="AH13" s="96">
        <v>0</v>
      </c>
      <c r="AI13" s="96">
        <v>0</v>
      </c>
      <c r="AJ13" s="96">
        <v>0</v>
      </c>
      <c r="AK13" s="96">
        <v>0</v>
      </c>
      <c r="AL13" s="96">
        <v>0</v>
      </c>
      <c r="AM13" s="96">
        <v>0</v>
      </c>
      <c r="AN13" s="96">
        <v>0</v>
      </c>
      <c r="AO13" s="96">
        <v>0</v>
      </c>
      <c r="AP13" s="96">
        <v>0</v>
      </c>
      <c r="AQ13" s="96">
        <v>0</v>
      </c>
      <c r="AR13" s="96">
        <v>0</v>
      </c>
      <c r="AS13" s="13"/>
      <c r="AT13" s="90">
        <f t="shared" si="0"/>
        <v>0</v>
      </c>
      <c r="AU13" s="90">
        <f t="shared" si="1"/>
        <v>1</v>
      </c>
      <c r="AV13" s="90">
        <f t="shared" si="2"/>
        <v>0</v>
      </c>
      <c r="AW13" s="90">
        <f t="shared" si="3"/>
        <v>0</v>
      </c>
      <c r="AX13" s="90">
        <f t="shared" si="4"/>
        <v>0</v>
      </c>
      <c r="AY13" s="90">
        <f t="shared" si="5"/>
        <v>0</v>
      </c>
      <c r="AZ13" s="90">
        <f t="shared" si="6"/>
        <v>0</v>
      </c>
      <c r="BA13" s="90">
        <f t="shared" si="7"/>
        <v>0</v>
      </c>
      <c r="BB13" s="90">
        <f t="shared" si="8"/>
        <v>0</v>
      </c>
      <c r="BC13" s="90">
        <f t="shared" si="9"/>
        <v>0</v>
      </c>
      <c r="BD13" s="91">
        <f t="shared" si="10"/>
        <v>1</v>
      </c>
      <c r="BE13" s="1"/>
      <c r="BF13" s="76">
        <f t="shared" si="11"/>
        <v>0</v>
      </c>
      <c r="BG13" s="76">
        <f t="shared" si="12"/>
        <v>0</v>
      </c>
      <c r="BH13" s="77">
        <f t="shared" si="13"/>
        <v>0</v>
      </c>
      <c r="BI13" s="77">
        <f t="shared" si="14"/>
        <v>0</v>
      </c>
      <c r="BJ13" s="77">
        <f t="shared" si="15"/>
        <v>0</v>
      </c>
      <c r="BK13" s="77">
        <f t="shared" si="16"/>
        <v>0</v>
      </c>
      <c r="BL13" s="77">
        <f t="shared" si="17"/>
        <v>0</v>
      </c>
    </row>
    <row r="14" spans="1:64" ht="15" customHeight="1" x14ac:dyDescent="0.25">
      <c r="A14" s="94">
        <f>METAS!A14</f>
        <v>11</v>
      </c>
      <c r="B14" s="95" t="str">
        <f>METAS!B14</f>
        <v xml:space="preserve">11-Tratamiento ambulatorio a personas con sindrome psicotico o trastorno del espectro de la esquizofrenia </v>
      </c>
      <c r="C14" s="212" t="str">
        <f>METAS!D14</f>
        <v>SALUD MENTAL CSMC</v>
      </c>
      <c r="D14" s="96">
        <v>0</v>
      </c>
      <c r="E14" s="96">
        <v>0</v>
      </c>
      <c r="F14" s="96">
        <v>0</v>
      </c>
      <c r="G14" s="96">
        <v>0</v>
      </c>
      <c r="H14" s="96">
        <v>0</v>
      </c>
      <c r="I14" s="96">
        <v>0</v>
      </c>
      <c r="J14" s="96">
        <v>0</v>
      </c>
      <c r="K14" s="96">
        <v>0</v>
      </c>
      <c r="L14" s="96">
        <v>0</v>
      </c>
      <c r="M14" s="96">
        <v>0</v>
      </c>
      <c r="N14" s="96">
        <v>0</v>
      </c>
      <c r="O14" s="96">
        <v>0</v>
      </c>
      <c r="P14" s="96">
        <v>0</v>
      </c>
      <c r="Q14" s="96">
        <v>0</v>
      </c>
      <c r="R14" s="96">
        <v>0</v>
      </c>
      <c r="S14" s="96">
        <v>0</v>
      </c>
      <c r="T14" s="96">
        <v>0</v>
      </c>
      <c r="U14" s="96">
        <v>0</v>
      </c>
      <c r="V14" s="96">
        <v>0</v>
      </c>
      <c r="W14" s="96">
        <v>0</v>
      </c>
      <c r="X14" s="96">
        <v>0</v>
      </c>
      <c r="Y14" s="96">
        <v>0</v>
      </c>
      <c r="Z14" s="96">
        <v>0</v>
      </c>
      <c r="AA14" s="96">
        <v>0</v>
      </c>
      <c r="AB14" s="96">
        <v>0</v>
      </c>
      <c r="AC14" s="96">
        <v>0</v>
      </c>
      <c r="AD14" s="96">
        <v>0</v>
      </c>
      <c r="AE14" s="96">
        <v>0</v>
      </c>
      <c r="AF14" s="96">
        <v>0</v>
      </c>
      <c r="AG14" s="96">
        <v>0</v>
      </c>
      <c r="AH14" s="96">
        <v>0</v>
      </c>
      <c r="AI14" s="96">
        <v>0</v>
      </c>
      <c r="AJ14" s="96">
        <v>0</v>
      </c>
      <c r="AK14" s="96">
        <v>0</v>
      </c>
      <c r="AL14" s="96">
        <v>0</v>
      </c>
      <c r="AM14" s="96">
        <v>0</v>
      </c>
      <c r="AN14" s="96">
        <v>0</v>
      </c>
      <c r="AO14" s="96">
        <v>0</v>
      </c>
      <c r="AP14" s="96">
        <v>0</v>
      </c>
      <c r="AQ14" s="96">
        <v>0</v>
      </c>
      <c r="AR14" s="96">
        <v>0</v>
      </c>
      <c r="AS14" s="13"/>
      <c r="AT14" s="90">
        <f t="shared" si="0"/>
        <v>0</v>
      </c>
      <c r="AU14" s="90">
        <f t="shared" si="1"/>
        <v>0</v>
      </c>
      <c r="AV14" s="90">
        <f t="shared" si="2"/>
        <v>0</v>
      </c>
      <c r="AW14" s="90">
        <f t="shared" si="3"/>
        <v>0</v>
      </c>
      <c r="AX14" s="90">
        <f t="shared" si="4"/>
        <v>0</v>
      </c>
      <c r="AY14" s="90">
        <f t="shared" si="5"/>
        <v>0</v>
      </c>
      <c r="AZ14" s="90">
        <f t="shared" si="6"/>
        <v>0</v>
      </c>
      <c r="BA14" s="90">
        <f t="shared" si="7"/>
        <v>0</v>
      </c>
      <c r="BB14" s="90">
        <f t="shared" si="8"/>
        <v>0</v>
      </c>
      <c r="BC14" s="90">
        <f t="shared" si="9"/>
        <v>0</v>
      </c>
      <c r="BD14" s="91">
        <f t="shared" si="10"/>
        <v>0</v>
      </c>
      <c r="BE14" s="1"/>
      <c r="BF14" s="76">
        <f t="shared" si="11"/>
        <v>0</v>
      </c>
      <c r="BG14" s="76">
        <f t="shared" si="12"/>
        <v>0</v>
      </c>
      <c r="BH14" s="77">
        <f t="shared" si="13"/>
        <v>0</v>
      </c>
      <c r="BI14" s="77">
        <f t="shared" si="14"/>
        <v>0</v>
      </c>
      <c r="BJ14" s="77">
        <f t="shared" si="15"/>
        <v>0</v>
      </c>
      <c r="BK14" s="77">
        <f t="shared" si="16"/>
        <v>0</v>
      </c>
      <c r="BL14" s="77">
        <f t="shared" si="17"/>
        <v>0</v>
      </c>
    </row>
    <row r="15" spans="1:64" ht="15" customHeight="1" x14ac:dyDescent="0.25">
      <c r="A15" s="94">
        <f>METAS!A15</f>
        <v>12</v>
      </c>
      <c r="B15" s="95" t="str">
        <f>METAS!B15</f>
        <v xml:space="preserve">12-Tratamiento ambulatorio de personas con primer episodio psicotico </v>
      </c>
      <c r="C15" s="212" t="str">
        <f>METAS!D15</f>
        <v>SALUD MENTAL CSMC</v>
      </c>
      <c r="D15" s="96">
        <v>0</v>
      </c>
      <c r="E15" s="96">
        <v>0</v>
      </c>
      <c r="F15" s="96">
        <v>0</v>
      </c>
      <c r="G15" s="96">
        <v>0</v>
      </c>
      <c r="H15" s="96">
        <v>0</v>
      </c>
      <c r="I15" s="96">
        <v>0</v>
      </c>
      <c r="J15" s="96">
        <v>0</v>
      </c>
      <c r="K15" s="96">
        <v>0</v>
      </c>
      <c r="L15" s="96">
        <v>0</v>
      </c>
      <c r="M15" s="96">
        <v>0</v>
      </c>
      <c r="N15" s="96">
        <v>0</v>
      </c>
      <c r="O15" s="96">
        <v>0</v>
      </c>
      <c r="P15" s="96">
        <v>0</v>
      </c>
      <c r="Q15" s="96">
        <v>0</v>
      </c>
      <c r="R15" s="96">
        <v>0</v>
      </c>
      <c r="S15" s="96">
        <v>0</v>
      </c>
      <c r="T15" s="96">
        <v>0</v>
      </c>
      <c r="U15" s="96">
        <v>0</v>
      </c>
      <c r="V15" s="96">
        <v>0</v>
      </c>
      <c r="W15" s="96">
        <v>0</v>
      </c>
      <c r="X15" s="96">
        <v>0</v>
      </c>
      <c r="Y15" s="96">
        <v>0</v>
      </c>
      <c r="Z15" s="96">
        <v>0</v>
      </c>
      <c r="AA15" s="96">
        <v>0</v>
      </c>
      <c r="AB15" s="96">
        <v>0</v>
      </c>
      <c r="AC15" s="96">
        <v>0</v>
      </c>
      <c r="AD15" s="96">
        <v>0</v>
      </c>
      <c r="AE15" s="96">
        <v>0</v>
      </c>
      <c r="AF15" s="96">
        <v>0</v>
      </c>
      <c r="AG15" s="96">
        <v>0</v>
      </c>
      <c r="AH15" s="96">
        <v>0</v>
      </c>
      <c r="AI15" s="96">
        <v>0</v>
      </c>
      <c r="AJ15" s="96">
        <v>0</v>
      </c>
      <c r="AK15" s="96">
        <v>0</v>
      </c>
      <c r="AL15" s="96">
        <v>0</v>
      </c>
      <c r="AM15" s="96">
        <v>0</v>
      </c>
      <c r="AN15" s="96">
        <v>0</v>
      </c>
      <c r="AO15" s="96">
        <v>0</v>
      </c>
      <c r="AP15" s="96">
        <v>0</v>
      </c>
      <c r="AQ15" s="96">
        <v>0</v>
      </c>
      <c r="AR15" s="96">
        <v>0</v>
      </c>
      <c r="AS15" s="13"/>
      <c r="AT15" s="90">
        <f t="shared" si="0"/>
        <v>0</v>
      </c>
      <c r="AU15" s="90">
        <f t="shared" si="1"/>
        <v>0</v>
      </c>
      <c r="AV15" s="90">
        <f t="shared" si="2"/>
        <v>0</v>
      </c>
      <c r="AW15" s="90">
        <f t="shared" si="3"/>
        <v>0</v>
      </c>
      <c r="AX15" s="90">
        <f t="shared" si="4"/>
        <v>0</v>
      </c>
      <c r="AY15" s="90">
        <f t="shared" si="5"/>
        <v>0</v>
      </c>
      <c r="AZ15" s="90">
        <f t="shared" si="6"/>
        <v>0</v>
      </c>
      <c r="BA15" s="90">
        <f t="shared" si="7"/>
        <v>0</v>
      </c>
      <c r="BB15" s="90">
        <f t="shared" si="8"/>
        <v>0</v>
      </c>
      <c r="BC15" s="90">
        <f t="shared" si="9"/>
        <v>0</v>
      </c>
      <c r="BD15" s="91">
        <f t="shared" si="10"/>
        <v>0</v>
      </c>
      <c r="BE15" s="1"/>
      <c r="BF15" s="76">
        <f t="shared" si="11"/>
        <v>0</v>
      </c>
      <c r="BG15" s="76">
        <f t="shared" si="12"/>
        <v>0</v>
      </c>
      <c r="BH15" s="77">
        <f t="shared" si="13"/>
        <v>0</v>
      </c>
      <c r="BI15" s="77">
        <f t="shared" si="14"/>
        <v>0</v>
      </c>
      <c r="BJ15" s="77">
        <f t="shared" si="15"/>
        <v>0</v>
      </c>
      <c r="BK15" s="77">
        <f t="shared" si="16"/>
        <v>0</v>
      </c>
      <c r="BL15" s="77">
        <f t="shared" si="17"/>
        <v>0</v>
      </c>
    </row>
    <row r="16" spans="1:64" ht="15" customHeight="1" x14ac:dyDescent="0.25">
      <c r="A16" s="94">
        <f>METAS!A16</f>
        <v>13</v>
      </c>
      <c r="B16" s="95" t="str">
        <f>METAS!B16</f>
        <v xml:space="preserve">13-Rehabilitacion psicosocial </v>
      </c>
      <c r="C16" s="212" t="str">
        <f>METAS!D16</f>
        <v>SALUD MENTAL CSMC</v>
      </c>
      <c r="D16" s="96">
        <v>0</v>
      </c>
      <c r="E16" s="96">
        <v>0</v>
      </c>
      <c r="F16" s="96">
        <v>0</v>
      </c>
      <c r="G16" s="96">
        <v>0</v>
      </c>
      <c r="H16" s="96">
        <v>0</v>
      </c>
      <c r="I16" s="96">
        <v>0</v>
      </c>
      <c r="J16" s="96">
        <v>0</v>
      </c>
      <c r="K16" s="96">
        <v>0</v>
      </c>
      <c r="L16" s="96">
        <v>0</v>
      </c>
      <c r="M16" s="96">
        <v>0</v>
      </c>
      <c r="N16" s="96">
        <v>0</v>
      </c>
      <c r="O16" s="96">
        <v>0</v>
      </c>
      <c r="P16" s="96">
        <v>0</v>
      </c>
      <c r="Q16" s="96">
        <v>0</v>
      </c>
      <c r="R16" s="96">
        <v>0</v>
      </c>
      <c r="S16" s="96">
        <v>0</v>
      </c>
      <c r="T16" s="96">
        <v>0</v>
      </c>
      <c r="U16" s="96">
        <v>0</v>
      </c>
      <c r="V16" s="96">
        <v>0</v>
      </c>
      <c r="W16" s="96">
        <v>0</v>
      </c>
      <c r="X16" s="96">
        <v>0</v>
      </c>
      <c r="Y16" s="96">
        <v>0</v>
      </c>
      <c r="Z16" s="96">
        <v>0</v>
      </c>
      <c r="AA16" s="96">
        <v>0</v>
      </c>
      <c r="AB16" s="96">
        <v>0</v>
      </c>
      <c r="AC16" s="96">
        <v>0</v>
      </c>
      <c r="AD16" s="96">
        <v>0</v>
      </c>
      <c r="AE16" s="96">
        <v>0</v>
      </c>
      <c r="AF16" s="96">
        <v>0</v>
      </c>
      <c r="AG16" s="96">
        <v>0</v>
      </c>
      <c r="AH16" s="96">
        <v>0</v>
      </c>
      <c r="AI16" s="96">
        <v>0</v>
      </c>
      <c r="AJ16" s="96">
        <v>0</v>
      </c>
      <c r="AK16" s="96">
        <v>0</v>
      </c>
      <c r="AL16" s="96">
        <v>0</v>
      </c>
      <c r="AM16" s="96">
        <v>0</v>
      </c>
      <c r="AN16" s="96">
        <v>0</v>
      </c>
      <c r="AO16" s="96">
        <v>0</v>
      </c>
      <c r="AP16" s="96">
        <v>0</v>
      </c>
      <c r="AQ16" s="96">
        <v>0</v>
      </c>
      <c r="AR16" s="96">
        <v>0</v>
      </c>
      <c r="AS16" s="13"/>
      <c r="AT16" s="90">
        <f t="shared" si="0"/>
        <v>0</v>
      </c>
      <c r="AU16" s="90">
        <f t="shared" si="1"/>
        <v>0</v>
      </c>
      <c r="AV16" s="90">
        <f t="shared" si="2"/>
        <v>0</v>
      </c>
      <c r="AW16" s="90">
        <f t="shared" si="3"/>
        <v>0</v>
      </c>
      <c r="AX16" s="90">
        <f t="shared" si="4"/>
        <v>0</v>
      </c>
      <c r="AY16" s="90">
        <f t="shared" si="5"/>
        <v>0</v>
      </c>
      <c r="AZ16" s="90">
        <f t="shared" si="6"/>
        <v>0</v>
      </c>
      <c r="BA16" s="90">
        <f t="shared" si="7"/>
        <v>0</v>
      </c>
      <c r="BB16" s="90">
        <f t="shared" si="8"/>
        <v>0</v>
      </c>
      <c r="BC16" s="90">
        <f t="shared" si="9"/>
        <v>0</v>
      </c>
      <c r="BD16" s="91">
        <f t="shared" si="10"/>
        <v>0</v>
      </c>
      <c r="BE16" s="1"/>
      <c r="BF16" s="76">
        <f t="shared" si="11"/>
        <v>0</v>
      </c>
      <c r="BG16" s="76">
        <f t="shared" si="12"/>
        <v>0</v>
      </c>
      <c r="BH16" s="77">
        <f t="shared" si="13"/>
        <v>0</v>
      </c>
      <c r="BI16" s="77">
        <f t="shared" si="14"/>
        <v>0</v>
      </c>
      <c r="BJ16" s="77">
        <f t="shared" si="15"/>
        <v>0</v>
      </c>
      <c r="BK16" s="77">
        <f t="shared" si="16"/>
        <v>0</v>
      </c>
      <c r="BL16" s="77">
        <f t="shared" si="17"/>
        <v>0</v>
      </c>
    </row>
    <row r="17" spans="1:56" x14ac:dyDescent="0.25">
      <c r="A17" s="94">
        <f>METAS!A17</f>
        <v>14</v>
      </c>
      <c r="B17" s="95" t="str">
        <f>METAS!B17</f>
        <v xml:space="preserve">14-Rehabilitacion laboral </v>
      </c>
      <c r="C17" s="212" t="str">
        <f>METAS!D17</f>
        <v>SALUD MENTAL CSMC</v>
      </c>
      <c r="D17" s="96">
        <v>0</v>
      </c>
      <c r="E17" s="96">
        <v>0</v>
      </c>
      <c r="F17" s="96">
        <v>0</v>
      </c>
      <c r="G17" s="96">
        <v>0</v>
      </c>
      <c r="H17" s="96">
        <v>0</v>
      </c>
      <c r="I17" s="96">
        <v>0</v>
      </c>
      <c r="J17" s="96">
        <v>0</v>
      </c>
      <c r="K17" s="96">
        <v>0</v>
      </c>
      <c r="L17" s="96">
        <v>0</v>
      </c>
      <c r="M17" s="96">
        <v>0</v>
      </c>
      <c r="N17" s="96">
        <v>0</v>
      </c>
      <c r="O17" s="96">
        <v>0</v>
      </c>
      <c r="P17" s="96">
        <v>0</v>
      </c>
      <c r="Q17" s="96">
        <v>0</v>
      </c>
      <c r="R17" s="96">
        <v>0</v>
      </c>
      <c r="S17" s="96">
        <v>0</v>
      </c>
      <c r="T17" s="96">
        <v>0</v>
      </c>
      <c r="U17" s="96">
        <v>0</v>
      </c>
      <c r="V17" s="96">
        <v>0</v>
      </c>
      <c r="W17" s="96">
        <v>0</v>
      </c>
      <c r="X17" s="96">
        <v>0</v>
      </c>
      <c r="Y17" s="96">
        <v>0</v>
      </c>
      <c r="Z17" s="96">
        <v>0</v>
      </c>
      <c r="AA17" s="96">
        <v>0</v>
      </c>
      <c r="AB17" s="96">
        <v>0</v>
      </c>
      <c r="AC17" s="96">
        <v>0</v>
      </c>
      <c r="AD17" s="96">
        <v>0</v>
      </c>
      <c r="AE17" s="96">
        <v>0</v>
      </c>
      <c r="AF17" s="96">
        <v>0</v>
      </c>
      <c r="AG17" s="96">
        <v>0</v>
      </c>
      <c r="AH17" s="96">
        <v>0</v>
      </c>
      <c r="AI17" s="96">
        <v>0</v>
      </c>
      <c r="AJ17" s="96">
        <v>0</v>
      </c>
      <c r="AK17" s="96">
        <v>0</v>
      </c>
      <c r="AL17" s="96">
        <v>0</v>
      </c>
      <c r="AM17" s="96">
        <v>0</v>
      </c>
      <c r="AN17" s="96">
        <v>0</v>
      </c>
      <c r="AO17" s="96">
        <v>0</v>
      </c>
      <c r="AP17" s="96">
        <v>0</v>
      </c>
      <c r="AQ17" s="96">
        <v>0</v>
      </c>
      <c r="AR17" s="96">
        <v>0</v>
      </c>
      <c r="AT17" s="90">
        <f t="shared" ref="AT17:AT31" si="18">SUM(D17)</f>
        <v>0</v>
      </c>
      <c r="AU17" s="90">
        <f t="shared" ref="AU17:AU31" si="19">SUM(E17)</f>
        <v>0</v>
      </c>
      <c r="AV17" s="90">
        <f t="shared" ref="AV17:AV31" si="20">+SUM(F17:O17)</f>
        <v>0</v>
      </c>
      <c r="AW17" s="90">
        <f t="shared" ref="AW17:AW31" si="21">+SUM(P17:R17)</f>
        <v>0</v>
      </c>
      <c r="AX17" s="90">
        <f t="shared" ref="AX17:AX31" si="22">+SUM(S17:V17)</f>
        <v>0</v>
      </c>
      <c r="AY17" s="90">
        <f t="shared" ref="AY17:AY31" si="23">+SUM(W17:AB17)</f>
        <v>0</v>
      </c>
      <c r="AZ17" s="90">
        <f t="shared" ref="AZ17:AZ31" si="24">+SUM(AC17:AG17)</f>
        <v>0</v>
      </c>
      <c r="BA17" s="90">
        <f t="shared" ref="BA17:BA31" si="25">+SUM(AH17:AJ17)</f>
        <v>0</v>
      </c>
      <c r="BB17" s="90">
        <f t="shared" ref="BB17:BB31" si="26">+SUM(AK17:AN17)</f>
        <v>0</v>
      </c>
      <c r="BC17" s="90">
        <f t="shared" ref="BC17:BC31" si="27">+SUM(AO17:AR17)</f>
        <v>0</v>
      </c>
      <c r="BD17" s="91">
        <f t="shared" ref="BD17:BD31" si="28">SUM(AT17:BC17)</f>
        <v>0</v>
      </c>
    </row>
    <row r="18" spans="1:56" x14ac:dyDescent="0.25">
      <c r="A18" s="94">
        <f>METAS!A18</f>
        <v>15</v>
      </c>
      <c r="B18" s="95" t="str">
        <f>METAS!B18</f>
        <v xml:space="preserve">15-Primeros auxilios psicologicos en situaciones de crisis y emergencias humanitarias </v>
      </c>
      <c r="C18" s="212" t="str">
        <f>METAS!D18</f>
        <v>SALUD MENTAL CSMC</v>
      </c>
      <c r="D18" s="96">
        <v>0</v>
      </c>
      <c r="E18" s="96">
        <v>0</v>
      </c>
      <c r="F18" s="96">
        <v>0</v>
      </c>
      <c r="G18" s="96">
        <v>0</v>
      </c>
      <c r="H18" s="96">
        <v>0</v>
      </c>
      <c r="I18" s="96">
        <v>0</v>
      </c>
      <c r="J18" s="96">
        <v>0</v>
      </c>
      <c r="K18" s="96">
        <v>0</v>
      </c>
      <c r="L18" s="96">
        <v>0</v>
      </c>
      <c r="M18" s="96">
        <v>0</v>
      </c>
      <c r="N18" s="96">
        <v>0</v>
      </c>
      <c r="O18" s="96">
        <v>0</v>
      </c>
      <c r="P18" s="96">
        <v>0</v>
      </c>
      <c r="Q18" s="96">
        <v>0</v>
      </c>
      <c r="R18" s="96">
        <v>0</v>
      </c>
      <c r="S18" s="96">
        <v>0</v>
      </c>
      <c r="T18" s="96">
        <v>0</v>
      </c>
      <c r="U18" s="96">
        <v>0</v>
      </c>
      <c r="V18" s="96">
        <v>0</v>
      </c>
      <c r="W18" s="96">
        <v>0</v>
      </c>
      <c r="X18" s="96">
        <v>0</v>
      </c>
      <c r="Y18" s="96">
        <v>0</v>
      </c>
      <c r="Z18" s="96">
        <v>0</v>
      </c>
      <c r="AA18" s="96">
        <v>0</v>
      </c>
      <c r="AB18" s="96">
        <v>0</v>
      </c>
      <c r="AC18" s="96">
        <v>0</v>
      </c>
      <c r="AD18" s="96">
        <v>0</v>
      </c>
      <c r="AE18" s="96">
        <v>0</v>
      </c>
      <c r="AF18" s="96">
        <v>0</v>
      </c>
      <c r="AG18" s="96">
        <v>0</v>
      </c>
      <c r="AH18" s="96">
        <v>0</v>
      </c>
      <c r="AI18" s="96">
        <v>0</v>
      </c>
      <c r="AJ18" s="96">
        <v>0</v>
      </c>
      <c r="AK18" s="96">
        <v>0</v>
      </c>
      <c r="AL18" s="96">
        <v>0</v>
      </c>
      <c r="AM18" s="96">
        <v>0</v>
      </c>
      <c r="AN18" s="96">
        <v>0</v>
      </c>
      <c r="AO18" s="96">
        <v>0</v>
      </c>
      <c r="AP18" s="96">
        <v>0</v>
      </c>
      <c r="AQ18" s="96">
        <v>0</v>
      </c>
      <c r="AR18" s="96">
        <v>0</v>
      </c>
      <c r="AT18" s="90">
        <f t="shared" si="18"/>
        <v>0</v>
      </c>
      <c r="AU18" s="90">
        <f t="shared" si="19"/>
        <v>0</v>
      </c>
      <c r="AV18" s="90">
        <f t="shared" si="20"/>
        <v>0</v>
      </c>
      <c r="AW18" s="90">
        <f t="shared" si="21"/>
        <v>0</v>
      </c>
      <c r="AX18" s="90">
        <f t="shared" si="22"/>
        <v>0</v>
      </c>
      <c r="AY18" s="90">
        <f t="shared" si="23"/>
        <v>0</v>
      </c>
      <c r="AZ18" s="90">
        <f t="shared" si="24"/>
        <v>0</v>
      </c>
      <c r="BA18" s="90">
        <f t="shared" si="25"/>
        <v>0</v>
      </c>
      <c r="BB18" s="90">
        <f t="shared" si="26"/>
        <v>0</v>
      </c>
      <c r="BC18" s="90">
        <f t="shared" si="27"/>
        <v>0</v>
      </c>
      <c r="BD18" s="91">
        <f t="shared" si="28"/>
        <v>0</v>
      </c>
    </row>
    <row r="19" spans="1:56" x14ac:dyDescent="0.25">
      <c r="A19" s="94">
        <f>METAS!A19</f>
        <v>16</v>
      </c>
      <c r="B19" s="95" t="str">
        <f>METAS!B19</f>
        <v xml:space="preserve">16-Parejas con consejeria en promocion de una convivencia saludable </v>
      </c>
      <c r="C19" s="212" t="str">
        <f>METAS!D19</f>
        <v>SALUD MENTAL CSMC</v>
      </c>
      <c r="D19" s="96">
        <v>0</v>
      </c>
      <c r="E19" s="96">
        <v>0</v>
      </c>
      <c r="F19" s="96">
        <v>0</v>
      </c>
      <c r="G19" s="96">
        <v>0</v>
      </c>
      <c r="H19" s="96">
        <v>0</v>
      </c>
      <c r="I19" s="96">
        <v>0</v>
      </c>
      <c r="J19" s="96">
        <v>0</v>
      </c>
      <c r="K19" s="96">
        <v>0</v>
      </c>
      <c r="L19" s="96">
        <v>0</v>
      </c>
      <c r="M19" s="96">
        <v>0</v>
      </c>
      <c r="N19" s="96">
        <v>0</v>
      </c>
      <c r="O19" s="96">
        <v>0</v>
      </c>
      <c r="P19" s="96">
        <v>0</v>
      </c>
      <c r="Q19" s="96">
        <v>0</v>
      </c>
      <c r="R19" s="96">
        <v>0</v>
      </c>
      <c r="S19" s="96">
        <v>0</v>
      </c>
      <c r="T19" s="96">
        <v>0</v>
      </c>
      <c r="U19" s="96">
        <v>0</v>
      </c>
      <c r="V19" s="96">
        <v>0</v>
      </c>
      <c r="W19" s="96">
        <v>0</v>
      </c>
      <c r="X19" s="96">
        <v>0</v>
      </c>
      <c r="Y19" s="96">
        <v>0</v>
      </c>
      <c r="Z19" s="96">
        <v>0</v>
      </c>
      <c r="AA19" s="96">
        <v>0</v>
      </c>
      <c r="AB19" s="96">
        <v>0</v>
      </c>
      <c r="AC19" s="96">
        <v>0</v>
      </c>
      <c r="AD19" s="96">
        <v>0</v>
      </c>
      <c r="AE19" s="96">
        <v>0</v>
      </c>
      <c r="AF19" s="96">
        <v>0</v>
      </c>
      <c r="AG19" s="96">
        <v>0</v>
      </c>
      <c r="AH19" s="96">
        <v>0</v>
      </c>
      <c r="AI19" s="96">
        <v>0</v>
      </c>
      <c r="AJ19" s="96">
        <v>0</v>
      </c>
      <c r="AK19" s="96">
        <v>0</v>
      </c>
      <c r="AL19" s="96">
        <v>0</v>
      </c>
      <c r="AM19" s="96">
        <v>0</v>
      </c>
      <c r="AN19" s="96">
        <v>0</v>
      </c>
      <c r="AO19" s="96">
        <v>0</v>
      </c>
      <c r="AP19" s="96">
        <v>0</v>
      </c>
      <c r="AQ19" s="96">
        <v>0</v>
      </c>
      <c r="AR19" s="96">
        <v>0</v>
      </c>
      <c r="AT19" s="90">
        <f t="shared" si="18"/>
        <v>0</v>
      </c>
      <c r="AU19" s="90">
        <f t="shared" si="19"/>
        <v>0</v>
      </c>
      <c r="AV19" s="90">
        <f t="shared" si="20"/>
        <v>0</v>
      </c>
      <c r="AW19" s="90">
        <f t="shared" si="21"/>
        <v>0</v>
      </c>
      <c r="AX19" s="90">
        <f t="shared" si="22"/>
        <v>0</v>
      </c>
      <c r="AY19" s="90">
        <f t="shared" si="23"/>
        <v>0</v>
      </c>
      <c r="AZ19" s="90">
        <f t="shared" si="24"/>
        <v>0</v>
      </c>
      <c r="BA19" s="90">
        <f t="shared" si="25"/>
        <v>0</v>
      </c>
      <c r="BB19" s="90">
        <f t="shared" si="26"/>
        <v>0</v>
      </c>
      <c r="BC19" s="90">
        <f t="shared" si="27"/>
        <v>0</v>
      </c>
      <c r="BD19" s="91">
        <f t="shared" si="28"/>
        <v>0</v>
      </c>
    </row>
    <row r="20" spans="1:56" ht="30" x14ac:dyDescent="0.25">
      <c r="A20" s="94">
        <f>METAS!A20</f>
        <v>17</v>
      </c>
      <c r="B20" s="95" t="str">
        <f>METAS!B20</f>
        <v xml:space="preserve">17-Agentes comunitarios de salud realizan vigilancia ciudadana para reducir la violencia fisica causada por la pareja </v>
      </c>
      <c r="C20" s="212" t="str">
        <f>METAS!D20</f>
        <v>SALUD MENTAL CSMC</v>
      </c>
      <c r="D20" s="96">
        <v>0</v>
      </c>
      <c r="E20" s="96">
        <v>0</v>
      </c>
      <c r="F20" s="96">
        <v>0</v>
      </c>
      <c r="G20" s="96">
        <v>0</v>
      </c>
      <c r="H20" s="96">
        <v>0</v>
      </c>
      <c r="I20" s="96">
        <v>0</v>
      </c>
      <c r="J20" s="96">
        <v>0</v>
      </c>
      <c r="K20" s="96">
        <v>0</v>
      </c>
      <c r="L20" s="96">
        <v>0</v>
      </c>
      <c r="M20" s="96">
        <v>0</v>
      </c>
      <c r="N20" s="96">
        <v>0</v>
      </c>
      <c r="O20" s="96">
        <v>0</v>
      </c>
      <c r="P20" s="96">
        <v>0</v>
      </c>
      <c r="Q20" s="96">
        <v>0</v>
      </c>
      <c r="R20" s="96">
        <v>0</v>
      </c>
      <c r="S20" s="96">
        <v>0</v>
      </c>
      <c r="T20" s="96">
        <v>0</v>
      </c>
      <c r="U20" s="96">
        <v>0</v>
      </c>
      <c r="V20" s="96">
        <v>0</v>
      </c>
      <c r="W20" s="96">
        <v>0</v>
      </c>
      <c r="X20" s="96">
        <v>0</v>
      </c>
      <c r="Y20" s="96">
        <v>0</v>
      </c>
      <c r="Z20" s="96">
        <v>0</v>
      </c>
      <c r="AA20" s="96">
        <v>0</v>
      </c>
      <c r="AB20" s="96">
        <v>0</v>
      </c>
      <c r="AC20" s="96">
        <v>0</v>
      </c>
      <c r="AD20" s="96">
        <v>0</v>
      </c>
      <c r="AE20" s="96">
        <v>0</v>
      </c>
      <c r="AF20" s="96">
        <v>0</v>
      </c>
      <c r="AG20" s="96">
        <v>0</v>
      </c>
      <c r="AH20" s="96">
        <v>0</v>
      </c>
      <c r="AI20" s="96">
        <v>0</v>
      </c>
      <c r="AJ20" s="96">
        <v>0</v>
      </c>
      <c r="AK20" s="96">
        <v>0</v>
      </c>
      <c r="AL20" s="96">
        <v>0</v>
      </c>
      <c r="AM20" s="96">
        <v>0</v>
      </c>
      <c r="AN20" s="96">
        <v>0</v>
      </c>
      <c r="AO20" s="96">
        <v>0</v>
      </c>
      <c r="AP20" s="96">
        <v>0</v>
      </c>
      <c r="AQ20" s="96">
        <v>0</v>
      </c>
      <c r="AR20" s="96">
        <v>0</v>
      </c>
      <c r="AT20" s="90">
        <f t="shared" si="18"/>
        <v>0</v>
      </c>
      <c r="AU20" s="90">
        <f t="shared" si="19"/>
        <v>0</v>
      </c>
      <c r="AV20" s="90">
        <f t="shared" si="20"/>
        <v>0</v>
      </c>
      <c r="AW20" s="90">
        <f t="shared" si="21"/>
        <v>0</v>
      </c>
      <c r="AX20" s="90">
        <f t="shared" si="22"/>
        <v>0</v>
      </c>
      <c r="AY20" s="90">
        <f t="shared" si="23"/>
        <v>0</v>
      </c>
      <c r="AZ20" s="90">
        <f t="shared" si="24"/>
        <v>0</v>
      </c>
      <c r="BA20" s="90">
        <f t="shared" si="25"/>
        <v>0</v>
      </c>
      <c r="BB20" s="90">
        <f t="shared" si="26"/>
        <v>0</v>
      </c>
      <c r="BC20" s="90">
        <f t="shared" si="27"/>
        <v>0</v>
      </c>
      <c r="BD20" s="91">
        <f t="shared" si="28"/>
        <v>0</v>
      </c>
    </row>
    <row r="21" spans="1:56" x14ac:dyDescent="0.25">
      <c r="A21" s="94">
        <f>METAS!A21</f>
        <v>18</v>
      </c>
      <c r="B21" s="95" t="str">
        <f>METAS!B21</f>
        <v xml:space="preserve">18-Tratamiento en violencia familiar en el primer nivel de atención no especializado. </v>
      </c>
      <c r="C21" s="212" t="str">
        <f>METAS!D21</f>
        <v>SALUD MENTAL I-1 A I-4</v>
      </c>
      <c r="D21" s="96">
        <v>0</v>
      </c>
      <c r="E21" s="96">
        <v>0</v>
      </c>
      <c r="F21" s="96">
        <v>3</v>
      </c>
      <c r="G21" s="96">
        <v>0</v>
      </c>
      <c r="H21" s="96">
        <v>0</v>
      </c>
      <c r="I21" s="96">
        <v>0</v>
      </c>
      <c r="J21" s="96">
        <v>0</v>
      </c>
      <c r="K21" s="96">
        <v>0</v>
      </c>
      <c r="L21" s="96">
        <v>0</v>
      </c>
      <c r="M21" s="96">
        <v>0</v>
      </c>
      <c r="N21" s="96">
        <v>0</v>
      </c>
      <c r="O21" s="96">
        <v>0</v>
      </c>
      <c r="P21" s="96">
        <v>0</v>
      </c>
      <c r="Q21" s="96">
        <v>0</v>
      </c>
      <c r="R21" s="96">
        <v>0</v>
      </c>
      <c r="S21" s="96">
        <v>3</v>
      </c>
      <c r="T21" s="96">
        <v>0</v>
      </c>
      <c r="U21" s="96">
        <v>0</v>
      </c>
      <c r="V21" s="96">
        <v>0</v>
      </c>
      <c r="W21" s="96">
        <v>0</v>
      </c>
      <c r="X21" s="96">
        <v>4</v>
      </c>
      <c r="Y21" s="96">
        <v>0</v>
      </c>
      <c r="Z21" s="96">
        <v>0</v>
      </c>
      <c r="AA21" s="96">
        <v>0</v>
      </c>
      <c r="AB21" s="96">
        <v>0</v>
      </c>
      <c r="AC21" s="96">
        <v>0</v>
      </c>
      <c r="AD21" s="96">
        <v>0</v>
      </c>
      <c r="AE21" s="96">
        <v>0</v>
      </c>
      <c r="AF21" s="96">
        <v>0</v>
      </c>
      <c r="AG21" s="96">
        <v>0</v>
      </c>
      <c r="AH21" s="96">
        <v>0</v>
      </c>
      <c r="AI21" s="96">
        <v>0</v>
      </c>
      <c r="AJ21" s="96">
        <v>0</v>
      </c>
      <c r="AK21" s="96">
        <v>1</v>
      </c>
      <c r="AL21" s="96">
        <v>0</v>
      </c>
      <c r="AM21" s="96">
        <v>0</v>
      </c>
      <c r="AN21" s="96">
        <v>0</v>
      </c>
      <c r="AO21" s="96">
        <v>0</v>
      </c>
      <c r="AP21" s="96">
        <v>0</v>
      </c>
      <c r="AQ21" s="96">
        <v>0</v>
      </c>
      <c r="AR21" s="96">
        <v>0</v>
      </c>
      <c r="AT21" s="90">
        <f t="shared" si="18"/>
        <v>0</v>
      </c>
      <c r="AU21" s="90">
        <f t="shared" si="19"/>
        <v>0</v>
      </c>
      <c r="AV21" s="90">
        <f t="shared" si="20"/>
        <v>3</v>
      </c>
      <c r="AW21" s="90">
        <f t="shared" si="21"/>
        <v>0</v>
      </c>
      <c r="AX21" s="90">
        <f t="shared" si="22"/>
        <v>3</v>
      </c>
      <c r="AY21" s="90">
        <f t="shared" si="23"/>
        <v>4</v>
      </c>
      <c r="AZ21" s="90">
        <f t="shared" si="24"/>
        <v>0</v>
      </c>
      <c r="BA21" s="90">
        <f t="shared" si="25"/>
        <v>0</v>
      </c>
      <c r="BB21" s="90">
        <f t="shared" si="26"/>
        <v>1</v>
      </c>
      <c r="BC21" s="90">
        <f t="shared" si="27"/>
        <v>0</v>
      </c>
      <c r="BD21" s="91">
        <f t="shared" si="28"/>
        <v>11</v>
      </c>
    </row>
    <row r="22" spans="1:56" x14ac:dyDescent="0.25">
      <c r="A22" s="94">
        <f>METAS!A22</f>
        <v>19</v>
      </c>
      <c r="B22" s="95" t="str">
        <f>METAS!B22</f>
        <v>19-Tratamiento a Niños, Niñas y Adolescentes Afectados por Violencia Infantil</v>
      </c>
      <c r="C22" s="212" t="str">
        <f>METAS!D22</f>
        <v>SALUD MENTAL I-1 A I-4</v>
      </c>
      <c r="D22" s="96">
        <v>0</v>
      </c>
      <c r="E22" s="96">
        <v>0</v>
      </c>
      <c r="F22" s="96">
        <v>11</v>
      </c>
      <c r="G22" s="96">
        <v>0</v>
      </c>
      <c r="H22" s="96">
        <v>0</v>
      </c>
      <c r="I22" s="96">
        <v>0</v>
      </c>
      <c r="J22" s="96">
        <v>0</v>
      </c>
      <c r="K22" s="96">
        <v>0</v>
      </c>
      <c r="L22" s="96">
        <v>0</v>
      </c>
      <c r="M22" s="96">
        <v>0</v>
      </c>
      <c r="N22" s="96">
        <v>0</v>
      </c>
      <c r="O22" s="96">
        <v>0</v>
      </c>
      <c r="P22" s="96">
        <v>0</v>
      </c>
      <c r="Q22" s="96">
        <v>0</v>
      </c>
      <c r="R22" s="96">
        <v>0</v>
      </c>
      <c r="S22" s="96">
        <v>2</v>
      </c>
      <c r="T22" s="96">
        <v>0</v>
      </c>
      <c r="U22" s="96">
        <v>0</v>
      </c>
      <c r="V22" s="96">
        <v>0</v>
      </c>
      <c r="W22" s="96">
        <v>0</v>
      </c>
      <c r="X22" s="96">
        <v>0</v>
      </c>
      <c r="Y22" s="96">
        <v>0</v>
      </c>
      <c r="Z22" s="96">
        <v>0</v>
      </c>
      <c r="AA22" s="96">
        <v>0</v>
      </c>
      <c r="AB22" s="96">
        <v>0</v>
      </c>
      <c r="AC22" s="96">
        <v>0</v>
      </c>
      <c r="AD22" s="96">
        <v>0</v>
      </c>
      <c r="AE22" s="96">
        <v>0</v>
      </c>
      <c r="AF22" s="96">
        <v>0</v>
      </c>
      <c r="AG22" s="96">
        <v>0</v>
      </c>
      <c r="AH22" s="96">
        <v>0</v>
      </c>
      <c r="AI22" s="96">
        <v>0</v>
      </c>
      <c r="AJ22" s="96">
        <v>0</v>
      </c>
      <c r="AK22" s="96">
        <v>1</v>
      </c>
      <c r="AL22" s="96">
        <v>0</v>
      </c>
      <c r="AM22" s="96">
        <v>0</v>
      </c>
      <c r="AN22" s="96">
        <v>0</v>
      </c>
      <c r="AO22" s="96">
        <v>0</v>
      </c>
      <c r="AP22" s="96">
        <v>0</v>
      </c>
      <c r="AQ22" s="96">
        <v>0</v>
      </c>
      <c r="AR22" s="96">
        <v>0</v>
      </c>
      <c r="AT22" s="90">
        <f t="shared" si="18"/>
        <v>0</v>
      </c>
      <c r="AU22" s="90">
        <f t="shared" si="19"/>
        <v>0</v>
      </c>
      <c r="AV22" s="90">
        <f t="shared" si="20"/>
        <v>11</v>
      </c>
      <c r="AW22" s="90">
        <f t="shared" si="21"/>
        <v>0</v>
      </c>
      <c r="AX22" s="90">
        <f t="shared" si="22"/>
        <v>2</v>
      </c>
      <c r="AY22" s="90">
        <f t="shared" si="23"/>
        <v>0</v>
      </c>
      <c r="AZ22" s="90">
        <f t="shared" si="24"/>
        <v>0</v>
      </c>
      <c r="BA22" s="90">
        <f t="shared" si="25"/>
        <v>0</v>
      </c>
      <c r="BB22" s="90">
        <f t="shared" si="26"/>
        <v>1</v>
      </c>
      <c r="BC22" s="90">
        <f t="shared" si="27"/>
        <v>0</v>
      </c>
      <c r="BD22" s="91">
        <f t="shared" si="28"/>
        <v>14</v>
      </c>
    </row>
    <row r="23" spans="1:56" ht="30" x14ac:dyDescent="0.25">
      <c r="A23" s="94">
        <f>METAS!A23</f>
        <v>20</v>
      </c>
      <c r="B23" s="95" t="str">
        <f>METAS!B23</f>
        <v xml:space="preserve">20-Tratamiento ambulatorio de Niños, Niñas de 0 a 17 años con trastornos  del aspectro autista </v>
      </c>
      <c r="C23" s="212" t="str">
        <f>METAS!D23</f>
        <v>SALUD MENTAL I-1 A I-4</v>
      </c>
      <c r="D23" s="96">
        <v>0</v>
      </c>
      <c r="E23" s="96">
        <v>0</v>
      </c>
      <c r="F23" s="96">
        <v>0</v>
      </c>
      <c r="G23" s="96">
        <v>0</v>
      </c>
      <c r="H23" s="96">
        <v>0</v>
      </c>
      <c r="I23" s="96">
        <v>0</v>
      </c>
      <c r="J23" s="96">
        <v>0</v>
      </c>
      <c r="K23" s="96">
        <v>0</v>
      </c>
      <c r="L23" s="96">
        <v>0</v>
      </c>
      <c r="M23" s="96">
        <v>0</v>
      </c>
      <c r="N23" s="96">
        <v>0</v>
      </c>
      <c r="O23" s="96">
        <v>0</v>
      </c>
      <c r="P23" s="96">
        <v>0</v>
      </c>
      <c r="Q23" s="96">
        <v>0</v>
      </c>
      <c r="R23" s="96">
        <v>0</v>
      </c>
      <c r="S23" s="96">
        <v>0</v>
      </c>
      <c r="T23" s="96">
        <v>0</v>
      </c>
      <c r="U23" s="96">
        <v>0</v>
      </c>
      <c r="V23" s="96">
        <v>0</v>
      </c>
      <c r="W23" s="96">
        <v>0</v>
      </c>
      <c r="X23" s="96">
        <v>0</v>
      </c>
      <c r="Y23" s="96">
        <v>0</v>
      </c>
      <c r="Z23" s="96">
        <v>0</v>
      </c>
      <c r="AA23" s="96">
        <v>0</v>
      </c>
      <c r="AB23" s="96">
        <v>0</v>
      </c>
      <c r="AC23" s="96">
        <v>0</v>
      </c>
      <c r="AD23" s="96">
        <v>0</v>
      </c>
      <c r="AE23" s="96">
        <v>0</v>
      </c>
      <c r="AF23" s="96">
        <v>0</v>
      </c>
      <c r="AG23" s="96">
        <v>0</v>
      </c>
      <c r="AH23" s="96">
        <v>0</v>
      </c>
      <c r="AI23" s="96">
        <v>0</v>
      </c>
      <c r="AJ23" s="96">
        <v>0</v>
      </c>
      <c r="AK23" s="96">
        <v>0</v>
      </c>
      <c r="AL23" s="96">
        <v>0</v>
      </c>
      <c r="AM23" s="96">
        <v>0</v>
      </c>
      <c r="AN23" s="96">
        <v>0</v>
      </c>
      <c r="AO23" s="96">
        <v>0</v>
      </c>
      <c r="AP23" s="96">
        <v>0</v>
      </c>
      <c r="AQ23" s="96">
        <v>0</v>
      </c>
      <c r="AR23" s="96">
        <v>0</v>
      </c>
      <c r="AT23" s="90">
        <f t="shared" si="18"/>
        <v>0</v>
      </c>
      <c r="AU23" s="90">
        <f t="shared" si="19"/>
        <v>0</v>
      </c>
      <c r="AV23" s="90">
        <f t="shared" si="20"/>
        <v>0</v>
      </c>
      <c r="AW23" s="90">
        <f t="shared" si="21"/>
        <v>0</v>
      </c>
      <c r="AX23" s="90">
        <f t="shared" si="22"/>
        <v>0</v>
      </c>
      <c r="AY23" s="90">
        <f t="shared" si="23"/>
        <v>0</v>
      </c>
      <c r="AZ23" s="90">
        <f t="shared" si="24"/>
        <v>0</v>
      </c>
      <c r="BA23" s="90">
        <f t="shared" si="25"/>
        <v>0</v>
      </c>
      <c r="BB23" s="90">
        <f t="shared" si="26"/>
        <v>0</v>
      </c>
      <c r="BC23" s="90">
        <f t="shared" si="27"/>
        <v>0</v>
      </c>
      <c r="BD23" s="91">
        <f t="shared" si="28"/>
        <v>0</v>
      </c>
    </row>
    <row r="24" spans="1:56" ht="30" x14ac:dyDescent="0.25">
      <c r="A24" s="94">
        <f>METAS!A24</f>
        <v>21</v>
      </c>
      <c r="B24" s="95" t="str">
        <f>METAS!B24</f>
        <v>21-Tratamiento ambulatorio de Niños, Niñas y adolescentes de 0 a 17 años por trastornos  mentales del comportamiento</v>
      </c>
      <c r="C24" s="212" t="str">
        <f>METAS!D24</f>
        <v>SALUD MENTAL I-1 A I-4</v>
      </c>
      <c r="D24" s="96">
        <v>0</v>
      </c>
      <c r="E24" s="96">
        <v>0</v>
      </c>
      <c r="F24" s="96">
        <v>0</v>
      </c>
      <c r="G24" s="96">
        <v>0</v>
      </c>
      <c r="H24" s="96">
        <v>0</v>
      </c>
      <c r="I24" s="96">
        <v>0</v>
      </c>
      <c r="J24" s="96">
        <v>0</v>
      </c>
      <c r="K24" s="96">
        <v>0</v>
      </c>
      <c r="L24" s="96">
        <v>0</v>
      </c>
      <c r="M24" s="96">
        <v>0</v>
      </c>
      <c r="N24" s="96">
        <v>0</v>
      </c>
      <c r="O24" s="96">
        <v>0</v>
      </c>
      <c r="P24" s="96">
        <v>0</v>
      </c>
      <c r="Q24" s="96">
        <v>0</v>
      </c>
      <c r="R24" s="96">
        <v>0</v>
      </c>
      <c r="S24" s="96">
        <v>0</v>
      </c>
      <c r="T24" s="96">
        <v>0</v>
      </c>
      <c r="U24" s="96">
        <v>0</v>
      </c>
      <c r="V24" s="96">
        <v>0</v>
      </c>
      <c r="W24" s="96">
        <v>0</v>
      </c>
      <c r="X24" s="96">
        <v>0</v>
      </c>
      <c r="Y24" s="96">
        <v>0</v>
      </c>
      <c r="Z24" s="96">
        <v>0</v>
      </c>
      <c r="AA24" s="96">
        <v>0</v>
      </c>
      <c r="AB24" s="96">
        <v>0</v>
      </c>
      <c r="AC24" s="96">
        <v>0</v>
      </c>
      <c r="AD24" s="96">
        <v>0</v>
      </c>
      <c r="AE24" s="96">
        <v>0</v>
      </c>
      <c r="AF24" s="96">
        <v>0</v>
      </c>
      <c r="AG24" s="96">
        <v>0</v>
      </c>
      <c r="AH24" s="96">
        <v>0</v>
      </c>
      <c r="AI24" s="96">
        <v>0</v>
      </c>
      <c r="AJ24" s="96">
        <v>0</v>
      </c>
      <c r="AK24" s="96">
        <v>2</v>
      </c>
      <c r="AL24" s="96">
        <v>0</v>
      </c>
      <c r="AM24" s="96">
        <v>0</v>
      </c>
      <c r="AN24" s="96">
        <v>0</v>
      </c>
      <c r="AO24" s="96">
        <v>0</v>
      </c>
      <c r="AP24" s="96">
        <v>0</v>
      </c>
      <c r="AQ24" s="96">
        <v>0</v>
      </c>
      <c r="AR24" s="96">
        <v>0</v>
      </c>
      <c r="AT24" s="90">
        <f t="shared" si="18"/>
        <v>0</v>
      </c>
      <c r="AU24" s="90">
        <f t="shared" si="19"/>
        <v>0</v>
      </c>
      <c r="AV24" s="90">
        <f t="shared" si="20"/>
        <v>0</v>
      </c>
      <c r="AW24" s="90">
        <f t="shared" si="21"/>
        <v>0</v>
      </c>
      <c r="AX24" s="90">
        <f t="shared" si="22"/>
        <v>0</v>
      </c>
      <c r="AY24" s="90">
        <f t="shared" si="23"/>
        <v>0</v>
      </c>
      <c r="AZ24" s="90">
        <f t="shared" si="24"/>
        <v>0</v>
      </c>
      <c r="BA24" s="90">
        <f t="shared" si="25"/>
        <v>0</v>
      </c>
      <c r="BB24" s="90">
        <f t="shared" si="26"/>
        <v>2</v>
      </c>
      <c r="BC24" s="90">
        <f t="shared" si="27"/>
        <v>0</v>
      </c>
      <c r="BD24" s="91">
        <f t="shared" si="28"/>
        <v>2</v>
      </c>
    </row>
    <row r="25" spans="1:56" x14ac:dyDescent="0.25">
      <c r="A25" s="94">
        <f>METAS!A25</f>
        <v>22</v>
      </c>
      <c r="B25" s="95" t="str">
        <f>METAS!B25</f>
        <v xml:space="preserve">22-Tratamiento ambulatorio de personas con depresion </v>
      </c>
      <c r="C25" s="212" t="str">
        <f>METAS!D25</f>
        <v>SALUD MENTAL I-1 A I-4</v>
      </c>
      <c r="D25" s="96">
        <v>0</v>
      </c>
      <c r="E25" s="96">
        <v>0</v>
      </c>
      <c r="F25" s="96">
        <v>3</v>
      </c>
      <c r="G25" s="96">
        <v>0</v>
      </c>
      <c r="H25" s="96">
        <v>0</v>
      </c>
      <c r="I25" s="96">
        <v>0</v>
      </c>
      <c r="J25" s="96">
        <v>0</v>
      </c>
      <c r="K25" s="96">
        <v>0</v>
      </c>
      <c r="L25" s="96">
        <v>0</v>
      </c>
      <c r="M25" s="96">
        <v>0</v>
      </c>
      <c r="N25" s="96">
        <v>0</v>
      </c>
      <c r="O25" s="96">
        <v>1</v>
      </c>
      <c r="P25" s="96">
        <v>0</v>
      </c>
      <c r="Q25" s="96">
        <v>0</v>
      </c>
      <c r="R25" s="96">
        <v>0</v>
      </c>
      <c r="S25" s="96">
        <v>0</v>
      </c>
      <c r="T25" s="96">
        <v>0</v>
      </c>
      <c r="U25" s="96">
        <v>0</v>
      </c>
      <c r="V25" s="96">
        <v>0</v>
      </c>
      <c r="W25" s="96">
        <v>0</v>
      </c>
      <c r="X25" s="96">
        <v>0</v>
      </c>
      <c r="Y25" s="96">
        <v>0</v>
      </c>
      <c r="Z25" s="96">
        <v>0</v>
      </c>
      <c r="AA25" s="96">
        <v>0</v>
      </c>
      <c r="AB25" s="96">
        <v>0</v>
      </c>
      <c r="AC25" s="96">
        <v>0</v>
      </c>
      <c r="AD25" s="96">
        <v>0</v>
      </c>
      <c r="AE25" s="96">
        <v>0</v>
      </c>
      <c r="AF25" s="96">
        <v>0</v>
      </c>
      <c r="AG25" s="96">
        <v>0</v>
      </c>
      <c r="AH25" s="96">
        <v>0</v>
      </c>
      <c r="AI25" s="96">
        <v>0</v>
      </c>
      <c r="AJ25" s="96">
        <v>0</v>
      </c>
      <c r="AK25" s="96">
        <v>1</v>
      </c>
      <c r="AL25" s="96">
        <v>0</v>
      </c>
      <c r="AM25" s="96">
        <v>0</v>
      </c>
      <c r="AN25" s="96">
        <v>0</v>
      </c>
      <c r="AO25" s="96">
        <v>0</v>
      </c>
      <c r="AP25" s="96">
        <v>0</v>
      </c>
      <c r="AQ25" s="96">
        <v>0</v>
      </c>
      <c r="AR25" s="96">
        <v>0</v>
      </c>
      <c r="AT25" s="90">
        <f t="shared" si="18"/>
        <v>0</v>
      </c>
      <c r="AU25" s="90">
        <f t="shared" si="19"/>
        <v>0</v>
      </c>
      <c r="AV25" s="90">
        <f t="shared" si="20"/>
        <v>4</v>
      </c>
      <c r="AW25" s="90">
        <f t="shared" si="21"/>
        <v>0</v>
      </c>
      <c r="AX25" s="90">
        <f t="shared" si="22"/>
        <v>0</v>
      </c>
      <c r="AY25" s="90">
        <f t="shared" si="23"/>
        <v>0</v>
      </c>
      <c r="AZ25" s="90">
        <f t="shared" si="24"/>
        <v>0</v>
      </c>
      <c r="BA25" s="90">
        <f t="shared" si="25"/>
        <v>0</v>
      </c>
      <c r="BB25" s="90">
        <f t="shared" si="26"/>
        <v>1</v>
      </c>
      <c r="BC25" s="90">
        <f t="shared" si="27"/>
        <v>0</v>
      </c>
      <c r="BD25" s="91">
        <f t="shared" si="28"/>
        <v>5</v>
      </c>
    </row>
    <row r="26" spans="1:56" x14ac:dyDescent="0.25">
      <c r="A26" s="94">
        <f>METAS!A26</f>
        <v>23</v>
      </c>
      <c r="B26" s="95" t="str">
        <f>METAS!B26</f>
        <v xml:space="preserve">23-Tratamiento ambulatorio de personas con conducta suicida </v>
      </c>
      <c r="C26" s="212" t="str">
        <f>METAS!D26</f>
        <v>SALUD MENTAL I-1 A I-4</v>
      </c>
      <c r="D26" s="96">
        <v>0</v>
      </c>
      <c r="E26" s="96">
        <v>0</v>
      </c>
      <c r="F26" s="96">
        <v>0</v>
      </c>
      <c r="G26" s="96">
        <v>0</v>
      </c>
      <c r="H26" s="96">
        <v>0</v>
      </c>
      <c r="I26" s="96">
        <v>0</v>
      </c>
      <c r="J26" s="96">
        <v>0</v>
      </c>
      <c r="K26" s="96">
        <v>0</v>
      </c>
      <c r="L26" s="96">
        <v>0</v>
      </c>
      <c r="M26" s="96">
        <v>0</v>
      </c>
      <c r="N26" s="96">
        <v>0</v>
      </c>
      <c r="O26" s="96">
        <v>0</v>
      </c>
      <c r="P26" s="96">
        <v>0</v>
      </c>
      <c r="Q26" s="96">
        <v>0</v>
      </c>
      <c r="R26" s="96">
        <v>0</v>
      </c>
      <c r="S26" s="96">
        <v>0</v>
      </c>
      <c r="T26" s="96">
        <v>0</v>
      </c>
      <c r="U26" s="96">
        <v>0</v>
      </c>
      <c r="V26" s="96">
        <v>0</v>
      </c>
      <c r="W26" s="96">
        <v>0</v>
      </c>
      <c r="X26" s="96">
        <v>0</v>
      </c>
      <c r="Y26" s="96">
        <v>0</v>
      </c>
      <c r="Z26" s="96">
        <v>0</v>
      </c>
      <c r="AA26" s="96">
        <v>0</v>
      </c>
      <c r="AB26" s="96">
        <v>0</v>
      </c>
      <c r="AC26" s="96">
        <v>0</v>
      </c>
      <c r="AD26" s="96">
        <v>0</v>
      </c>
      <c r="AE26" s="96">
        <v>0</v>
      </c>
      <c r="AF26" s="96">
        <v>0</v>
      </c>
      <c r="AG26" s="96">
        <v>0</v>
      </c>
      <c r="AH26" s="96">
        <v>0</v>
      </c>
      <c r="AI26" s="96">
        <v>0</v>
      </c>
      <c r="AJ26" s="96">
        <v>0</v>
      </c>
      <c r="AK26" s="96">
        <v>0</v>
      </c>
      <c r="AL26" s="96">
        <v>0</v>
      </c>
      <c r="AM26" s="96">
        <v>0</v>
      </c>
      <c r="AN26" s="96">
        <v>0</v>
      </c>
      <c r="AO26" s="96">
        <v>0</v>
      </c>
      <c r="AP26" s="96">
        <v>0</v>
      </c>
      <c r="AQ26" s="96">
        <v>0</v>
      </c>
      <c r="AR26" s="96">
        <v>0</v>
      </c>
      <c r="AT26" s="90">
        <f t="shared" si="18"/>
        <v>0</v>
      </c>
      <c r="AU26" s="90">
        <f t="shared" si="19"/>
        <v>0</v>
      </c>
      <c r="AV26" s="90">
        <f t="shared" si="20"/>
        <v>0</v>
      </c>
      <c r="AW26" s="90">
        <f t="shared" si="21"/>
        <v>0</v>
      </c>
      <c r="AX26" s="90">
        <f t="shared" si="22"/>
        <v>0</v>
      </c>
      <c r="AY26" s="90">
        <f t="shared" si="23"/>
        <v>0</v>
      </c>
      <c r="AZ26" s="90">
        <f t="shared" si="24"/>
        <v>0</v>
      </c>
      <c r="BA26" s="90">
        <f t="shared" si="25"/>
        <v>0</v>
      </c>
      <c r="BB26" s="90">
        <f t="shared" si="26"/>
        <v>0</v>
      </c>
      <c r="BC26" s="90">
        <f t="shared" si="27"/>
        <v>0</v>
      </c>
      <c r="BD26" s="91">
        <f t="shared" si="28"/>
        <v>0</v>
      </c>
    </row>
    <row r="27" spans="1:56" x14ac:dyDescent="0.25">
      <c r="A27" s="94">
        <f>METAS!A27</f>
        <v>24</v>
      </c>
      <c r="B27" s="95" t="str">
        <f>METAS!B27</f>
        <v xml:space="preserve">24-Tratamiento ambulatorio de personas con ansiedad </v>
      </c>
      <c r="C27" s="212" t="str">
        <f>METAS!D27</f>
        <v>SALUD MENTAL I-1 A I-4</v>
      </c>
      <c r="D27" s="96">
        <v>0</v>
      </c>
      <c r="E27" s="96">
        <v>0</v>
      </c>
      <c r="F27" s="96">
        <v>4</v>
      </c>
      <c r="G27" s="96">
        <v>0</v>
      </c>
      <c r="H27" s="96">
        <v>0</v>
      </c>
      <c r="I27" s="96">
        <v>0</v>
      </c>
      <c r="J27" s="96">
        <v>0</v>
      </c>
      <c r="K27" s="96">
        <v>0</v>
      </c>
      <c r="L27" s="96">
        <v>0</v>
      </c>
      <c r="M27" s="96">
        <v>0</v>
      </c>
      <c r="N27" s="96">
        <v>0</v>
      </c>
      <c r="O27" s="96">
        <v>0</v>
      </c>
      <c r="P27" s="96">
        <v>0</v>
      </c>
      <c r="Q27" s="96">
        <v>0</v>
      </c>
      <c r="R27" s="96">
        <v>0</v>
      </c>
      <c r="S27" s="96">
        <v>0</v>
      </c>
      <c r="T27" s="96">
        <v>0</v>
      </c>
      <c r="U27" s="96">
        <v>0</v>
      </c>
      <c r="V27" s="96">
        <v>0</v>
      </c>
      <c r="W27" s="96">
        <v>0</v>
      </c>
      <c r="X27" s="96">
        <v>0</v>
      </c>
      <c r="Y27" s="96">
        <v>0</v>
      </c>
      <c r="Z27" s="96">
        <v>0</v>
      </c>
      <c r="AA27" s="96">
        <v>0</v>
      </c>
      <c r="AB27" s="96">
        <v>0</v>
      </c>
      <c r="AC27" s="96">
        <v>0</v>
      </c>
      <c r="AD27" s="96">
        <v>0</v>
      </c>
      <c r="AE27" s="96">
        <v>0</v>
      </c>
      <c r="AF27" s="96">
        <v>0</v>
      </c>
      <c r="AG27" s="96">
        <v>0</v>
      </c>
      <c r="AH27" s="96">
        <v>0</v>
      </c>
      <c r="AI27" s="96">
        <v>0</v>
      </c>
      <c r="AJ27" s="96">
        <v>0</v>
      </c>
      <c r="AK27" s="96">
        <v>0</v>
      </c>
      <c r="AL27" s="96">
        <v>0</v>
      </c>
      <c r="AM27" s="96">
        <v>0</v>
      </c>
      <c r="AN27" s="96">
        <v>0</v>
      </c>
      <c r="AO27" s="96">
        <v>0</v>
      </c>
      <c r="AP27" s="96">
        <v>0</v>
      </c>
      <c r="AQ27" s="96">
        <v>0</v>
      </c>
      <c r="AR27" s="96">
        <v>0</v>
      </c>
      <c r="AT27" s="90">
        <f t="shared" si="18"/>
        <v>0</v>
      </c>
      <c r="AU27" s="90">
        <f t="shared" si="19"/>
        <v>0</v>
      </c>
      <c r="AV27" s="90">
        <f t="shared" si="20"/>
        <v>4</v>
      </c>
      <c r="AW27" s="90">
        <f t="shared" si="21"/>
        <v>0</v>
      </c>
      <c r="AX27" s="90">
        <f t="shared" si="22"/>
        <v>0</v>
      </c>
      <c r="AY27" s="90">
        <f t="shared" si="23"/>
        <v>0</v>
      </c>
      <c r="AZ27" s="90">
        <f t="shared" si="24"/>
        <v>0</v>
      </c>
      <c r="BA27" s="90">
        <f t="shared" si="25"/>
        <v>0</v>
      </c>
      <c r="BB27" s="90">
        <f t="shared" si="26"/>
        <v>0</v>
      </c>
      <c r="BC27" s="90">
        <f t="shared" si="27"/>
        <v>0</v>
      </c>
      <c r="BD27" s="91">
        <f t="shared" si="28"/>
        <v>4</v>
      </c>
    </row>
    <row r="28" spans="1:56" ht="30" x14ac:dyDescent="0.25">
      <c r="A28" s="94">
        <f>METAS!A28</f>
        <v>25</v>
      </c>
      <c r="B28" s="95" t="str">
        <f>METAS!B28</f>
        <v xml:space="preserve">25-Prevención familiar de conductas de riesgo en adolescentes familias fuertes: amor y limites
</v>
      </c>
      <c r="C28" s="212" t="str">
        <f>METAS!D28</f>
        <v>SALUD MENTAL I-1 A I-4</v>
      </c>
      <c r="D28" s="96">
        <v>0</v>
      </c>
      <c r="E28" s="96">
        <v>0</v>
      </c>
      <c r="F28" s="96">
        <v>0</v>
      </c>
      <c r="G28" s="96">
        <v>0</v>
      </c>
      <c r="H28" s="96">
        <v>0</v>
      </c>
      <c r="I28" s="96">
        <v>0</v>
      </c>
      <c r="J28" s="96">
        <v>0</v>
      </c>
      <c r="K28" s="96">
        <v>0</v>
      </c>
      <c r="L28" s="96">
        <v>0</v>
      </c>
      <c r="M28" s="96">
        <v>0</v>
      </c>
      <c r="N28" s="96">
        <v>0</v>
      </c>
      <c r="O28" s="96">
        <v>0</v>
      </c>
      <c r="P28" s="96">
        <v>0</v>
      </c>
      <c r="Q28" s="96">
        <v>0</v>
      </c>
      <c r="R28" s="96">
        <v>0</v>
      </c>
      <c r="S28" s="96">
        <v>0</v>
      </c>
      <c r="T28" s="96">
        <v>0</v>
      </c>
      <c r="U28" s="96">
        <v>0</v>
      </c>
      <c r="V28" s="96">
        <v>0</v>
      </c>
      <c r="W28" s="96">
        <v>0</v>
      </c>
      <c r="X28" s="96">
        <v>0</v>
      </c>
      <c r="Y28" s="96">
        <v>0</v>
      </c>
      <c r="Z28" s="96">
        <v>0</v>
      </c>
      <c r="AA28" s="96">
        <v>0</v>
      </c>
      <c r="AB28" s="96">
        <v>0</v>
      </c>
      <c r="AC28" s="96">
        <v>0</v>
      </c>
      <c r="AD28" s="96">
        <v>0</v>
      </c>
      <c r="AE28" s="96">
        <v>0</v>
      </c>
      <c r="AF28" s="96">
        <v>0</v>
      </c>
      <c r="AG28" s="96">
        <v>0</v>
      </c>
      <c r="AH28" s="96">
        <v>0</v>
      </c>
      <c r="AI28" s="96">
        <v>0</v>
      </c>
      <c r="AJ28" s="96">
        <v>0</v>
      </c>
      <c r="AK28" s="96">
        <v>0</v>
      </c>
      <c r="AL28" s="96">
        <v>0</v>
      </c>
      <c r="AM28" s="96">
        <v>0</v>
      </c>
      <c r="AN28" s="96">
        <v>0</v>
      </c>
      <c r="AO28" s="96">
        <v>0</v>
      </c>
      <c r="AP28" s="96">
        <v>0</v>
      </c>
      <c r="AQ28" s="96">
        <v>0</v>
      </c>
      <c r="AR28" s="96">
        <v>0</v>
      </c>
      <c r="AT28" s="90">
        <f t="shared" si="18"/>
        <v>0</v>
      </c>
      <c r="AU28" s="90">
        <f t="shared" si="19"/>
        <v>0</v>
      </c>
      <c r="AV28" s="90">
        <f t="shared" si="20"/>
        <v>0</v>
      </c>
      <c r="AW28" s="90">
        <f t="shared" si="21"/>
        <v>0</v>
      </c>
      <c r="AX28" s="90">
        <f t="shared" si="22"/>
        <v>0</v>
      </c>
      <c r="AY28" s="90">
        <f t="shared" si="23"/>
        <v>0</v>
      </c>
      <c r="AZ28" s="90">
        <f t="shared" si="24"/>
        <v>0</v>
      </c>
      <c r="BA28" s="90">
        <f t="shared" si="25"/>
        <v>0</v>
      </c>
      <c r="BB28" s="90">
        <f t="shared" si="26"/>
        <v>0</v>
      </c>
      <c r="BC28" s="90">
        <f t="shared" si="27"/>
        <v>0</v>
      </c>
      <c r="BD28" s="91">
        <f t="shared" si="28"/>
        <v>0</v>
      </c>
    </row>
    <row r="29" spans="1:56" x14ac:dyDescent="0.25">
      <c r="A29" s="94">
        <f>METAS!A29</f>
        <v>26</v>
      </c>
      <c r="B29" s="95" t="str">
        <f>METAS!B29</f>
        <v>26-Sesiones de entrenamiento en habilidades sociales para adolescentes, jóvenes y adultos</v>
      </c>
      <c r="C29" s="212" t="str">
        <f>METAS!D29</f>
        <v>SALUD MENTAL I-1 A I-4</v>
      </c>
      <c r="D29" s="96">
        <v>0</v>
      </c>
      <c r="E29" s="96">
        <v>0</v>
      </c>
      <c r="F29" s="96">
        <v>0</v>
      </c>
      <c r="G29" s="96">
        <v>0</v>
      </c>
      <c r="H29" s="96">
        <v>0</v>
      </c>
      <c r="I29" s="96">
        <v>0</v>
      </c>
      <c r="J29" s="96">
        <v>0</v>
      </c>
      <c r="K29" s="96">
        <v>0</v>
      </c>
      <c r="L29" s="96">
        <v>0</v>
      </c>
      <c r="M29" s="96">
        <v>0</v>
      </c>
      <c r="N29" s="96">
        <v>0</v>
      </c>
      <c r="O29" s="96">
        <v>2</v>
      </c>
      <c r="P29" s="96">
        <v>0</v>
      </c>
      <c r="Q29" s="96">
        <v>0</v>
      </c>
      <c r="R29" s="96">
        <v>0</v>
      </c>
      <c r="S29" s="96">
        <v>0</v>
      </c>
      <c r="T29" s="96">
        <v>0</v>
      </c>
      <c r="U29" s="96">
        <v>0</v>
      </c>
      <c r="V29" s="96">
        <v>0</v>
      </c>
      <c r="W29" s="96">
        <v>0</v>
      </c>
      <c r="X29" s="96">
        <v>0</v>
      </c>
      <c r="Y29" s="96">
        <v>0</v>
      </c>
      <c r="Z29" s="96">
        <v>0</v>
      </c>
      <c r="AA29" s="96">
        <v>0</v>
      </c>
      <c r="AB29" s="96">
        <v>0</v>
      </c>
      <c r="AC29" s="96">
        <v>0</v>
      </c>
      <c r="AD29" s="96">
        <v>0</v>
      </c>
      <c r="AE29" s="96">
        <v>0</v>
      </c>
      <c r="AF29" s="96">
        <v>0</v>
      </c>
      <c r="AG29" s="96">
        <v>0</v>
      </c>
      <c r="AH29" s="96">
        <v>0</v>
      </c>
      <c r="AI29" s="96">
        <v>0</v>
      </c>
      <c r="AJ29" s="96">
        <v>0</v>
      </c>
      <c r="AK29" s="96">
        <v>0</v>
      </c>
      <c r="AL29" s="96">
        <v>0</v>
      </c>
      <c r="AM29" s="96">
        <v>0</v>
      </c>
      <c r="AN29" s="96">
        <v>0</v>
      </c>
      <c r="AO29" s="96">
        <v>0</v>
      </c>
      <c r="AP29" s="96">
        <v>0</v>
      </c>
      <c r="AQ29" s="96">
        <v>0</v>
      </c>
      <c r="AR29" s="96">
        <v>0</v>
      </c>
      <c r="AT29" s="90">
        <f t="shared" si="18"/>
        <v>0</v>
      </c>
      <c r="AU29" s="90">
        <f t="shared" si="19"/>
        <v>0</v>
      </c>
      <c r="AV29" s="90">
        <f t="shared" si="20"/>
        <v>2</v>
      </c>
      <c r="AW29" s="90">
        <f t="shared" si="21"/>
        <v>0</v>
      </c>
      <c r="AX29" s="90">
        <f t="shared" si="22"/>
        <v>0</v>
      </c>
      <c r="AY29" s="90">
        <f t="shared" si="23"/>
        <v>0</v>
      </c>
      <c r="AZ29" s="90">
        <f t="shared" si="24"/>
        <v>0</v>
      </c>
      <c r="BA29" s="90">
        <f t="shared" si="25"/>
        <v>0</v>
      </c>
      <c r="BB29" s="90">
        <f t="shared" si="26"/>
        <v>0</v>
      </c>
      <c r="BC29" s="90">
        <f t="shared" si="27"/>
        <v>0</v>
      </c>
      <c r="BD29" s="91">
        <f t="shared" si="28"/>
        <v>2</v>
      </c>
    </row>
    <row r="30" spans="1:56" ht="30" x14ac:dyDescent="0.25">
      <c r="A30" s="94">
        <f>METAS!A30</f>
        <v>27</v>
      </c>
      <c r="B30" s="95" t="str">
        <f>METAS!B30</f>
        <v>27-Madres, padres y cuidadores/as con apoyo en estrategias de crianza y conocimientos sobre el desarrollo infantil</v>
      </c>
      <c r="C30" s="212" t="str">
        <f>METAS!D30</f>
        <v>SALUD MENTAL I-1 A I-4</v>
      </c>
      <c r="D30" s="96">
        <v>0</v>
      </c>
      <c r="E30" s="96">
        <v>0</v>
      </c>
      <c r="F30" s="96">
        <v>64</v>
      </c>
      <c r="G30" s="96">
        <v>0</v>
      </c>
      <c r="H30" s="96">
        <v>0</v>
      </c>
      <c r="I30" s="96">
        <v>0</v>
      </c>
      <c r="J30" s="96">
        <v>0</v>
      </c>
      <c r="K30" s="96">
        <v>0</v>
      </c>
      <c r="L30" s="96">
        <v>0</v>
      </c>
      <c r="M30" s="96">
        <v>0</v>
      </c>
      <c r="N30" s="96">
        <v>0</v>
      </c>
      <c r="O30" s="96">
        <v>0</v>
      </c>
      <c r="P30" s="96">
        <v>0</v>
      </c>
      <c r="Q30" s="96">
        <v>0</v>
      </c>
      <c r="R30" s="96">
        <v>0</v>
      </c>
      <c r="S30" s="96">
        <v>0</v>
      </c>
      <c r="T30" s="96">
        <v>0</v>
      </c>
      <c r="U30" s="96">
        <v>0</v>
      </c>
      <c r="V30" s="96">
        <v>0</v>
      </c>
      <c r="W30" s="96">
        <v>0</v>
      </c>
      <c r="X30" s="96">
        <v>0</v>
      </c>
      <c r="Y30" s="96">
        <v>0</v>
      </c>
      <c r="Z30" s="96">
        <v>0</v>
      </c>
      <c r="AA30" s="96">
        <v>0</v>
      </c>
      <c r="AB30" s="96">
        <v>0</v>
      </c>
      <c r="AC30" s="96">
        <v>0</v>
      </c>
      <c r="AD30" s="96">
        <v>0</v>
      </c>
      <c r="AE30" s="96">
        <v>0</v>
      </c>
      <c r="AF30" s="96">
        <v>0</v>
      </c>
      <c r="AG30" s="96">
        <v>0</v>
      </c>
      <c r="AH30" s="96">
        <v>0</v>
      </c>
      <c r="AI30" s="96">
        <v>0</v>
      </c>
      <c r="AJ30" s="96">
        <v>0</v>
      </c>
      <c r="AK30" s="96">
        <v>7</v>
      </c>
      <c r="AL30" s="96">
        <v>0</v>
      </c>
      <c r="AM30" s="96">
        <v>0</v>
      </c>
      <c r="AN30" s="96">
        <v>0</v>
      </c>
      <c r="AO30" s="96">
        <v>0</v>
      </c>
      <c r="AP30" s="96">
        <v>0</v>
      </c>
      <c r="AQ30" s="96">
        <v>0</v>
      </c>
      <c r="AR30" s="96">
        <v>0</v>
      </c>
      <c r="AT30" s="90">
        <f t="shared" si="18"/>
        <v>0</v>
      </c>
      <c r="AU30" s="90">
        <f t="shared" si="19"/>
        <v>0</v>
      </c>
      <c r="AV30" s="90">
        <f t="shared" si="20"/>
        <v>64</v>
      </c>
      <c r="AW30" s="90">
        <f t="shared" si="21"/>
        <v>0</v>
      </c>
      <c r="AX30" s="90">
        <f t="shared" si="22"/>
        <v>0</v>
      </c>
      <c r="AY30" s="90">
        <f t="shared" si="23"/>
        <v>0</v>
      </c>
      <c r="AZ30" s="90">
        <f t="shared" si="24"/>
        <v>0</v>
      </c>
      <c r="BA30" s="90">
        <f t="shared" si="25"/>
        <v>0</v>
      </c>
      <c r="BB30" s="90">
        <f t="shared" si="26"/>
        <v>7</v>
      </c>
      <c r="BC30" s="90">
        <f t="shared" si="27"/>
        <v>0</v>
      </c>
      <c r="BD30" s="91">
        <f t="shared" si="28"/>
        <v>71</v>
      </c>
    </row>
    <row r="31" spans="1:56" ht="30" x14ac:dyDescent="0.25">
      <c r="A31" s="94">
        <f>METAS!A31</f>
        <v>28</v>
      </c>
      <c r="B31" s="95" t="str">
        <f>METAS!B31</f>
        <v xml:space="preserve">28-Agentes comunitarios de salud realizan vigilancia ciudadana para reducir la violencia fisica causada por la pareja </v>
      </c>
      <c r="C31" s="212" t="str">
        <f>METAS!D31</f>
        <v>SALUD MENTAL I-1 A I-4</v>
      </c>
      <c r="D31" s="96">
        <v>0</v>
      </c>
      <c r="E31" s="96">
        <v>0</v>
      </c>
      <c r="F31" s="96">
        <v>0</v>
      </c>
      <c r="G31" s="96">
        <v>0</v>
      </c>
      <c r="H31" s="96">
        <v>0</v>
      </c>
      <c r="I31" s="96">
        <v>0</v>
      </c>
      <c r="J31" s="96">
        <v>0</v>
      </c>
      <c r="K31" s="96">
        <v>0</v>
      </c>
      <c r="L31" s="96">
        <v>0</v>
      </c>
      <c r="M31" s="96">
        <v>0</v>
      </c>
      <c r="N31" s="96">
        <v>0</v>
      </c>
      <c r="O31" s="96">
        <v>0</v>
      </c>
      <c r="P31" s="96">
        <v>0</v>
      </c>
      <c r="Q31" s="96">
        <v>0</v>
      </c>
      <c r="R31" s="96">
        <v>0</v>
      </c>
      <c r="S31" s="96">
        <v>0</v>
      </c>
      <c r="T31" s="96">
        <v>0</v>
      </c>
      <c r="U31" s="96">
        <v>0</v>
      </c>
      <c r="V31" s="96">
        <v>0</v>
      </c>
      <c r="W31" s="96">
        <v>0</v>
      </c>
      <c r="X31" s="96">
        <v>0</v>
      </c>
      <c r="Y31" s="96">
        <v>0</v>
      </c>
      <c r="Z31" s="96">
        <v>0</v>
      </c>
      <c r="AA31" s="96">
        <v>0</v>
      </c>
      <c r="AB31" s="96">
        <v>0</v>
      </c>
      <c r="AC31" s="96">
        <v>0</v>
      </c>
      <c r="AD31" s="96">
        <v>0</v>
      </c>
      <c r="AE31" s="96">
        <v>0</v>
      </c>
      <c r="AF31" s="96">
        <v>0</v>
      </c>
      <c r="AG31" s="96">
        <v>0</v>
      </c>
      <c r="AH31" s="96">
        <v>0</v>
      </c>
      <c r="AI31" s="96">
        <v>0</v>
      </c>
      <c r="AJ31" s="96">
        <v>0</v>
      </c>
      <c r="AK31" s="96">
        <v>0</v>
      </c>
      <c r="AL31" s="96">
        <v>0</v>
      </c>
      <c r="AM31" s="96">
        <v>0</v>
      </c>
      <c r="AN31" s="96">
        <v>0</v>
      </c>
      <c r="AO31" s="96">
        <v>0</v>
      </c>
      <c r="AP31" s="96">
        <v>0</v>
      </c>
      <c r="AQ31" s="96">
        <v>0</v>
      </c>
      <c r="AR31" s="96">
        <v>0</v>
      </c>
      <c r="AT31" s="90">
        <f t="shared" si="18"/>
        <v>0</v>
      </c>
      <c r="AU31" s="90">
        <f t="shared" si="19"/>
        <v>0</v>
      </c>
      <c r="AV31" s="90">
        <f t="shared" si="20"/>
        <v>0</v>
      </c>
      <c r="AW31" s="90">
        <f t="shared" si="21"/>
        <v>0</v>
      </c>
      <c r="AX31" s="90">
        <f t="shared" si="22"/>
        <v>0</v>
      </c>
      <c r="AY31" s="90">
        <f t="shared" si="23"/>
        <v>0</v>
      </c>
      <c r="AZ31" s="90">
        <f t="shared" si="24"/>
        <v>0</v>
      </c>
      <c r="BA31" s="90">
        <f t="shared" si="25"/>
        <v>0</v>
      </c>
      <c r="BB31" s="90">
        <f t="shared" si="26"/>
        <v>0</v>
      </c>
      <c r="BC31" s="90">
        <f t="shared" si="27"/>
        <v>0</v>
      </c>
      <c r="BD31" s="91">
        <f t="shared" si="28"/>
        <v>0</v>
      </c>
    </row>
  </sheetData>
  <sheetProtection selectLockedCells="1"/>
  <autoFilter ref="A3:BL16" xr:uid="{00000000-0009-0000-0000-000007000000}"/>
  <conditionalFormatting sqref="A3:AR3">
    <cfRule type="expression" dxfId="37" priority="2">
      <formula>_xludf.MOD(_xludf.ROW(),2)=0</formula>
    </cfRule>
  </conditionalFormatting>
  <pageMargins left="0.7" right="0.7" top="0.75" bottom="0.75" header="0.3" footer="0.3"/>
  <pageSetup paperSize="9" scale="60" orientation="landscape" horizontalDpi="200" verticalDpi="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4"/>
  <dimension ref="A1:BL31"/>
  <sheetViews>
    <sheetView showGridLines="0" zoomScale="80" zoomScaleNormal="80" workbookViewId="0">
      <pane xSplit="3" ySplit="3" topLeftCell="D4" activePane="bottomRight" state="frozen"/>
      <selection activeCell="C30" sqref="C30"/>
      <selection pane="topRight" activeCell="C30" sqref="C30"/>
      <selection pane="bottomLeft" activeCell="C30" sqref="C30"/>
      <selection pane="bottomRight" activeCell="F34" sqref="F34"/>
    </sheetView>
  </sheetViews>
  <sheetFormatPr baseColWidth="10" defaultColWidth="13.140625" defaultRowHeight="15" x14ac:dyDescent="0.25"/>
  <cols>
    <col min="1" max="1" width="4.42578125" bestFit="1" customWidth="1"/>
    <col min="2" max="2" width="84.5703125" style="2" customWidth="1"/>
    <col min="3" max="3" width="36.140625" style="8" customWidth="1"/>
    <col min="4" max="5" width="15.7109375" customWidth="1"/>
    <col min="7" max="7" width="16.140625" customWidth="1"/>
    <col min="8" max="8" width="13.140625" style="5"/>
    <col min="9" max="9" width="14.42578125" customWidth="1"/>
    <col min="10" max="10" width="12.7109375" customWidth="1"/>
    <col min="11" max="11" width="13.85546875" customWidth="1"/>
    <col min="12" max="12" width="13.42578125" customWidth="1"/>
    <col min="13" max="15" width="14.5703125" customWidth="1"/>
    <col min="45" max="45" width="2.85546875" customWidth="1"/>
    <col min="46" max="47" width="15.42578125" customWidth="1"/>
    <col min="48" max="48" width="10" customWidth="1"/>
    <col min="49" max="49" width="10.42578125" customWidth="1"/>
    <col min="50" max="50" width="10.85546875" customWidth="1"/>
    <col min="51" max="51" width="11.140625" customWidth="1"/>
    <col min="52" max="52" width="9.42578125" customWidth="1"/>
    <col min="53" max="53" width="10.5703125" customWidth="1"/>
    <col min="55" max="55" width="15" customWidth="1"/>
    <col min="56" max="56" width="15.28515625" customWidth="1"/>
  </cols>
  <sheetData>
    <row r="1" spans="1:64" x14ac:dyDescent="0.25">
      <c r="B1" s="17" t="s">
        <v>75</v>
      </c>
    </row>
    <row r="2" spans="1:64" x14ac:dyDescent="0.25">
      <c r="B2" s="18" t="s">
        <v>202</v>
      </c>
      <c r="C2" s="15"/>
      <c r="D2" s="46">
        <v>6733</v>
      </c>
      <c r="E2" s="46"/>
      <c r="F2" s="46">
        <v>6312</v>
      </c>
      <c r="G2" s="46">
        <v>6313</v>
      </c>
      <c r="H2" s="46">
        <v>6314</v>
      </c>
      <c r="I2" s="46">
        <v>6315</v>
      </c>
      <c r="J2" s="46">
        <v>6316</v>
      </c>
      <c r="K2" s="46">
        <v>6317</v>
      </c>
      <c r="L2" s="46">
        <v>6707</v>
      </c>
      <c r="M2" s="46">
        <v>10110</v>
      </c>
      <c r="N2" s="46">
        <v>27097</v>
      </c>
      <c r="O2" s="46"/>
      <c r="P2" s="46">
        <v>6341</v>
      </c>
      <c r="Q2" s="46">
        <v>6346</v>
      </c>
      <c r="R2" s="46">
        <v>6349</v>
      </c>
      <c r="S2" s="46">
        <v>6318</v>
      </c>
      <c r="T2" s="46">
        <v>6319</v>
      </c>
      <c r="U2" s="46">
        <v>6320</v>
      </c>
      <c r="V2" s="46">
        <v>6321</v>
      </c>
      <c r="W2" s="46">
        <v>6327</v>
      </c>
      <c r="X2" s="46">
        <v>6332</v>
      </c>
      <c r="Y2" s="46">
        <v>6333</v>
      </c>
      <c r="Z2" s="46">
        <v>6334</v>
      </c>
      <c r="AA2" s="46">
        <v>6335</v>
      </c>
      <c r="AB2" s="46">
        <v>6336</v>
      </c>
      <c r="AC2" s="46">
        <v>6337</v>
      </c>
      <c r="AD2" s="46">
        <v>6338</v>
      </c>
      <c r="AE2" s="46">
        <v>6339</v>
      </c>
      <c r="AF2" s="46">
        <v>6340</v>
      </c>
      <c r="AG2" s="46">
        <v>7238</v>
      </c>
      <c r="AH2" s="46">
        <v>6348</v>
      </c>
      <c r="AI2" s="46">
        <v>7297</v>
      </c>
      <c r="AJ2" s="46">
        <v>10516</v>
      </c>
      <c r="AK2" s="46">
        <v>6326</v>
      </c>
      <c r="AL2" s="46">
        <v>6329</v>
      </c>
      <c r="AM2" s="46">
        <v>6330</v>
      </c>
      <c r="AN2" s="46">
        <v>6331</v>
      </c>
      <c r="AO2" s="46">
        <v>6322</v>
      </c>
      <c r="AP2" s="46">
        <v>6323</v>
      </c>
      <c r="AQ2" s="46">
        <v>6324</v>
      </c>
      <c r="AR2" s="46">
        <v>6325</v>
      </c>
    </row>
    <row r="3" spans="1:64" s="1" customFormat="1" ht="50.25" customHeight="1" x14ac:dyDescent="0.25">
      <c r="A3" s="100" t="s">
        <v>8</v>
      </c>
      <c r="B3" s="98" t="s">
        <v>61</v>
      </c>
      <c r="C3" s="219" t="s">
        <v>0</v>
      </c>
      <c r="D3" s="93" t="str">
        <f>METAS!E3</f>
        <v>HOSP.HOSPITAL
  MOYOBAMBA</v>
      </c>
      <c r="E3" s="93" t="str">
        <f>+METAS!F3</f>
        <v>C.S. MENTAL COMUNITARIO</v>
      </c>
      <c r="F3" s="93" t="str">
        <f>METAS!G3</f>
        <v>C.S. LLUYLLUCUCHA</v>
      </c>
      <c r="G3" s="93" t="str">
        <f>METAS!H3</f>
        <v>P.S. MARONA</v>
      </c>
      <c r="H3" s="93" t="str">
        <f>METAS!I3</f>
        <v>P.S. QUILLOALLPA</v>
      </c>
      <c r="I3" s="93" t="str">
        <f>METAS!J3</f>
        <v>P.S. SUGLLAQUIRO</v>
      </c>
      <c r="J3" s="93" t="str">
        <f>METAS!K3</f>
        <v>P.S. TAHUISHCO</v>
      </c>
      <c r="K3" s="93" t="str">
        <f>METAS!L3</f>
        <v>P.S. SAN MATEO</v>
      </c>
      <c r="L3" s="93" t="str">
        <f>METAS!M3</f>
        <v>P.S. CORDILLERA
 ANDINA</v>
      </c>
      <c r="M3" s="93" t="str">
        <f>METAS!N3</f>
        <v>P.S. LA FLOR DE 
LA PRIMAVERA</v>
      </c>
      <c r="N3" s="93" t="str">
        <f>METAS!O3</f>
        <v>P.S. EL CONDOR</v>
      </c>
      <c r="O3" s="93" t="str">
        <f>+METAS!P3</f>
        <v>P.S. LA PRIMAVERA</v>
      </c>
      <c r="P3" s="93" t="str">
        <f>METAS!Q3</f>
        <v>C.S. JERILLO</v>
      </c>
      <c r="Q3" s="93" t="str">
        <f>METAS!R3</f>
        <v>P.S. RAMIREZ</v>
      </c>
      <c r="R3" s="93" t="str">
        <f>METAS!S3</f>
        <v>C.S. LA HUARPIA</v>
      </c>
      <c r="S3" s="93" t="str">
        <f>METAS!T3</f>
        <v>C.S. YANTALO</v>
      </c>
      <c r="T3" s="93" t="str">
        <f>METAS!U3</f>
        <v>P.S. BUENOS AIRES</v>
      </c>
      <c r="U3" s="93" t="str">
        <f>METAS!V3</f>
        <v>P.S. CAÑABRAVA</v>
      </c>
      <c r="V3" s="93" t="str">
        <f>METAS!W3</f>
        <v>P.S. LOS ANGELES</v>
      </c>
      <c r="W3" s="93" t="str">
        <f>METAS!X3</f>
        <v>C.S. HABANA</v>
      </c>
      <c r="X3" s="93" t="str">
        <f>METAS!Y3</f>
        <v>C.S. SORITOR</v>
      </c>
      <c r="Y3" s="93" t="str">
        <f>METAS!Z3</f>
        <v>P.S. ALTO PERU</v>
      </c>
      <c r="Z3" s="93" t="str">
        <f>METAS!AA3</f>
        <v>P.S. ALTO SAN 
MARTIN</v>
      </c>
      <c r="AA3" s="93" t="str">
        <f>METAS!AB3</f>
        <v>P.S. JERICOB</v>
      </c>
      <c r="AB3" s="93" t="str">
        <f>METAS!AC3</f>
        <v>P.S. SAN MARCOS</v>
      </c>
      <c r="AC3" s="93" t="str">
        <f>METAS!AD3</f>
        <v>C.S. JEPELACIO</v>
      </c>
      <c r="AD3" s="93" t="str">
        <f>METAS!AE3</f>
        <v>P.S. CARRIZAL</v>
      </c>
      <c r="AE3" s="93" t="str">
        <f>METAS!AF3</f>
        <v>P.S. SHUCSHUYACU</v>
      </c>
      <c r="AF3" s="93" t="str">
        <f>METAS!AG3</f>
        <v>P.S. NUEVO 
SAN MIGUEL</v>
      </c>
      <c r="AG3" s="93" t="str">
        <f>METAS!AH3</f>
        <v>P.S. PACAYPITE</v>
      </c>
      <c r="AH3" s="93" t="str">
        <f>METAS!AI3</f>
        <v>C.S. ROQUE</v>
      </c>
      <c r="AI3" s="93" t="str">
        <f>METAS!AJ3</f>
        <v>P.S. ALAN
 GARCIA</v>
      </c>
      <c r="AJ3" s="93" t="str">
        <f>METAS!AK3</f>
        <v>P.S. PORVENIR
 DEL NORTE</v>
      </c>
      <c r="AK3" s="93" t="str">
        <f>METAS!AL3</f>
        <v>C.S. CALZADA</v>
      </c>
      <c r="AL3" s="93" t="str">
        <f>METAS!AM3</f>
        <v>P.S. OCHAME</v>
      </c>
      <c r="AM3" s="93" t="str">
        <f>METAS!AN3</f>
        <v>P.S. SANTA ROSA
 DE OROMINA</v>
      </c>
      <c r="AN3" s="93" t="str">
        <f>METAS!AO3</f>
        <v>P.S. SANTA ROSA 
BAJO TANGUMI</v>
      </c>
      <c r="AO3" s="93" t="str">
        <f>METAS!AP3</f>
        <v>C.S. PUEBLO
 LIBRE</v>
      </c>
      <c r="AP3" s="93" t="str">
        <f>METAS!AQ3</f>
        <v>P.S. MORROYACU</v>
      </c>
      <c r="AQ3" s="93" t="str">
        <f>METAS!AR3</f>
        <v>P.S. SHIMPIYACU</v>
      </c>
      <c r="AR3" s="93" t="str">
        <f>METAS!AS3</f>
        <v>P.S. NUEVA 
HUANCABAMBA</v>
      </c>
      <c r="AS3">
        <f>METAS!AT3</f>
        <v>0</v>
      </c>
      <c r="AT3" s="89" t="str">
        <f>METAS!AU3</f>
        <v>HOSPITAL</v>
      </c>
      <c r="AU3" s="89" t="s">
        <v>200</v>
      </c>
      <c r="AV3" s="89" t="str">
        <f>METAS!AW3</f>
        <v>LLUILLUCUCHA</v>
      </c>
      <c r="AW3" s="89" t="str">
        <f>METAS!AX3</f>
        <v>JERILLO</v>
      </c>
      <c r="AX3" s="89" t="str">
        <f>METAS!AY3</f>
        <v>YANTALO</v>
      </c>
      <c r="AY3" s="89" t="str">
        <f>METAS!AZ3</f>
        <v>SORITOR</v>
      </c>
      <c r="AZ3" s="89" t="str">
        <f>METAS!BA3</f>
        <v>JEPELACIO</v>
      </c>
      <c r="BA3" s="89" t="str">
        <f>METAS!BB3</f>
        <v>ROQUE</v>
      </c>
      <c r="BB3" s="89" t="str">
        <f>METAS!BC3</f>
        <v>CALZADA</v>
      </c>
      <c r="BC3" s="89" t="str">
        <f>METAS!BD3</f>
        <v>PUEBLO LIBRE</v>
      </c>
      <c r="BD3" s="92" t="str">
        <f>Config!D15</f>
        <v>RED MOYOBAMBA</v>
      </c>
      <c r="BF3" s="43" t="s">
        <v>62</v>
      </c>
      <c r="BG3" s="44" t="s">
        <v>63</v>
      </c>
      <c r="BH3" s="45" t="s">
        <v>64</v>
      </c>
      <c r="BI3" s="45" t="s">
        <v>65</v>
      </c>
      <c r="BJ3" s="45" t="s">
        <v>66</v>
      </c>
      <c r="BK3" s="45" t="s">
        <v>67</v>
      </c>
      <c r="BL3" s="45" t="s">
        <v>68</v>
      </c>
    </row>
    <row r="4" spans="1:64" ht="15" customHeight="1" x14ac:dyDescent="0.25">
      <c r="A4" s="94">
        <f>METAS!A4</f>
        <v>1</v>
      </c>
      <c r="B4" s="95" t="str">
        <f>METAS!B4</f>
        <v>1-Acompañamiento Clínico Psicosocial</v>
      </c>
      <c r="C4" s="212" t="str">
        <f>METAS!D4</f>
        <v>SALUD MENTAL CSMC</v>
      </c>
      <c r="D4" s="96">
        <v>0</v>
      </c>
      <c r="E4" s="96">
        <v>0</v>
      </c>
      <c r="F4" s="96">
        <v>0</v>
      </c>
      <c r="G4" s="96">
        <v>0</v>
      </c>
      <c r="H4" s="96">
        <v>0</v>
      </c>
      <c r="I4" s="96">
        <v>0</v>
      </c>
      <c r="J4" s="96">
        <v>0</v>
      </c>
      <c r="K4" s="96">
        <v>0</v>
      </c>
      <c r="L4" s="96">
        <v>0</v>
      </c>
      <c r="M4" s="96">
        <v>0</v>
      </c>
      <c r="N4" s="96">
        <v>0</v>
      </c>
      <c r="O4" s="96">
        <v>0</v>
      </c>
      <c r="P4" s="96">
        <v>0</v>
      </c>
      <c r="Q4" s="96">
        <v>0</v>
      </c>
      <c r="R4" s="96">
        <v>0</v>
      </c>
      <c r="S4" s="96">
        <v>0</v>
      </c>
      <c r="T4" s="96">
        <v>0</v>
      </c>
      <c r="U4" s="96">
        <v>0</v>
      </c>
      <c r="V4" s="96">
        <v>0</v>
      </c>
      <c r="W4" s="96">
        <v>0</v>
      </c>
      <c r="X4" s="96">
        <v>0</v>
      </c>
      <c r="Y4" s="96">
        <v>0</v>
      </c>
      <c r="Z4" s="96">
        <v>0</v>
      </c>
      <c r="AA4" s="96">
        <v>0</v>
      </c>
      <c r="AB4" s="96">
        <v>0</v>
      </c>
      <c r="AC4" s="96">
        <v>0</v>
      </c>
      <c r="AD4" s="96">
        <v>0</v>
      </c>
      <c r="AE4" s="96">
        <v>0</v>
      </c>
      <c r="AF4" s="96">
        <v>0</v>
      </c>
      <c r="AG4" s="96">
        <v>0</v>
      </c>
      <c r="AH4" s="96">
        <v>0</v>
      </c>
      <c r="AI4" s="96">
        <v>0</v>
      </c>
      <c r="AJ4" s="96">
        <v>0</v>
      </c>
      <c r="AK4" s="96">
        <v>0</v>
      </c>
      <c r="AL4" s="96">
        <v>0</v>
      </c>
      <c r="AM4" s="96">
        <v>0</v>
      </c>
      <c r="AN4" s="96">
        <v>0</v>
      </c>
      <c r="AO4" s="96">
        <v>0</v>
      </c>
      <c r="AP4" s="96">
        <v>0</v>
      </c>
      <c r="AQ4" s="96">
        <v>0</v>
      </c>
      <c r="AR4" s="96">
        <v>0</v>
      </c>
      <c r="AS4" s="13"/>
      <c r="AT4" s="90">
        <f t="shared" ref="AT4:AT16" si="0">SUM(D4)</f>
        <v>0</v>
      </c>
      <c r="AU4" s="90">
        <f t="shared" ref="AU4:AU16" si="1">SUM(E4)</f>
        <v>0</v>
      </c>
      <c r="AV4" s="90">
        <f t="shared" ref="AV4:AV16" si="2">+SUM(F4:O4)</f>
        <v>0</v>
      </c>
      <c r="AW4" s="90">
        <f t="shared" ref="AW4:AW16" si="3">+SUM(P4:R4)</f>
        <v>0</v>
      </c>
      <c r="AX4" s="90">
        <f t="shared" ref="AX4:AX16" si="4">+SUM(S4:V4)</f>
        <v>0</v>
      </c>
      <c r="AY4" s="90">
        <f t="shared" ref="AY4:AY16" si="5">+SUM(W4:AB4)</f>
        <v>0</v>
      </c>
      <c r="AZ4" s="90">
        <f t="shared" ref="AZ4:AZ16" si="6">+SUM(AC4:AG4)</f>
        <v>0</v>
      </c>
      <c r="BA4" s="90">
        <f t="shared" ref="BA4:BA16" si="7">+SUM(AH4:AJ4)</f>
        <v>0</v>
      </c>
      <c r="BB4" s="90">
        <f t="shared" ref="BB4:BB16" si="8">+SUM(AK4:AN4)</f>
        <v>0</v>
      </c>
      <c r="BC4" s="90">
        <f t="shared" ref="BC4:BC16" si="9">+SUM(AO4:AR4)</f>
        <v>0</v>
      </c>
      <c r="BD4" s="91">
        <f t="shared" ref="BD4:BD16" si="10">SUM(AT4:BC4)</f>
        <v>0</v>
      </c>
      <c r="BE4" s="1"/>
      <c r="BF4" s="76">
        <f t="shared" ref="BF4:BF16" si="11">D4+F4+G4+H4+I4+J4+L4+M4+AM4+T4+U4+V4+AO4+AP4+AQ4+AR4</f>
        <v>0</v>
      </c>
      <c r="BG4" s="76">
        <f t="shared" ref="BG4:BG16" si="12">AK4+AN4</f>
        <v>0</v>
      </c>
      <c r="BH4" s="77">
        <f t="shared" ref="BH4:BH16" si="13">+K4+AL4+P4+Q4+R4+AC4+AD4+AE4+AF4+AG4</f>
        <v>0</v>
      </c>
      <c r="BI4" s="77">
        <f t="shared" ref="BI4:BI16" si="14">+S4</f>
        <v>0</v>
      </c>
      <c r="BJ4" s="77">
        <f t="shared" ref="BJ4:BJ16" si="15">+X4+Y4+AB4+Z4+AA4</f>
        <v>0</v>
      </c>
      <c r="BK4" s="77">
        <f t="shared" ref="BK4:BK16" si="16">+W4</f>
        <v>0</v>
      </c>
      <c r="BL4" s="77">
        <f t="shared" ref="BL4:BL16" si="17">+AH4+AI4+AJ4</f>
        <v>0</v>
      </c>
    </row>
    <row r="5" spans="1:64" ht="15" customHeight="1" x14ac:dyDescent="0.25">
      <c r="A5" s="94">
        <f>METAS!A5</f>
        <v>2</v>
      </c>
      <c r="B5" s="95" t="str">
        <f>METAS!B5</f>
        <v>2-Tratamiento Especializado en Violencia Familiar</v>
      </c>
      <c r="C5" s="212" t="str">
        <f>METAS!D5</f>
        <v>SALUD MENTAL CSMC</v>
      </c>
      <c r="D5" s="96">
        <v>0</v>
      </c>
      <c r="E5" s="96">
        <v>0</v>
      </c>
      <c r="F5" s="96">
        <v>0</v>
      </c>
      <c r="G5" s="96">
        <v>0</v>
      </c>
      <c r="H5" s="96">
        <v>0</v>
      </c>
      <c r="I5" s="96">
        <v>0</v>
      </c>
      <c r="J5" s="96">
        <v>0</v>
      </c>
      <c r="K5" s="96">
        <v>0</v>
      </c>
      <c r="L5" s="96">
        <v>0</v>
      </c>
      <c r="M5" s="96">
        <v>0</v>
      </c>
      <c r="N5" s="96">
        <v>0</v>
      </c>
      <c r="O5" s="96">
        <v>0</v>
      </c>
      <c r="P5" s="96">
        <v>0</v>
      </c>
      <c r="Q5" s="96">
        <v>0</v>
      </c>
      <c r="R5" s="96">
        <v>0</v>
      </c>
      <c r="S5" s="96">
        <v>0</v>
      </c>
      <c r="T5" s="96">
        <v>0</v>
      </c>
      <c r="U5" s="96">
        <v>0</v>
      </c>
      <c r="V5" s="96">
        <v>0</v>
      </c>
      <c r="W5" s="96">
        <v>0</v>
      </c>
      <c r="X5" s="96">
        <v>0</v>
      </c>
      <c r="Y5" s="96">
        <v>0</v>
      </c>
      <c r="Z5" s="96">
        <v>0</v>
      </c>
      <c r="AA5" s="96">
        <v>0</v>
      </c>
      <c r="AB5" s="96">
        <v>0</v>
      </c>
      <c r="AC5" s="96">
        <v>0</v>
      </c>
      <c r="AD5" s="96">
        <v>0</v>
      </c>
      <c r="AE5" s="96">
        <v>0</v>
      </c>
      <c r="AF5" s="96">
        <v>0</v>
      </c>
      <c r="AG5" s="96">
        <v>0</v>
      </c>
      <c r="AH5" s="96">
        <v>0</v>
      </c>
      <c r="AI5" s="96">
        <v>0</v>
      </c>
      <c r="AJ5" s="96">
        <v>0</v>
      </c>
      <c r="AK5" s="96">
        <v>0</v>
      </c>
      <c r="AL5" s="96">
        <v>0</v>
      </c>
      <c r="AM5" s="96">
        <v>0</v>
      </c>
      <c r="AN5" s="96">
        <v>0</v>
      </c>
      <c r="AO5" s="96">
        <v>0</v>
      </c>
      <c r="AP5" s="96">
        <v>0</v>
      </c>
      <c r="AQ5" s="96">
        <v>0</v>
      </c>
      <c r="AR5" s="96">
        <v>0</v>
      </c>
      <c r="AS5" s="13"/>
      <c r="AT5" s="90">
        <f t="shared" si="0"/>
        <v>0</v>
      </c>
      <c r="AU5" s="90">
        <f t="shared" si="1"/>
        <v>0</v>
      </c>
      <c r="AV5" s="90">
        <f t="shared" si="2"/>
        <v>0</v>
      </c>
      <c r="AW5" s="90">
        <f t="shared" si="3"/>
        <v>0</v>
      </c>
      <c r="AX5" s="90">
        <f t="shared" si="4"/>
        <v>0</v>
      </c>
      <c r="AY5" s="90">
        <f t="shared" si="5"/>
        <v>0</v>
      </c>
      <c r="AZ5" s="90">
        <f t="shared" si="6"/>
        <v>0</v>
      </c>
      <c r="BA5" s="90">
        <f t="shared" si="7"/>
        <v>0</v>
      </c>
      <c r="BB5" s="90">
        <f t="shared" si="8"/>
        <v>0</v>
      </c>
      <c r="BC5" s="90">
        <f t="shared" si="9"/>
        <v>0</v>
      </c>
      <c r="BD5" s="91">
        <f t="shared" si="10"/>
        <v>0</v>
      </c>
      <c r="BE5" s="1"/>
      <c r="BF5" s="76">
        <f t="shared" si="11"/>
        <v>0</v>
      </c>
      <c r="BG5" s="76">
        <f t="shared" si="12"/>
        <v>0</v>
      </c>
      <c r="BH5" s="77">
        <f t="shared" si="13"/>
        <v>0</v>
      </c>
      <c r="BI5" s="77">
        <f t="shared" si="14"/>
        <v>0</v>
      </c>
      <c r="BJ5" s="77">
        <f t="shared" si="15"/>
        <v>0</v>
      </c>
      <c r="BK5" s="77">
        <f t="shared" si="16"/>
        <v>0</v>
      </c>
      <c r="BL5" s="77">
        <f t="shared" si="17"/>
        <v>0</v>
      </c>
    </row>
    <row r="6" spans="1:64" ht="15" customHeight="1" x14ac:dyDescent="0.25">
      <c r="A6" s="94">
        <f>METAS!A6</f>
        <v>3</v>
      </c>
      <c r="B6" s="95" t="str">
        <f>METAS!B6</f>
        <v>3-Tratamiento a Niños, Niñas y Adolescentes Afectados por maltrato Infantil</v>
      </c>
      <c r="C6" s="212" t="str">
        <f>METAS!D6</f>
        <v>SALUD MENTAL CSMC</v>
      </c>
      <c r="D6" s="96">
        <v>0</v>
      </c>
      <c r="E6" s="96">
        <v>0</v>
      </c>
      <c r="F6" s="96">
        <v>0</v>
      </c>
      <c r="G6" s="96">
        <v>0</v>
      </c>
      <c r="H6" s="96">
        <v>0</v>
      </c>
      <c r="I6" s="96">
        <v>0</v>
      </c>
      <c r="J6" s="96">
        <v>0</v>
      </c>
      <c r="K6" s="96">
        <v>0</v>
      </c>
      <c r="L6" s="96">
        <v>0</v>
      </c>
      <c r="M6" s="96">
        <v>0</v>
      </c>
      <c r="N6" s="96">
        <v>0</v>
      </c>
      <c r="O6" s="96">
        <v>0</v>
      </c>
      <c r="P6" s="96">
        <v>0</v>
      </c>
      <c r="Q6" s="96">
        <v>0</v>
      </c>
      <c r="R6" s="96">
        <v>0</v>
      </c>
      <c r="S6" s="96">
        <v>0</v>
      </c>
      <c r="T6" s="96">
        <v>0</v>
      </c>
      <c r="U6" s="96">
        <v>0</v>
      </c>
      <c r="V6" s="96">
        <v>0</v>
      </c>
      <c r="W6" s="96">
        <v>0</v>
      </c>
      <c r="X6" s="96">
        <v>0</v>
      </c>
      <c r="Y6" s="96">
        <v>0</v>
      </c>
      <c r="Z6" s="96">
        <v>0</v>
      </c>
      <c r="AA6" s="96">
        <v>0</v>
      </c>
      <c r="AB6" s="96">
        <v>0</v>
      </c>
      <c r="AC6" s="96">
        <v>0</v>
      </c>
      <c r="AD6" s="96">
        <v>0</v>
      </c>
      <c r="AE6" s="96">
        <v>0</v>
      </c>
      <c r="AF6" s="96">
        <v>0</v>
      </c>
      <c r="AG6" s="96">
        <v>0</v>
      </c>
      <c r="AH6" s="96">
        <v>0</v>
      </c>
      <c r="AI6" s="96">
        <v>0</v>
      </c>
      <c r="AJ6" s="96">
        <v>0</v>
      </c>
      <c r="AK6" s="96">
        <v>0</v>
      </c>
      <c r="AL6" s="96">
        <v>0</v>
      </c>
      <c r="AM6" s="96">
        <v>0</v>
      </c>
      <c r="AN6" s="96">
        <v>0</v>
      </c>
      <c r="AO6" s="96">
        <v>0</v>
      </c>
      <c r="AP6" s="96">
        <v>0</v>
      </c>
      <c r="AQ6" s="96">
        <v>0</v>
      </c>
      <c r="AR6" s="96">
        <v>0</v>
      </c>
      <c r="AS6" s="13"/>
      <c r="AT6" s="90">
        <f t="shared" si="0"/>
        <v>0</v>
      </c>
      <c r="AU6" s="90">
        <f t="shared" si="1"/>
        <v>0</v>
      </c>
      <c r="AV6" s="90">
        <f t="shared" si="2"/>
        <v>0</v>
      </c>
      <c r="AW6" s="90">
        <f t="shared" si="3"/>
        <v>0</v>
      </c>
      <c r="AX6" s="90">
        <f t="shared" si="4"/>
        <v>0</v>
      </c>
      <c r="AY6" s="90">
        <f t="shared" si="5"/>
        <v>0</v>
      </c>
      <c r="AZ6" s="90">
        <f t="shared" si="6"/>
        <v>0</v>
      </c>
      <c r="BA6" s="90">
        <f t="shared" si="7"/>
        <v>0</v>
      </c>
      <c r="BB6" s="90">
        <f t="shared" si="8"/>
        <v>0</v>
      </c>
      <c r="BC6" s="90">
        <f t="shared" si="9"/>
        <v>0</v>
      </c>
      <c r="BD6" s="91">
        <f t="shared" si="10"/>
        <v>0</v>
      </c>
      <c r="BE6" s="1"/>
      <c r="BF6" s="76">
        <f t="shared" si="11"/>
        <v>0</v>
      </c>
      <c r="BG6" s="76">
        <f t="shared" si="12"/>
        <v>0</v>
      </c>
      <c r="BH6" s="77">
        <f t="shared" si="13"/>
        <v>0</v>
      </c>
      <c r="BI6" s="77">
        <f t="shared" si="14"/>
        <v>0</v>
      </c>
      <c r="BJ6" s="77">
        <f t="shared" si="15"/>
        <v>0</v>
      </c>
      <c r="BK6" s="77">
        <f t="shared" si="16"/>
        <v>0</v>
      </c>
      <c r="BL6" s="77">
        <f t="shared" si="17"/>
        <v>0</v>
      </c>
    </row>
    <row r="7" spans="1:64" ht="15" customHeight="1" x14ac:dyDescent="0.25">
      <c r="A7" s="94">
        <f>METAS!A7</f>
        <v>4</v>
      </c>
      <c r="B7" s="95" t="str">
        <f>METAS!B7</f>
        <v xml:space="preserve">4-Tratamiento ambulatorio de Niños, Niñas de 0 a 17 años con trastornos  del aspectro autista </v>
      </c>
      <c r="C7" s="212" t="str">
        <f>METAS!D7</f>
        <v>SALUD MENTAL CSMC</v>
      </c>
      <c r="D7" s="96">
        <v>0</v>
      </c>
      <c r="E7" s="96">
        <v>1</v>
      </c>
      <c r="F7" s="96">
        <v>0</v>
      </c>
      <c r="G7" s="96">
        <v>0</v>
      </c>
      <c r="H7" s="96">
        <v>0</v>
      </c>
      <c r="I7" s="96">
        <v>0</v>
      </c>
      <c r="J7" s="96">
        <v>0</v>
      </c>
      <c r="K7" s="96">
        <v>0</v>
      </c>
      <c r="L7" s="96">
        <v>0</v>
      </c>
      <c r="M7" s="96">
        <v>0</v>
      </c>
      <c r="N7" s="96">
        <v>0</v>
      </c>
      <c r="O7" s="96">
        <v>0</v>
      </c>
      <c r="P7" s="96">
        <v>0</v>
      </c>
      <c r="Q7" s="96">
        <v>0</v>
      </c>
      <c r="R7" s="96">
        <v>0</v>
      </c>
      <c r="S7" s="96">
        <v>0</v>
      </c>
      <c r="T7" s="96">
        <v>0</v>
      </c>
      <c r="U7" s="96">
        <v>0</v>
      </c>
      <c r="V7" s="96">
        <v>0</v>
      </c>
      <c r="W7" s="96">
        <v>0</v>
      </c>
      <c r="X7" s="96">
        <v>0</v>
      </c>
      <c r="Y7" s="96">
        <v>0</v>
      </c>
      <c r="Z7" s="96">
        <v>0</v>
      </c>
      <c r="AA7" s="96">
        <v>0</v>
      </c>
      <c r="AB7" s="96">
        <v>0</v>
      </c>
      <c r="AC7" s="96">
        <v>0</v>
      </c>
      <c r="AD7" s="96">
        <v>0</v>
      </c>
      <c r="AE7" s="96">
        <v>0</v>
      </c>
      <c r="AF7" s="96">
        <v>0</v>
      </c>
      <c r="AG7" s="96">
        <v>0</v>
      </c>
      <c r="AH7" s="96">
        <v>0</v>
      </c>
      <c r="AI7" s="96">
        <v>0</v>
      </c>
      <c r="AJ7" s="96">
        <v>0</v>
      </c>
      <c r="AK7" s="96">
        <v>0</v>
      </c>
      <c r="AL7" s="96">
        <v>0</v>
      </c>
      <c r="AM7" s="96">
        <v>0</v>
      </c>
      <c r="AN7" s="96">
        <v>0</v>
      </c>
      <c r="AO7" s="96">
        <v>0</v>
      </c>
      <c r="AP7" s="96">
        <v>0</v>
      </c>
      <c r="AQ7" s="96">
        <v>0</v>
      </c>
      <c r="AR7" s="96">
        <v>0</v>
      </c>
      <c r="AS7" s="13"/>
      <c r="AT7" s="90">
        <f t="shared" si="0"/>
        <v>0</v>
      </c>
      <c r="AU7" s="90">
        <f t="shared" si="1"/>
        <v>1</v>
      </c>
      <c r="AV7" s="90">
        <f t="shared" si="2"/>
        <v>0</v>
      </c>
      <c r="AW7" s="90">
        <f t="shared" si="3"/>
        <v>0</v>
      </c>
      <c r="AX7" s="90">
        <f t="shared" si="4"/>
        <v>0</v>
      </c>
      <c r="AY7" s="90">
        <f t="shared" si="5"/>
        <v>0</v>
      </c>
      <c r="AZ7" s="90">
        <f t="shared" si="6"/>
        <v>0</v>
      </c>
      <c r="BA7" s="90">
        <f t="shared" si="7"/>
        <v>0</v>
      </c>
      <c r="BB7" s="90">
        <f t="shared" si="8"/>
        <v>0</v>
      </c>
      <c r="BC7" s="90">
        <f t="shared" si="9"/>
        <v>0</v>
      </c>
      <c r="BD7" s="91">
        <f t="shared" si="10"/>
        <v>1</v>
      </c>
      <c r="BE7" s="1"/>
      <c r="BF7" s="76">
        <f t="shared" si="11"/>
        <v>0</v>
      </c>
      <c r="BG7" s="76">
        <f t="shared" si="12"/>
        <v>0</v>
      </c>
      <c r="BH7" s="77">
        <f t="shared" si="13"/>
        <v>0</v>
      </c>
      <c r="BI7" s="77">
        <f t="shared" si="14"/>
        <v>0</v>
      </c>
      <c r="BJ7" s="77">
        <f t="shared" si="15"/>
        <v>0</v>
      </c>
      <c r="BK7" s="77">
        <f t="shared" si="16"/>
        <v>0</v>
      </c>
      <c r="BL7" s="77">
        <f t="shared" si="17"/>
        <v>0</v>
      </c>
    </row>
    <row r="8" spans="1:64" ht="15" customHeight="1" x14ac:dyDescent="0.25">
      <c r="A8" s="94">
        <f>METAS!A8</f>
        <v>5</v>
      </c>
      <c r="B8" s="95" t="str">
        <f>METAS!B8</f>
        <v>5-Tratamiento ambulatorio de Niños, Niñas y adolescentes de 0 a 17 años por trastornos  mentales del comportamiento</v>
      </c>
      <c r="C8" s="212" t="str">
        <f>METAS!D8</f>
        <v>SALUD MENTAL CSMC</v>
      </c>
      <c r="D8" s="96">
        <v>0</v>
      </c>
      <c r="E8" s="96">
        <v>2</v>
      </c>
      <c r="F8" s="96">
        <v>0</v>
      </c>
      <c r="G8" s="96">
        <v>0</v>
      </c>
      <c r="H8" s="96">
        <v>0</v>
      </c>
      <c r="I8" s="96">
        <v>0</v>
      </c>
      <c r="J8" s="96">
        <v>0</v>
      </c>
      <c r="K8" s="96">
        <v>0</v>
      </c>
      <c r="L8" s="96">
        <v>0</v>
      </c>
      <c r="M8" s="96">
        <v>0</v>
      </c>
      <c r="N8" s="96">
        <v>0</v>
      </c>
      <c r="O8" s="96">
        <v>0</v>
      </c>
      <c r="P8" s="96">
        <v>0</v>
      </c>
      <c r="Q8" s="96">
        <v>0</v>
      </c>
      <c r="R8" s="96">
        <v>0</v>
      </c>
      <c r="S8" s="96">
        <v>0</v>
      </c>
      <c r="T8" s="96">
        <v>0</v>
      </c>
      <c r="U8" s="96">
        <v>0</v>
      </c>
      <c r="V8" s="96">
        <v>0</v>
      </c>
      <c r="W8" s="96">
        <v>0</v>
      </c>
      <c r="X8" s="96">
        <v>0</v>
      </c>
      <c r="Y8" s="96">
        <v>0</v>
      </c>
      <c r="Z8" s="96">
        <v>0</v>
      </c>
      <c r="AA8" s="96">
        <v>0</v>
      </c>
      <c r="AB8" s="96">
        <v>0</v>
      </c>
      <c r="AC8" s="96">
        <v>0</v>
      </c>
      <c r="AD8" s="96">
        <v>0</v>
      </c>
      <c r="AE8" s="96">
        <v>0</v>
      </c>
      <c r="AF8" s="96">
        <v>0</v>
      </c>
      <c r="AG8" s="96">
        <v>0</v>
      </c>
      <c r="AH8" s="96">
        <v>0</v>
      </c>
      <c r="AI8" s="96">
        <v>0</v>
      </c>
      <c r="AJ8" s="96">
        <v>0</v>
      </c>
      <c r="AK8" s="96">
        <v>0</v>
      </c>
      <c r="AL8" s="96">
        <v>0</v>
      </c>
      <c r="AM8" s="96">
        <v>0</v>
      </c>
      <c r="AN8" s="96">
        <v>0</v>
      </c>
      <c r="AO8" s="96">
        <v>0</v>
      </c>
      <c r="AP8" s="96">
        <v>0</v>
      </c>
      <c r="AQ8" s="96">
        <v>0</v>
      </c>
      <c r="AR8" s="96">
        <v>0</v>
      </c>
      <c r="AS8" s="13"/>
      <c r="AT8" s="90">
        <f t="shared" si="0"/>
        <v>0</v>
      </c>
      <c r="AU8" s="90">
        <f t="shared" si="1"/>
        <v>2</v>
      </c>
      <c r="AV8" s="90">
        <f t="shared" si="2"/>
        <v>0</v>
      </c>
      <c r="AW8" s="90">
        <f t="shared" si="3"/>
        <v>0</v>
      </c>
      <c r="AX8" s="90">
        <f t="shared" si="4"/>
        <v>0</v>
      </c>
      <c r="AY8" s="90">
        <f t="shared" si="5"/>
        <v>0</v>
      </c>
      <c r="AZ8" s="90">
        <f t="shared" si="6"/>
        <v>0</v>
      </c>
      <c r="BA8" s="90">
        <f t="shared" si="7"/>
        <v>0</v>
      </c>
      <c r="BB8" s="90">
        <f t="shared" si="8"/>
        <v>0</v>
      </c>
      <c r="BC8" s="90">
        <f t="shared" si="9"/>
        <v>0</v>
      </c>
      <c r="BD8" s="91">
        <f t="shared" si="10"/>
        <v>2</v>
      </c>
      <c r="BE8" s="1"/>
      <c r="BF8" s="76">
        <f t="shared" si="11"/>
        <v>0</v>
      </c>
      <c r="BG8" s="76">
        <f t="shared" si="12"/>
        <v>0</v>
      </c>
      <c r="BH8" s="77">
        <f t="shared" si="13"/>
        <v>0</v>
      </c>
      <c r="BI8" s="77">
        <f t="shared" si="14"/>
        <v>0</v>
      </c>
      <c r="BJ8" s="77">
        <f t="shared" si="15"/>
        <v>0</v>
      </c>
      <c r="BK8" s="77">
        <f t="shared" si="16"/>
        <v>0</v>
      </c>
      <c r="BL8" s="77">
        <f t="shared" si="17"/>
        <v>0</v>
      </c>
    </row>
    <row r="9" spans="1:64" ht="15" customHeight="1" x14ac:dyDescent="0.25">
      <c r="A9" s="94">
        <f>METAS!A9</f>
        <v>6</v>
      </c>
      <c r="B9" s="95" t="str">
        <f>METAS!B9</f>
        <v xml:space="preserve">6-Tratamiento ambulatorio de personas con depresion </v>
      </c>
      <c r="C9" s="212" t="str">
        <f>METAS!D9</f>
        <v>SALUD MENTAL CSMC</v>
      </c>
      <c r="D9" s="96">
        <v>0</v>
      </c>
      <c r="E9" s="96">
        <v>0</v>
      </c>
      <c r="F9" s="96">
        <v>0</v>
      </c>
      <c r="G9" s="96">
        <v>0</v>
      </c>
      <c r="H9" s="96">
        <v>0</v>
      </c>
      <c r="I9" s="96">
        <v>0</v>
      </c>
      <c r="J9" s="96">
        <v>0</v>
      </c>
      <c r="K9" s="96">
        <v>0</v>
      </c>
      <c r="L9" s="96">
        <v>0</v>
      </c>
      <c r="M9" s="96">
        <v>0</v>
      </c>
      <c r="N9" s="96">
        <v>0</v>
      </c>
      <c r="O9" s="96">
        <v>0</v>
      </c>
      <c r="P9" s="96">
        <v>0</v>
      </c>
      <c r="Q9" s="96">
        <v>0</v>
      </c>
      <c r="R9" s="96">
        <v>0</v>
      </c>
      <c r="S9" s="96">
        <v>0</v>
      </c>
      <c r="T9" s="96">
        <v>0</v>
      </c>
      <c r="U9" s="96">
        <v>0</v>
      </c>
      <c r="V9" s="96">
        <v>0</v>
      </c>
      <c r="W9" s="96">
        <v>0</v>
      </c>
      <c r="X9" s="96">
        <v>0</v>
      </c>
      <c r="Y9" s="96">
        <v>0</v>
      </c>
      <c r="Z9" s="96">
        <v>0</v>
      </c>
      <c r="AA9" s="96">
        <v>0</v>
      </c>
      <c r="AB9" s="96">
        <v>0</v>
      </c>
      <c r="AC9" s="96">
        <v>0</v>
      </c>
      <c r="AD9" s="96">
        <v>0</v>
      </c>
      <c r="AE9" s="96">
        <v>0</v>
      </c>
      <c r="AF9" s="96">
        <v>0</v>
      </c>
      <c r="AG9" s="96">
        <v>0</v>
      </c>
      <c r="AH9" s="96">
        <v>0</v>
      </c>
      <c r="AI9" s="96">
        <v>0</v>
      </c>
      <c r="AJ9" s="96">
        <v>0</v>
      </c>
      <c r="AK9" s="96">
        <v>0</v>
      </c>
      <c r="AL9" s="96">
        <v>0</v>
      </c>
      <c r="AM9" s="96">
        <v>0</v>
      </c>
      <c r="AN9" s="96">
        <v>0</v>
      </c>
      <c r="AO9" s="96">
        <v>0</v>
      </c>
      <c r="AP9" s="96">
        <v>0</v>
      </c>
      <c r="AQ9" s="96">
        <v>0</v>
      </c>
      <c r="AR9" s="96">
        <v>0</v>
      </c>
      <c r="AS9" s="13"/>
      <c r="AT9" s="90">
        <f t="shared" si="0"/>
        <v>0</v>
      </c>
      <c r="AU9" s="90">
        <f t="shared" si="1"/>
        <v>0</v>
      </c>
      <c r="AV9" s="90">
        <f t="shared" si="2"/>
        <v>0</v>
      </c>
      <c r="AW9" s="90">
        <f t="shared" si="3"/>
        <v>0</v>
      </c>
      <c r="AX9" s="90">
        <f t="shared" si="4"/>
        <v>0</v>
      </c>
      <c r="AY9" s="90">
        <f t="shared" si="5"/>
        <v>0</v>
      </c>
      <c r="AZ9" s="90">
        <f t="shared" si="6"/>
        <v>0</v>
      </c>
      <c r="BA9" s="90">
        <f t="shared" si="7"/>
        <v>0</v>
      </c>
      <c r="BB9" s="90">
        <f t="shared" si="8"/>
        <v>0</v>
      </c>
      <c r="BC9" s="90">
        <f t="shared" si="9"/>
        <v>0</v>
      </c>
      <c r="BD9" s="91">
        <f t="shared" si="10"/>
        <v>0</v>
      </c>
      <c r="BE9" s="1"/>
      <c r="BF9" s="76">
        <f t="shared" si="11"/>
        <v>0</v>
      </c>
      <c r="BG9" s="76">
        <f t="shared" si="12"/>
        <v>0</v>
      </c>
      <c r="BH9" s="77">
        <f t="shared" si="13"/>
        <v>0</v>
      </c>
      <c r="BI9" s="77">
        <f t="shared" si="14"/>
        <v>0</v>
      </c>
      <c r="BJ9" s="77">
        <f t="shared" si="15"/>
        <v>0</v>
      </c>
      <c r="BK9" s="77">
        <f t="shared" si="16"/>
        <v>0</v>
      </c>
      <c r="BL9" s="77">
        <f t="shared" si="17"/>
        <v>0</v>
      </c>
    </row>
    <row r="10" spans="1:64" ht="15" customHeight="1" x14ac:dyDescent="0.25">
      <c r="A10" s="94">
        <f>METAS!A10</f>
        <v>7</v>
      </c>
      <c r="B10" s="95" t="str">
        <f>METAS!B10</f>
        <v xml:space="preserve">7-Tratamiento ambulatorio de personas con conducta suicida </v>
      </c>
      <c r="C10" s="212" t="str">
        <f>METAS!D10</f>
        <v>SALUD MENTAL CSMC</v>
      </c>
      <c r="D10" s="96">
        <v>0</v>
      </c>
      <c r="E10" s="96">
        <v>0</v>
      </c>
      <c r="F10" s="96">
        <v>0</v>
      </c>
      <c r="G10" s="96">
        <v>0</v>
      </c>
      <c r="H10" s="96">
        <v>0</v>
      </c>
      <c r="I10" s="96">
        <v>0</v>
      </c>
      <c r="J10" s="96">
        <v>0</v>
      </c>
      <c r="K10" s="96">
        <v>0</v>
      </c>
      <c r="L10" s="96">
        <v>0</v>
      </c>
      <c r="M10" s="96">
        <v>0</v>
      </c>
      <c r="N10" s="96">
        <v>0</v>
      </c>
      <c r="O10" s="96">
        <v>0</v>
      </c>
      <c r="P10" s="96">
        <v>0</v>
      </c>
      <c r="Q10" s="96">
        <v>0</v>
      </c>
      <c r="R10" s="96">
        <v>0</v>
      </c>
      <c r="S10" s="96">
        <v>0</v>
      </c>
      <c r="T10" s="96">
        <v>0</v>
      </c>
      <c r="U10" s="96">
        <v>0</v>
      </c>
      <c r="V10" s="96">
        <v>0</v>
      </c>
      <c r="W10" s="96">
        <v>0</v>
      </c>
      <c r="X10" s="96">
        <v>0</v>
      </c>
      <c r="Y10" s="96">
        <v>0</v>
      </c>
      <c r="Z10" s="96">
        <v>0</v>
      </c>
      <c r="AA10" s="96">
        <v>0</v>
      </c>
      <c r="AB10" s="96">
        <v>0</v>
      </c>
      <c r="AC10" s="96">
        <v>0</v>
      </c>
      <c r="AD10" s="96">
        <v>0</v>
      </c>
      <c r="AE10" s="96">
        <v>0</v>
      </c>
      <c r="AF10" s="96">
        <v>0</v>
      </c>
      <c r="AG10" s="96">
        <v>0</v>
      </c>
      <c r="AH10" s="96">
        <v>0</v>
      </c>
      <c r="AI10" s="96">
        <v>0</v>
      </c>
      <c r="AJ10" s="96">
        <v>0</v>
      </c>
      <c r="AK10" s="96">
        <v>0</v>
      </c>
      <c r="AL10" s="96">
        <v>0</v>
      </c>
      <c r="AM10" s="96">
        <v>0</v>
      </c>
      <c r="AN10" s="96">
        <v>0</v>
      </c>
      <c r="AO10" s="96">
        <v>0</v>
      </c>
      <c r="AP10" s="96">
        <v>0</v>
      </c>
      <c r="AQ10" s="96">
        <v>0</v>
      </c>
      <c r="AR10" s="96">
        <v>0</v>
      </c>
      <c r="AS10" s="13"/>
      <c r="AT10" s="90">
        <f t="shared" si="0"/>
        <v>0</v>
      </c>
      <c r="AU10" s="90">
        <f t="shared" si="1"/>
        <v>0</v>
      </c>
      <c r="AV10" s="90">
        <f t="shared" si="2"/>
        <v>0</v>
      </c>
      <c r="AW10" s="90">
        <f t="shared" si="3"/>
        <v>0</v>
      </c>
      <c r="AX10" s="90">
        <f t="shared" si="4"/>
        <v>0</v>
      </c>
      <c r="AY10" s="90">
        <f t="shared" si="5"/>
        <v>0</v>
      </c>
      <c r="AZ10" s="90">
        <f t="shared" si="6"/>
        <v>0</v>
      </c>
      <c r="BA10" s="90">
        <f t="shared" si="7"/>
        <v>0</v>
      </c>
      <c r="BB10" s="90">
        <f t="shared" si="8"/>
        <v>0</v>
      </c>
      <c r="BC10" s="90">
        <f t="shared" si="9"/>
        <v>0</v>
      </c>
      <c r="BD10" s="91">
        <f t="shared" si="10"/>
        <v>0</v>
      </c>
      <c r="BE10" s="1"/>
      <c r="BF10" s="76">
        <f t="shared" si="11"/>
        <v>0</v>
      </c>
      <c r="BG10" s="76">
        <f t="shared" si="12"/>
        <v>0</v>
      </c>
      <c r="BH10" s="77">
        <f t="shared" si="13"/>
        <v>0</v>
      </c>
      <c r="BI10" s="77">
        <f t="shared" si="14"/>
        <v>0</v>
      </c>
      <c r="BJ10" s="77">
        <f t="shared" si="15"/>
        <v>0</v>
      </c>
      <c r="BK10" s="77">
        <f t="shared" si="16"/>
        <v>0</v>
      </c>
      <c r="BL10" s="77">
        <f t="shared" si="17"/>
        <v>0</v>
      </c>
    </row>
    <row r="11" spans="1:64" ht="15" customHeight="1" x14ac:dyDescent="0.25">
      <c r="A11" s="94">
        <f>METAS!A11</f>
        <v>8</v>
      </c>
      <c r="B11" s="95" t="str">
        <f>METAS!B11</f>
        <v xml:space="preserve">8-Tratamiento ambulatorio de personas con ansiedad </v>
      </c>
      <c r="C11" s="212" t="str">
        <f>METAS!D11</f>
        <v>SALUD MENTAL CSMC</v>
      </c>
      <c r="D11" s="96">
        <v>0</v>
      </c>
      <c r="E11" s="96">
        <v>1</v>
      </c>
      <c r="F11" s="96">
        <v>0</v>
      </c>
      <c r="G11" s="96">
        <v>0</v>
      </c>
      <c r="H11" s="96">
        <v>0</v>
      </c>
      <c r="I11" s="96">
        <v>0</v>
      </c>
      <c r="J11" s="96">
        <v>0</v>
      </c>
      <c r="K11" s="96">
        <v>0</v>
      </c>
      <c r="L11" s="96">
        <v>0</v>
      </c>
      <c r="M11" s="96">
        <v>0</v>
      </c>
      <c r="N11" s="96">
        <v>0</v>
      </c>
      <c r="O11" s="96">
        <v>0</v>
      </c>
      <c r="P11" s="96">
        <v>0</v>
      </c>
      <c r="Q11" s="96">
        <v>0</v>
      </c>
      <c r="R11" s="96">
        <v>0</v>
      </c>
      <c r="S11" s="96">
        <v>0</v>
      </c>
      <c r="T11" s="96">
        <v>0</v>
      </c>
      <c r="U11" s="96">
        <v>0</v>
      </c>
      <c r="V11" s="96">
        <v>0</v>
      </c>
      <c r="W11" s="96">
        <v>0</v>
      </c>
      <c r="X11" s="96">
        <v>0</v>
      </c>
      <c r="Y11" s="96">
        <v>0</v>
      </c>
      <c r="Z11" s="96">
        <v>0</v>
      </c>
      <c r="AA11" s="96">
        <v>0</v>
      </c>
      <c r="AB11" s="96">
        <v>0</v>
      </c>
      <c r="AC11" s="96">
        <v>0</v>
      </c>
      <c r="AD11" s="96">
        <v>0</v>
      </c>
      <c r="AE11" s="96">
        <v>0</v>
      </c>
      <c r="AF11" s="96">
        <v>0</v>
      </c>
      <c r="AG11" s="96">
        <v>0</v>
      </c>
      <c r="AH11" s="96">
        <v>0</v>
      </c>
      <c r="AI11" s="96">
        <v>0</v>
      </c>
      <c r="AJ11" s="96">
        <v>0</v>
      </c>
      <c r="AK11" s="96">
        <v>0</v>
      </c>
      <c r="AL11" s="96">
        <v>0</v>
      </c>
      <c r="AM11" s="96">
        <v>0</v>
      </c>
      <c r="AN11" s="96">
        <v>0</v>
      </c>
      <c r="AO11" s="96">
        <v>0</v>
      </c>
      <c r="AP11" s="96">
        <v>0</v>
      </c>
      <c r="AQ11" s="96">
        <v>0</v>
      </c>
      <c r="AR11" s="96">
        <v>0</v>
      </c>
      <c r="AS11" s="13"/>
      <c r="AT11" s="90">
        <f t="shared" si="0"/>
        <v>0</v>
      </c>
      <c r="AU11" s="90">
        <f t="shared" si="1"/>
        <v>1</v>
      </c>
      <c r="AV11" s="90">
        <f t="shared" si="2"/>
        <v>0</v>
      </c>
      <c r="AW11" s="90">
        <f t="shared" si="3"/>
        <v>0</v>
      </c>
      <c r="AX11" s="90">
        <f t="shared" si="4"/>
        <v>0</v>
      </c>
      <c r="AY11" s="90">
        <f t="shared" si="5"/>
        <v>0</v>
      </c>
      <c r="AZ11" s="90">
        <f t="shared" si="6"/>
        <v>0</v>
      </c>
      <c r="BA11" s="90">
        <f t="shared" si="7"/>
        <v>0</v>
      </c>
      <c r="BB11" s="90">
        <f t="shared" si="8"/>
        <v>0</v>
      </c>
      <c r="BC11" s="90">
        <f t="shared" si="9"/>
        <v>0</v>
      </c>
      <c r="BD11" s="91">
        <f t="shared" si="10"/>
        <v>1</v>
      </c>
      <c r="BE11" s="1"/>
      <c r="BF11" s="76">
        <f t="shared" si="11"/>
        <v>0</v>
      </c>
      <c r="BG11" s="76">
        <f t="shared" si="12"/>
        <v>0</v>
      </c>
      <c r="BH11" s="77">
        <f t="shared" si="13"/>
        <v>0</v>
      </c>
      <c r="BI11" s="77">
        <f t="shared" si="14"/>
        <v>0</v>
      </c>
      <c r="BJ11" s="77">
        <f t="shared" si="15"/>
        <v>0</v>
      </c>
      <c r="BK11" s="77">
        <f t="shared" si="16"/>
        <v>0</v>
      </c>
      <c r="BL11" s="77">
        <f t="shared" si="17"/>
        <v>0</v>
      </c>
    </row>
    <row r="12" spans="1:64" ht="15" customHeight="1" x14ac:dyDescent="0.25">
      <c r="A12" s="94">
        <f>METAS!A12</f>
        <v>9</v>
      </c>
      <c r="B12" s="95" t="str">
        <f>METAS!B12</f>
        <v>9-Intervenciones breves motivacionales para personas con consumo perjudicial del alcohol y tabaco</v>
      </c>
      <c r="C12" s="212" t="str">
        <f>METAS!D12</f>
        <v>SALUD MENTAL CSMC</v>
      </c>
      <c r="D12" s="96">
        <v>0</v>
      </c>
      <c r="E12" s="96">
        <v>0</v>
      </c>
      <c r="F12" s="96">
        <v>0</v>
      </c>
      <c r="G12" s="96">
        <v>0</v>
      </c>
      <c r="H12" s="96">
        <v>0</v>
      </c>
      <c r="I12" s="96">
        <v>0</v>
      </c>
      <c r="J12" s="96">
        <v>0</v>
      </c>
      <c r="K12" s="96">
        <v>0</v>
      </c>
      <c r="L12" s="96">
        <v>0</v>
      </c>
      <c r="M12" s="96">
        <v>0</v>
      </c>
      <c r="N12" s="96">
        <v>0</v>
      </c>
      <c r="O12" s="96">
        <v>0</v>
      </c>
      <c r="P12" s="96">
        <v>0</v>
      </c>
      <c r="Q12" s="96">
        <v>0</v>
      </c>
      <c r="R12" s="96">
        <v>0</v>
      </c>
      <c r="S12" s="96">
        <v>0</v>
      </c>
      <c r="T12" s="96">
        <v>0</v>
      </c>
      <c r="U12" s="96">
        <v>0</v>
      </c>
      <c r="V12" s="96">
        <v>0</v>
      </c>
      <c r="W12" s="96">
        <v>0</v>
      </c>
      <c r="X12" s="96">
        <v>0</v>
      </c>
      <c r="Y12" s="96">
        <v>0</v>
      </c>
      <c r="Z12" s="96">
        <v>0</v>
      </c>
      <c r="AA12" s="96">
        <v>0</v>
      </c>
      <c r="AB12" s="96">
        <v>0</v>
      </c>
      <c r="AC12" s="96">
        <v>0</v>
      </c>
      <c r="AD12" s="96">
        <v>0</v>
      </c>
      <c r="AE12" s="96">
        <v>0</v>
      </c>
      <c r="AF12" s="96">
        <v>0</v>
      </c>
      <c r="AG12" s="96">
        <v>0</v>
      </c>
      <c r="AH12" s="96">
        <v>0</v>
      </c>
      <c r="AI12" s="96">
        <v>0</v>
      </c>
      <c r="AJ12" s="96">
        <v>0</v>
      </c>
      <c r="AK12" s="96">
        <v>0</v>
      </c>
      <c r="AL12" s="96">
        <v>0</v>
      </c>
      <c r="AM12" s="96">
        <v>0</v>
      </c>
      <c r="AN12" s="96">
        <v>0</v>
      </c>
      <c r="AO12" s="96">
        <v>0</v>
      </c>
      <c r="AP12" s="96">
        <v>0</v>
      </c>
      <c r="AQ12" s="96">
        <v>0</v>
      </c>
      <c r="AR12" s="96">
        <v>0</v>
      </c>
      <c r="AS12" s="13"/>
      <c r="AT12" s="90">
        <f t="shared" si="0"/>
        <v>0</v>
      </c>
      <c r="AU12" s="90">
        <f t="shared" si="1"/>
        <v>0</v>
      </c>
      <c r="AV12" s="90">
        <f t="shared" si="2"/>
        <v>0</v>
      </c>
      <c r="AW12" s="90">
        <f t="shared" si="3"/>
        <v>0</v>
      </c>
      <c r="AX12" s="90">
        <f t="shared" si="4"/>
        <v>0</v>
      </c>
      <c r="AY12" s="90">
        <f t="shared" si="5"/>
        <v>0</v>
      </c>
      <c r="AZ12" s="90">
        <f t="shared" si="6"/>
        <v>0</v>
      </c>
      <c r="BA12" s="90">
        <f t="shared" si="7"/>
        <v>0</v>
      </c>
      <c r="BB12" s="90">
        <f t="shared" si="8"/>
        <v>0</v>
      </c>
      <c r="BC12" s="90">
        <f t="shared" si="9"/>
        <v>0</v>
      </c>
      <c r="BD12" s="91">
        <f t="shared" si="10"/>
        <v>0</v>
      </c>
      <c r="BE12" s="1"/>
      <c r="BF12" s="76">
        <f t="shared" si="11"/>
        <v>0</v>
      </c>
      <c r="BG12" s="76">
        <f t="shared" si="12"/>
        <v>0</v>
      </c>
      <c r="BH12" s="77">
        <f t="shared" si="13"/>
        <v>0</v>
      </c>
      <c r="BI12" s="77">
        <f t="shared" si="14"/>
        <v>0</v>
      </c>
      <c r="BJ12" s="77">
        <f t="shared" si="15"/>
        <v>0</v>
      </c>
      <c r="BK12" s="77">
        <f t="shared" si="16"/>
        <v>0</v>
      </c>
      <c r="BL12" s="77">
        <f t="shared" si="17"/>
        <v>0</v>
      </c>
    </row>
    <row r="13" spans="1:64" ht="15" customHeight="1" x14ac:dyDescent="0.25">
      <c r="A13" s="94">
        <f>METAS!A13</f>
        <v>10</v>
      </c>
      <c r="B13" s="95" t="str">
        <f>METAS!B13</f>
        <v xml:space="preserve">10-intervencion para personas con dependencia del alcohol y tabaco </v>
      </c>
      <c r="C13" s="212" t="str">
        <f>METAS!D13</f>
        <v>SALUD MENTAL CSMC</v>
      </c>
      <c r="D13" s="96">
        <v>0</v>
      </c>
      <c r="E13" s="96">
        <v>1</v>
      </c>
      <c r="F13" s="96">
        <v>0</v>
      </c>
      <c r="G13" s="96">
        <v>0</v>
      </c>
      <c r="H13" s="96">
        <v>0</v>
      </c>
      <c r="I13" s="96">
        <v>0</v>
      </c>
      <c r="J13" s="96">
        <v>0</v>
      </c>
      <c r="K13" s="96">
        <v>0</v>
      </c>
      <c r="L13" s="96">
        <v>0</v>
      </c>
      <c r="M13" s="96">
        <v>0</v>
      </c>
      <c r="N13" s="96">
        <v>0</v>
      </c>
      <c r="O13" s="96">
        <v>0</v>
      </c>
      <c r="P13" s="96">
        <v>0</v>
      </c>
      <c r="Q13" s="96">
        <v>0</v>
      </c>
      <c r="R13" s="96">
        <v>0</v>
      </c>
      <c r="S13" s="96">
        <v>0</v>
      </c>
      <c r="T13" s="96">
        <v>0</v>
      </c>
      <c r="U13" s="96">
        <v>0</v>
      </c>
      <c r="V13" s="96">
        <v>0</v>
      </c>
      <c r="W13" s="96">
        <v>0</v>
      </c>
      <c r="X13" s="96">
        <v>0</v>
      </c>
      <c r="Y13" s="96">
        <v>0</v>
      </c>
      <c r="Z13" s="96">
        <v>0</v>
      </c>
      <c r="AA13" s="96">
        <v>0</v>
      </c>
      <c r="AB13" s="96">
        <v>0</v>
      </c>
      <c r="AC13" s="96">
        <v>0</v>
      </c>
      <c r="AD13" s="96">
        <v>0</v>
      </c>
      <c r="AE13" s="96">
        <v>0</v>
      </c>
      <c r="AF13" s="96">
        <v>0</v>
      </c>
      <c r="AG13" s="96">
        <v>0</v>
      </c>
      <c r="AH13" s="96">
        <v>0</v>
      </c>
      <c r="AI13" s="96">
        <v>0</v>
      </c>
      <c r="AJ13" s="96">
        <v>0</v>
      </c>
      <c r="AK13" s="96">
        <v>0</v>
      </c>
      <c r="AL13" s="96">
        <v>0</v>
      </c>
      <c r="AM13" s="96">
        <v>0</v>
      </c>
      <c r="AN13" s="96">
        <v>0</v>
      </c>
      <c r="AO13" s="96">
        <v>0</v>
      </c>
      <c r="AP13" s="96">
        <v>0</v>
      </c>
      <c r="AQ13" s="96">
        <v>0</v>
      </c>
      <c r="AR13" s="96">
        <v>0</v>
      </c>
      <c r="AS13" s="13"/>
      <c r="AT13" s="90">
        <f t="shared" si="0"/>
        <v>0</v>
      </c>
      <c r="AU13" s="90">
        <f>SUM(E13)</f>
        <v>1</v>
      </c>
      <c r="AV13" s="90">
        <f t="shared" si="2"/>
        <v>0</v>
      </c>
      <c r="AW13" s="90">
        <f t="shared" si="3"/>
        <v>0</v>
      </c>
      <c r="AX13" s="90">
        <f t="shared" si="4"/>
        <v>0</v>
      </c>
      <c r="AY13" s="90">
        <f t="shared" si="5"/>
        <v>0</v>
      </c>
      <c r="AZ13" s="90">
        <f t="shared" si="6"/>
        <v>0</v>
      </c>
      <c r="BA13" s="90">
        <f t="shared" si="7"/>
        <v>0</v>
      </c>
      <c r="BB13" s="90">
        <f t="shared" si="8"/>
        <v>0</v>
      </c>
      <c r="BC13" s="90">
        <f t="shared" si="9"/>
        <v>0</v>
      </c>
      <c r="BD13" s="91">
        <f t="shared" si="10"/>
        <v>1</v>
      </c>
      <c r="BE13" s="1"/>
      <c r="BF13" s="76">
        <f t="shared" si="11"/>
        <v>0</v>
      </c>
      <c r="BG13" s="76">
        <f t="shared" si="12"/>
        <v>0</v>
      </c>
      <c r="BH13" s="77">
        <f t="shared" si="13"/>
        <v>0</v>
      </c>
      <c r="BI13" s="77">
        <f t="shared" si="14"/>
        <v>0</v>
      </c>
      <c r="BJ13" s="77">
        <f t="shared" si="15"/>
        <v>0</v>
      </c>
      <c r="BK13" s="77">
        <f t="shared" si="16"/>
        <v>0</v>
      </c>
      <c r="BL13" s="77">
        <f t="shared" si="17"/>
        <v>0</v>
      </c>
    </row>
    <row r="14" spans="1:64" ht="15" customHeight="1" x14ac:dyDescent="0.25">
      <c r="A14" s="94">
        <f>METAS!A14</f>
        <v>11</v>
      </c>
      <c r="B14" s="95" t="str">
        <f>METAS!B14</f>
        <v xml:space="preserve">11-Tratamiento ambulatorio a personas con sindrome psicotico o trastorno del espectro de la esquizofrenia </v>
      </c>
      <c r="C14" s="212" t="str">
        <f>METAS!D14</f>
        <v>SALUD MENTAL CSMC</v>
      </c>
      <c r="D14" s="96">
        <v>0</v>
      </c>
      <c r="E14" s="96">
        <v>0</v>
      </c>
      <c r="F14" s="96">
        <v>0</v>
      </c>
      <c r="G14" s="96">
        <v>0</v>
      </c>
      <c r="H14" s="96">
        <v>0</v>
      </c>
      <c r="I14" s="96">
        <v>0</v>
      </c>
      <c r="J14" s="96">
        <v>0</v>
      </c>
      <c r="K14" s="96">
        <v>0</v>
      </c>
      <c r="L14" s="96">
        <v>0</v>
      </c>
      <c r="M14" s="96">
        <v>0</v>
      </c>
      <c r="N14" s="96">
        <v>0</v>
      </c>
      <c r="O14" s="96">
        <v>0</v>
      </c>
      <c r="P14" s="96">
        <v>0</v>
      </c>
      <c r="Q14" s="96">
        <v>0</v>
      </c>
      <c r="R14" s="96">
        <v>0</v>
      </c>
      <c r="S14" s="96">
        <v>0</v>
      </c>
      <c r="T14" s="96">
        <v>0</v>
      </c>
      <c r="U14" s="96">
        <v>0</v>
      </c>
      <c r="V14" s="96">
        <v>0</v>
      </c>
      <c r="W14" s="96">
        <v>0</v>
      </c>
      <c r="X14" s="96">
        <v>0</v>
      </c>
      <c r="Y14" s="96">
        <v>0</v>
      </c>
      <c r="Z14" s="96">
        <v>0</v>
      </c>
      <c r="AA14" s="96">
        <v>0</v>
      </c>
      <c r="AB14" s="96">
        <v>0</v>
      </c>
      <c r="AC14" s="96">
        <v>0</v>
      </c>
      <c r="AD14" s="96">
        <v>0</v>
      </c>
      <c r="AE14" s="96">
        <v>0</v>
      </c>
      <c r="AF14" s="96">
        <v>0</v>
      </c>
      <c r="AG14" s="96">
        <v>0</v>
      </c>
      <c r="AH14" s="96">
        <v>0</v>
      </c>
      <c r="AI14" s="96">
        <v>0</v>
      </c>
      <c r="AJ14" s="96">
        <v>0</v>
      </c>
      <c r="AK14" s="96">
        <v>0</v>
      </c>
      <c r="AL14" s="96">
        <v>0</v>
      </c>
      <c r="AM14" s="96">
        <v>0</v>
      </c>
      <c r="AN14" s="96">
        <v>0</v>
      </c>
      <c r="AO14" s="96">
        <v>0</v>
      </c>
      <c r="AP14" s="96">
        <v>0</v>
      </c>
      <c r="AQ14" s="96">
        <v>0</v>
      </c>
      <c r="AR14" s="96">
        <v>0</v>
      </c>
      <c r="AS14" s="13"/>
      <c r="AT14" s="90">
        <f t="shared" si="0"/>
        <v>0</v>
      </c>
      <c r="AU14" s="90">
        <f t="shared" si="1"/>
        <v>0</v>
      </c>
      <c r="AV14" s="90">
        <f t="shared" si="2"/>
        <v>0</v>
      </c>
      <c r="AW14" s="90">
        <f t="shared" si="3"/>
        <v>0</v>
      </c>
      <c r="AX14" s="90">
        <f t="shared" si="4"/>
        <v>0</v>
      </c>
      <c r="AY14" s="90">
        <f t="shared" si="5"/>
        <v>0</v>
      </c>
      <c r="AZ14" s="90">
        <f t="shared" si="6"/>
        <v>0</v>
      </c>
      <c r="BA14" s="90">
        <f t="shared" si="7"/>
        <v>0</v>
      </c>
      <c r="BB14" s="90">
        <f t="shared" si="8"/>
        <v>0</v>
      </c>
      <c r="BC14" s="90">
        <f t="shared" si="9"/>
        <v>0</v>
      </c>
      <c r="BD14" s="91">
        <f t="shared" si="10"/>
        <v>0</v>
      </c>
      <c r="BE14" s="1"/>
      <c r="BF14" s="76">
        <f t="shared" si="11"/>
        <v>0</v>
      </c>
      <c r="BG14" s="76">
        <f t="shared" si="12"/>
        <v>0</v>
      </c>
      <c r="BH14" s="77">
        <f t="shared" si="13"/>
        <v>0</v>
      </c>
      <c r="BI14" s="77">
        <f t="shared" si="14"/>
        <v>0</v>
      </c>
      <c r="BJ14" s="77">
        <f t="shared" si="15"/>
        <v>0</v>
      </c>
      <c r="BK14" s="77">
        <f t="shared" si="16"/>
        <v>0</v>
      </c>
      <c r="BL14" s="77">
        <f t="shared" si="17"/>
        <v>0</v>
      </c>
    </row>
    <row r="15" spans="1:64" ht="15" customHeight="1" x14ac:dyDescent="0.25">
      <c r="A15" s="94">
        <f>METAS!A15</f>
        <v>12</v>
      </c>
      <c r="B15" s="95" t="str">
        <f>METAS!B15</f>
        <v xml:space="preserve">12-Tratamiento ambulatorio de personas con primer episodio psicotico </v>
      </c>
      <c r="C15" s="212" t="str">
        <f>METAS!D15</f>
        <v>SALUD MENTAL CSMC</v>
      </c>
      <c r="D15" s="96">
        <v>0</v>
      </c>
      <c r="E15" s="96">
        <v>0</v>
      </c>
      <c r="F15" s="96">
        <v>0</v>
      </c>
      <c r="G15" s="96">
        <v>0</v>
      </c>
      <c r="H15" s="96">
        <v>0</v>
      </c>
      <c r="I15" s="96">
        <v>0</v>
      </c>
      <c r="J15" s="96">
        <v>0</v>
      </c>
      <c r="K15" s="96">
        <v>0</v>
      </c>
      <c r="L15" s="96">
        <v>0</v>
      </c>
      <c r="M15" s="96">
        <v>0</v>
      </c>
      <c r="N15" s="96">
        <v>0</v>
      </c>
      <c r="O15" s="96">
        <v>0</v>
      </c>
      <c r="P15" s="96">
        <v>0</v>
      </c>
      <c r="Q15" s="96">
        <v>0</v>
      </c>
      <c r="R15" s="96">
        <v>0</v>
      </c>
      <c r="S15" s="96">
        <v>0</v>
      </c>
      <c r="T15" s="96">
        <v>0</v>
      </c>
      <c r="U15" s="96">
        <v>0</v>
      </c>
      <c r="V15" s="96">
        <v>0</v>
      </c>
      <c r="W15" s="96">
        <v>0</v>
      </c>
      <c r="X15" s="96">
        <v>0</v>
      </c>
      <c r="Y15" s="96">
        <v>0</v>
      </c>
      <c r="Z15" s="96">
        <v>0</v>
      </c>
      <c r="AA15" s="96">
        <v>0</v>
      </c>
      <c r="AB15" s="96">
        <v>0</v>
      </c>
      <c r="AC15" s="96">
        <v>0</v>
      </c>
      <c r="AD15" s="96">
        <v>0</v>
      </c>
      <c r="AE15" s="96">
        <v>0</v>
      </c>
      <c r="AF15" s="96">
        <v>0</v>
      </c>
      <c r="AG15" s="96">
        <v>0</v>
      </c>
      <c r="AH15" s="96">
        <v>0</v>
      </c>
      <c r="AI15" s="96">
        <v>0</v>
      </c>
      <c r="AJ15" s="96">
        <v>0</v>
      </c>
      <c r="AK15" s="96">
        <v>0</v>
      </c>
      <c r="AL15" s="96">
        <v>0</v>
      </c>
      <c r="AM15" s="96">
        <v>0</v>
      </c>
      <c r="AN15" s="96">
        <v>0</v>
      </c>
      <c r="AO15" s="96">
        <v>0</v>
      </c>
      <c r="AP15" s="96">
        <v>0</v>
      </c>
      <c r="AQ15" s="96">
        <v>0</v>
      </c>
      <c r="AR15" s="96">
        <v>0</v>
      </c>
      <c r="AS15" s="13"/>
      <c r="AT15" s="90">
        <f t="shared" si="0"/>
        <v>0</v>
      </c>
      <c r="AU15" s="90">
        <f t="shared" si="1"/>
        <v>0</v>
      </c>
      <c r="AV15" s="90">
        <f t="shared" si="2"/>
        <v>0</v>
      </c>
      <c r="AW15" s="90">
        <f t="shared" si="3"/>
        <v>0</v>
      </c>
      <c r="AX15" s="90">
        <f t="shared" si="4"/>
        <v>0</v>
      </c>
      <c r="AY15" s="90">
        <f t="shared" si="5"/>
        <v>0</v>
      </c>
      <c r="AZ15" s="90">
        <f t="shared" si="6"/>
        <v>0</v>
      </c>
      <c r="BA15" s="90">
        <f t="shared" si="7"/>
        <v>0</v>
      </c>
      <c r="BB15" s="90">
        <f t="shared" si="8"/>
        <v>0</v>
      </c>
      <c r="BC15" s="90">
        <f t="shared" si="9"/>
        <v>0</v>
      </c>
      <c r="BD15" s="91">
        <f t="shared" si="10"/>
        <v>0</v>
      </c>
      <c r="BE15" s="1"/>
      <c r="BF15" s="76">
        <f t="shared" si="11"/>
        <v>0</v>
      </c>
      <c r="BG15" s="76">
        <f t="shared" si="12"/>
        <v>0</v>
      </c>
      <c r="BH15" s="77">
        <f t="shared" si="13"/>
        <v>0</v>
      </c>
      <c r="BI15" s="77">
        <f t="shared" si="14"/>
        <v>0</v>
      </c>
      <c r="BJ15" s="77">
        <f t="shared" si="15"/>
        <v>0</v>
      </c>
      <c r="BK15" s="77">
        <f t="shared" si="16"/>
        <v>0</v>
      </c>
      <c r="BL15" s="77">
        <f t="shared" si="17"/>
        <v>0</v>
      </c>
    </row>
    <row r="16" spans="1:64" ht="15" customHeight="1" x14ac:dyDescent="0.25">
      <c r="A16" s="94">
        <f>METAS!A16</f>
        <v>13</v>
      </c>
      <c r="B16" s="95" t="str">
        <f>METAS!B16</f>
        <v xml:space="preserve">13-Rehabilitacion psicosocial </v>
      </c>
      <c r="C16" s="212" t="str">
        <f>METAS!D16</f>
        <v>SALUD MENTAL CSMC</v>
      </c>
      <c r="D16" s="96">
        <v>0</v>
      </c>
      <c r="E16" s="96">
        <v>0</v>
      </c>
      <c r="F16" s="96">
        <v>0</v>
      </c>
      <c r="G16" s="96">
        <v>0</v>
      </c>
      <c r="H16" s="96">
        <v>0</v>
      </c>
      <c r="I16" s="96">
        <v>0</v>
      </c>
      <c r="J16" s="96">
        <v>0</v>
      </c>
      <c r="K16" s="96">
        <v>0</v>
      </c>
      <c r="L16" s="96">
        <v>0</v>
      </c>
      <c r="M16" s="96">
        <v>0</v>
      </c>
      <c r="N16" s="96">
        <v>0</v>
      </c>
      <c r="O16" s="96">
        <v>0</v>
      </c>
      <c r="P16" s="96">
        <v>0</v>
      </c>
      <c r="Q16" s="96">
        <v>0</v>
      </c>
      <c r="R16" s="96">
        <v>0</v>
      </c>
      <c r="S16" s="96">
        <v>0</v>
      </c>
      <c r="T16" s="96">
        <v>0</v>
      </c>
      <c r="U16" s="96">
        <v>0</v>
      </c>
      <c r="V16" s="96">
        <v>0</v>
      </c>
      <c r="W16" s="96">
        <v>0</v>
      </c>
      <c r="X16" s="96">
        <v>0</v>
      </c>
      <c r="Y16" s="96">
        <v>0</v>
      </c>
      <c r="Z16" s="96">
        <v>0</v>
      </c>
      <c r="AA16" s="96">
        <v>0</v>
      </c>
      <c r="AB16" s="96">
        <v>0</v>
      </c>
      <c r="AC16" s="96">
        <v>0</v>
      </c>
      <c r="AD16" s="96">
        <v>0</v>
      </c>
      <c r="AE16" s="96">
        <v>0</v>
      </c>
      <c r="AF16" s="96">
        <v>0</v>
      </c>
      <c r="AG16" s="96">
        <v>0</v>
      </c>
      <c r="AH16" s="96">
        <v>0</v>
      </c>
      <c r="AI16" s="96">
        <v>0</v>
      </c>
      <c r="AJ16" s="96">
        <v>0</v>
      </c>
      <c r="AK16" s="96">
        <v>0</v>
      </c>
      <c r="AL16" s="96">
        <v>0</v>
      </c>
      <c r="AM16" s="96">
        <v>0</v>
      </c>
      <c r="AN16" s="96">
        <v>0</v>
      </c>
      <c r="AO16" s="96">
        <v>0</v>
      </c>
      <c r="AP16" s="96">
        <v>0</v>
      </c>
      <c r="AQ16" s="96">
        <v>0</v>
      </c>
      <c r="AR16" s="96">
        <v>0</v>
      </c>
      <c r="AS16" s="13"/>
      <c r="AT16" s="90">
        <f t="shared" si="0"/>
        <v>0</v>
      </c>
      <c r="AU16" s="90">
        <f t="shared" si="1"/>
        <v>0</v>
      </c>
      <c r="AV16" s="90">
        <f t="shared" si="2"/>
        <v>0</v>
      </c>
      <c r="AW16" s="90">
        <f t="shared" si="3"/>
        <v>0</v>
      </c>
      <c r="AX16" s="90">
        <f t="shared" si="4"/>
        <v>0</v>
      </c>
      <c r="AY16" s="90">
        <f t="shared" si="5"/>
        <v>0</v>
      </c>
      <c r="AZ16" s="90">
        <f t="shared" si="6"/>
        <v>0</v>
      </c>
      <c r="BA16" s="90">
        <f t="shared" si="7"/>
        <v>0</v>
      </c>
      <c r="BB16" s="90">
        <f t="shared" si="8"/>
        <v>0</v>
      </c>
      <c r="BC16" s="90">
        <f t="shared" si="9"/>
        <v>0</v>
      </c>
      <c r="BD16" s="91">
        <f t="shared" si="10"/>
        <v>0</v>
      </c>
      <c r="BE16" s="1"/>
      <c r="BF16" s="76">
        <f t="shared" si="11"/>
        <v>0</v>
      </c>
      <c r="BG16" s="76">
        <f t="shared" si="12"/>
        <v>0</v>
      </c>
      <c r="BH16" s="77">
        <f t="shared" si="13"/>
        <v>0</v>
      </c>
      <c r="BI16" s="77">
        <f t="shared" si="14"/>
        <v>0</v>
      </c>
      <c r="BJ16" s="77">
        <f t="shared" si="15"/>
        <v>0</v>
      </c>
      <c r="BK16" s="77">
        <f t="shared" si="16"/>
        <v>0</v>
      </c>
      <c r="BL16" s="77">
        <f t="shared" si="17"/>
        <v>0</v>
      </c>
    </row>
    <row r="17" spans="1:56" x14ac:dyDescent="0.25">
      <c r="A17" s="94">
        <f>METAS!A17</f>
        <v>14</v>
      </c>
      <c r="B17" s="95" t="str">
        <f>METAS!B17</f>
        <v xml:space="preserve">14-Rehabilitacion laboral </v>
      </c>
      <c r="C17" s="212" t="str">
        <f>METAS!D17</f>
        <v>SALUD MENTAL CSMC</v>
      </c>
      <c r="D17" s="96">
        <v>0</v>
      </c>
      <c r="E17" s="96">
        <v>1</v>
      </c>
      <c r="F17" s="96">
        <v>0</v>
      </c>
      <c r="G17" s="96">
        <v>0</v>
      </c>
      <c r="H17" s="96">
        <v>0</v>
      </c>
      <c r="I17" s="96">
        <v>0</v>
      </c>
      <c r="J17" s="96">
        <v>0</v>
      </c>
      <c r="K17" s="96">
        <v>0</v>
      </c>
      <c r="L17" s="96">
        <v>0</v>
      </c>
      <c r="M17" s="96">
        <v>0</v>
      </c>
      <c r="N17" s="96">
        <v>0</v>
      </c>
      <c r="O17" s="96">
        <v>0</v>
      </c>
      <c r="P17" s="96">
        <v>0</v>
      </c>
      <c r="Q17" s="96">
        <v>0</v>
      </c>
      <c r="R17" s="96">
        <v>0</v>
      </c>
      <c r="S17" s="96">
        <v>0</v>
      </c>
      <c r="T17" s="96">
        <v>0</v>
      </c>
      <c r="U17" s="96">
        <v>0</v>
      </c>
      <c r="V17" s="96">
        <v>0</v>
      </c>
      <c r="W17" s="96">
        <v>0</v>
      </c>
      <c r="X17" s="96">
        <v>0</v>
      </c>
      <c r="Y17" s="96">
        <v>0</v>
      </c>
      <c r="Z17" s="96">
        <v>0</v>
      </c>
      <c r="AA17" s="96">
        <v>0</v>
      </c>
      <c r="AB17" s="96">
        <v>0</v>
      </c>
      <c r="AC17" s="96">
        <v>0</v>
      </c>
      <c r="AD17" s="96">
        <v>0</v>
      </c>
      <c r="AE17" s="96">
        <v>0</v>
      </c>
      <c r="AF17" s="96">
        <v>0</v>
      </c>
      <c r="AG17" s="96">
        <v>0</v>
      </c>
      <c r="AH17" s="96">
        <v>0</v>
      </c>
      <c r="AI17" s="96">
        <v>0</v>
      </c>
      <c r="AJ17" s="96">
        <v>0</v>
      </c>
      <c r="AK17" s="96">
        <v>0</v>
      </c>
      <c r="AL17" s="96">
        <v>0</v>
      </c>
      <c r="AM17" s="96">
        <v>0</v>
      </c>
      <c r="AN17" s="96">
        <v>0</v>
      </c>
      <c r="AO17" s="96">
        <v>0</v>
      </c>
      <c r="AP17" s="96">
        <v>0</v>
      </c>
      <c r="AQ17" s="96">
        <v>0</v>
      </c>
      <c r="AR17" s="96">
        <v>0</v>
      </c>
      <c r="AT17" s="90">
        <f t="shared" ref="AT17:AT31" si="18">SUM(D17)</f>
        <v>0</v>
      </c>
      <c r="AU17" s="90">
        <f t="shared" ref="AU17:AU31" si="19">SUM(E17)</f>
        <v>1</v>
      </c>
      <c r="AV17" s="90">
        <f t="shared" ref="AV17:AV31" si="20">+SUM(F17:O17)</f>
        <v>0</v>
      </c>
      <c r="AW17" s="90">
        <f t="shared" ref="AW17:AW31" si="21">+SUM(P17:R17)</f>
        <v>0</v>
      </c>
      <c r="AX17" s="90">
        <f t="shared" ref="AX17:AX31" si="22">+SUM(S17:V17)</f>
        <v>0</v>
      </c>
      <c r="AY17" s="90">
        <f t="shared" ref="AY17:AY31" si="23">+SUM(W17:AB17)</f>
        <v>0</v>
      </c>
      <c r="AZ17" s="90">
        <f t="shared" ref="AZ17:AZ31" si="24">+SUM(AC17:AG17)</f>
        <v>0</v>
      </c>
      <c r="BA17" s="90">
        <f t="shared" ref="BA17:BA31" si="25">+SUM(AH17:AJ17)</f>
        <v>0</v>
      </c>
      <c r="BB17" s="90">
        <f t="shared" ref="BB17:BB31" si="26">+SUM(AK17:AN17)</f>
        <v>0</v>
      </c>
      <c r="BC17" s="90">
        <f t="shared" ref="BC17:BC31" si="27">+SUM(AO17:AR17)</f>
        <v>0</v>
      </c>
      <c r="BD17" s="91">
        <f t="shared" ref="BD17:BD31" si="28">SUM(AT17:BC17)</f>
        <v>1</v>
      </c>
    </row>
    <row r="18" spans="1:56" x14ac:dyDescent="0.25">
      <c r="A18" s="94">
        <f>METAS!A18</f>
        <v>15</v>
      </c>
      <c r="B18" s="95" t="str">
        <f>METAS!B18</f>
        <v xml:space="preserve">15-Primeros auxilios psicologicos en situaciones de crisis y emergencias humanitarias </v>
      </c>
      <c r="C18" s="212" t="str">
        <f>METAS!D18</f>
        <v>SALUD MENTAL CSMC</v>
      </c>
      <c r="D18" s="96">
        <v>0</v>
      </c>
      <c r="E18" s="96">
        <v>1</v>
      </c>
      <c r="F18" s="96">
        <v>0</v>
      </c>
      <c r="G18" s="96">
        <v>0</v>
      </c>
      <c r="H18" s="96">
        <v>0</v>
      </c>
      <c r="I18" s="96">
        <v>0</v>
      </c>
      <c r="J18" s="96">
        <v>0</v>
      </c>
      <c r="K18" s="96">
        <v>0</v>
      </c>
      <c r="L18" s="96">
        <v>0</v>
      </c>
      <c r="M18" s="96">
        <v>0</v>
      </c>
      <c r="N18" s="96">
        <v>0</v>
      </c>
      <c r="O18" s="96">
        <v>0</v>
      </c>
      <c r="P18" s="96">
        <v>0</v>
      </c>
      <c r="Q18" s="96">
        <v>0</v>
      </c>
      <c r="R18" s="96">
        <v>0</v>
      </c>
      <c r="S18" s="96">
        <v>0</v>
      </c>
      <c r="T18" s="96">
        <v>0</v>
      </c>
      <c r="U18" s="96">
        <v>0</v>
      </c>
      <c r="V18" s="96">
        <v>0</v>
      </c>
      <c r="W18" s="96">
        <v>0</v>
      </c>
      <c r="X18" s="96">
        <v>0</v>
      </c>
      <c r="Y18" s="96">
        <v>0</v>
      </c>
      <c r="Z18" s="96">
        <v>0</v>
      </c>
      <c r="AA18" s="96">
        <v>0</v>
      </c>
      <c r="AB18" s="96">
        <v>0</v>
      </c>
      <c r="AC18" s="96">
        <v>0</v>
      </c>
      <c r="AD18" s="96">
        <v>0</v>
      </c>
      <c r="AE18" s="96">
        <v>0</v>
      </c>
      <c r="AF18" s="96">
        <v>0</v>
      </c>
      <c r="AG18" s="96">
        <v>0</v>
      </c>
      <c r="AH18" s="96">
        <v>0</v>
      </c>
      <c r="AI18" s="96">
        <v>0</v>
      </c>
      <c r="AJ18" s="96">
        <v>0</v>
      </c>
      <c r="AK18" s="96">
        <v>0</v>
      </c>
      <c r="AL18" s="96">
        <v>0</v>
      </c>
      <c r="AM18" s="96">
        <v>0</v>
      </c>
      <c r="AN18" s="96">
        <v>0</v>
      </c>
      <c r="AO18" s="96">
        <v>0</v>
      </c>
      <c r="AP18" s="96">
        <v>0</v>
      </c>
      <c r="AQ18" s="96">
        <v>0</v>
      </c>
      <c r="AR18" s="96">
        <v>0</v>
      </c>
      <c r="AT18" s="90">
        <f t="shared" si="18"/>
        <v>0</v>
      </c>
      <c r="AU18" s="90">
        <f t="shared" si="19"/>
        <v>1</v>
      </c>
      <c r="AV18" s="90">
        <f t="shared" si="20"/>
        <v>0</v>
      </c>
      <c r="AW18" s="90">
        <f t="shared" si="21"/>
        <v>0</v>
      </c>
      <c r="AX18" s="90">
        <f t="shared" si="22"/>
        <v>0</v>
      </c>
      <c r="AY18" s="90">
        <f t="shared" si="23"/>
        <v>0</v>
      </c>
      <c r="AZ18" s="90">
        <f t="shared" si="24"/>
        <v>0</v>
      </c>
      <c r="BA18" s="90">
        <f t="shared" si="25"/>
        <v>0</v>
      </c>
      <c r="BB18" s="90">
        <f t="shared" si="26"/>
        <v>0</v>
      </c>
      <c r="BC18" s="90">
        <f t="shared" si="27"/>
        <v>0</v>
      </c>
      <c r="BD18" s="91">
        <f t="shared" si="28"/>
        <v>1</v>
      </c>
    </row>
    <row r="19" spans="1:56" x14ac:dyDescent="0.25">
      <c r="A19" s="94">
        <f>METAS!A19</f>
        <v>16</v>
      </c>
      <c r="B19" s="95" t="str">
        <f>METAS!B19</f>
        <v xml:space="preserve">16-Parejas con consejeria en promocion de una convivencia saludable </v>
      </c>
      <c r="C19" s="212" t="str">
        <f>METAS!D19</f>
        <v>SALUD MENTAL CSMC</v>
      </c>
      <c r="D19" s="96">
        <v>0</v>
      </c>
      <c r="E19" s="96">
        <v>0</v>
      </c>
      <c r="F19" s="96">
        <v>0</v>
      </c>
      <c r="G19" s="96">
        <v>0</v>
      </c>
      <c r="H19" s="96">
        <v>0</v>
      </c>
      <c r="I19" s="96">
        <v>0</v>
      </c>
      <c r="J19" s="96">
        <v>0</v>
      </c>
      <c r="K19" s="96">
        <v>0</v>
      </c>
      <c r="L19" s="96">
        <v>0</v>
      </c>
      <c r="M19" s="96">
        <v>0</v>
      </c>
      <c r="N19" s="96">
        <v>0</v>
      </c>
      <c r="O19" s="96">
        <v>0</v>
      </c>
      <c r="P19" s="96">
        <v>0</v>
      </c>
      <c r="Q19" s="96">
        <v>0</v>
      </c>
      <c r="R19" s="96">
        <v>0</v>
      </c>
      <c r="S19" s="96">
        <v>0</v>
      </c>
      <c r="T19" s="96">
        <v>0</v>
      </c>
      <c r="U19" s="96">
        <v>0</v>
      </c>
      <c r="V19" s="96">
        <v>0</v>
      </c>
      <c r="W19" s="96">
        <v>0</v>
      </c>
      <c r="X19" s="96">
        <v>0</v>
      </c>
      <c r="Y19" s="96">
        <v>0</v>
      </c>
      <c r="Z19" s="96">
        <v>0</v>
      </c>
      <c r="AA19" s="96">
        <v>0</v>
      </c>
      <c r="AB19" s="96">
        <v>0</v>
      </c>
      <c r="AC19" s="96">
        <v>0</v>
      </c>
      <c r="AD19" s="96">
        <v>0</v>
      </c>
      <c r="AE19" s="96">
        <v>0</v>
      </c>
      <c r="AF19" s="96">
        <v>0</v>
      </c>
      <c r="AG19" s="96">
        <v>0</v>
      </c>
      <c r="AH19" s="96">
        <v>0</v>
      </c>
      <c r="AI19" s="96">
        <v>0</v>
      </c>
      <c r="AJ19" s="96">
        <v>0</v>
      </c>
      <c r="AK19" s="96">
        <v>0</v>
      </c>
      <c r="AL19" s="96">
        <v>0</v>
      </c>
      <c r="AM19" s="96">
        <v>0</v>
      </c>
      <c r="AN19" s="96">
        <v>0</v>
      </c>
      <c r="AO19" s="96">
        <v>0</v>
      </c>
      <c r="AP19" s="96">
        <v>0</v>
      </c>
      <c r="AQ19" s="96">
        <v>0</v>
      </c>
      <c r="AR19" s="96">
        <v>0</v>
      </c>
      <c r="AT19" s="90">
        <f t="shared" si="18"/>
        <v>0</v>
      </c>
      <c r="AU19" s="90">
        <f t="shared" si="19"/>
        <v>0</v>
      </c>
      <c r="AV19" s="90">
        <f t="shared" si="20"/>
        <v>0</v>
      </c>
      <c r="AW19" s="90">
        <f t="shared" si="21"/>
        <v>0</v>
      </c>
      <c r="AX19" s="90">
        <f t="shared" si="22"/>
        <v>0</v>
      </c>
      <c r="AY19" s="90">
        <f t="shared" si="23"/>
        <v>0</v>
      </c>
      <c r="AZ19" s="90">
        <f t="shared" si="24"/>
        <v>0</v>
      </c>
      <c r="BA19" s="90">
        <f t="shared" si="25"/>
        <v>0</v>
      </c>
      <c r="BB19" s="90">
        <f t="shared" si="26"/>
        <v>0</v>
      </c>
      <c r="BC19" s="90">
        <f t="shared" si="27"/>
        <v>0</v>
      </c>
      <c r="BD19" s="91">
        <f t="shared" si="28"/>
        <v>0</v>
      </c>
    </row>
    <row r="20" spans="1:56" ht="30" x14ac:dyDescent="0.25">
      <c r="A20" s="94">
        <f>METAS!A20</f>
        <v>17</v>
      </c>
      <c r="B20" s="95" t="str">
        <f>METAS!B20</f>
        <v xml:space="preserve">17-Agentes comunitarios de salud realizan vigilancia ciudadana para reducir la violencia fisica causada por la pareja </v>
      </c>
      <c r="C20" s="212" t="str">
        <f>METAS!D20</f>
        <v>SALUD MENTAL CSMC</v>
      </c>
      <c r="D20" s="96">
        <v>0</v>
      </c>
      <c r="E20" s="96">
        <v>0</v>
      </c>
      <c r="F20" s="96">
        <v>0</v>
      </c>
      <c r="G20" s="96">
        <v>0</v>
      </c>
      <c r="H20" s="96">
        <v>0</v>
      </c>
      <c r="I20" s="96">
        <v>0</v>
      </c>
      <c r="J20" s="96">
        <v>0</v>
      </c>
      <c r="K20" s="96">
        <v>0</v>
      </c>
      <c r="L20" s="96">
        <v>0</v>
      </c>
      <c r="M20" s="96">
        <v>0</v>
      </c>
      <c r="N20" s="96">
        <v>0</v>
      </c>
      <c r="O20" s="96">
        <v>0</v>
      </c>
      <c r="P20" s="96">
        <v>0</v>
      </c>
      <c r="Q20" s="96">
        <v>0</v>
      </c>
      <c r="R20" s="96">
        <v>0</v>
      </c>
      <c r="S20" s="96">
        <v>0</v>
      </c>
      <c r="T20" s="96">
        <v>0</v>
      </c>
      <c r="U20" s="96">
        <v>0</v>
      </c>
      <c r="V20" s="96">
        <v>0</v>
      </c>
      <c r="W20" s="96">
        <v>0</v>
      </c>
      <c r="X20" s="96">
        <v>0</v>
      </c>
      <c r="Y20" s="96">
        <v>0</v>
      </c>
      <c r="Z20" s="96">
        <v>0</v>
      </c>
      <c r="AA20" s="96">
        <v>0</v>
      </c>
      <c r="AB20" s="96">
        <v>0</v>
      </c>
      <c r="AC20" s="96">
        <v>0</v>
      </c>
      <c r="AD20" s="96">
        <v>0</v>
      </c>
      <c r="AE20" s="96">
        <v>0</v>
      </c>
      <c r="AF20" s="96">
        <v>0</v>
      </c>
      <c r="AG20" s="96">
        <v>0</v>
      </c>
      <c r="AH20" s="96">
        <v>0</v>
      </c>
      <c r="AI20" s="96">
        <v>0</v>
      </c>
      <c r="AJ20" s="96">
        <v>0</v>
      </c>
      <c r="AK20" s="96">
        <v>0</v>
      </c>
      <c r="AL20" s="96">
        <v>0</v>
      </c>
      <c r="AM20" s="96">
        <v>0</v>
      </c>
      <c r="AN20" s="96">
        <v>0</v>
      </c>
      <c r="AO20" s="96">
        <v>0</v>
      </c>
      <c r="AP20" s="96">
        <v>0</v>
      </c>
      <c r="AQ20" s="96">
        <v>0</v>
      </c>
      <c r="AR20" s="96">
        <v>0</v>
      </c>
      <c r="AT20" s="90">
        <f t="shared" si="18"/>
        <v>0</v>
      </c>
      <c r="AU20" s="90">
        <f t="shared" si="19"/>
        <v>0</v>
      </c>
      <c r="AV20" s="90">
        <f t="shared" si="20"/>
        <v>0</v>
      </c>
      <c r="AW20" s="90">
        <f t="shared" si="21"/>
        <v>0</v>
      </c>
      <c r="AX20" s="90">
        <f t="shared" si="22"/>
        <v>0</v>
      </c>
      <c r="AY20" s="90">
        <f t="shared" si="23"/>
        <v>0</v>
      </c>
      <c r="AZ20" s="90">
        <f t="shared" si="24"/>
        <v>0</v>
      </c>
      <c r="BA20" s="90">
        <f t="shared" si="25"/>
        <v>0</v>
      </c>
      <c r="BB20" s="90">
        <f t="shared" si="26"/>
        <v>0</v>
      </c>
      <c r="BC20" s="90">
        <f t="shared" si="27"/>
        <v>0</v>
      </c>
      <c r="BD20" s="91">
        <f t="shared" si="28"/>
        <v>0</v>
      </c>
    </row>
    <row r="21" spans="1:56" x14ac:dyDescent="0.25">
      <c r="A21" s="94">
        <f>METAS!A21</f>
        <v>18</v>
      </c>
      <c r="B21" s="95" t="str">
        <f>METAS!B21</f>
        <v xml:space="preserve">18-Tratamiento en violencia familiar en el primer nivel de atención no especializado. </v>
      </c>
      <c r="C21" s="212" t="str">
        <f>METAS!D21</f>
        <v>SALUD MENTAL I-1 A I-4</v>
      </c>
      <c r="D21" s="96">
        <v>0</v>
      </c>
      <c r="E21" s="96">
        <v>0</v>
      </c>
      <c r="F21" s="96">
        <v>15</v>
      </c>
      <c r="G21" s="96">
        <v>0</v>
      </c>
      <c r="H21" s="96">
        <v>0</v>
      </c>
      <c r="I21" s="96">
        <v>0</v>
      </c>
      <c r="J21" s="96">
        <v>0</v>
      </c>
      <c r="K21" s="96">
        <v>0</v>
      </c>
      <c r="L21" s="96">
        <v>0</v>
      </c>
      <c r="M21" s="96">
        <v>0</v>
      </c>
      <c r="N21" s="96">
        <v>0</v>
      </c>
      <c r="O21" s="96">
        <v>0</v>
      </c>
      <c r="P21" s="96">
        <v>1</v>
      </c>
      <c r="Q21" s="96">
        <v>0</v>
      </c>
      <c r="R21" s="96">
        <v>0</v>
      </c>
      <c r="S21" s="96">
        <v>5</v>
      </c>
      <c r="T21" s="96">
        <v>0</v>
      </c>
      <c r="U21" s="96">
        <v>0</v>
      </c>
      <c r="V21" s="96">
        <v>0</v>
      </c>
      <c r="W21" s="96">
        <v>0</v>
      </c>
      <c r="X21" s="96">
        <v>8</v>
      </c>
      <c r="Y21" s="96">
        <v>0</v>
      </c>
      <c r="Z21" s="96">
        <v>0</v>
      </c>
      <c r="AA21" s="96">
        <v>0</v>
      </c>
      <c r="AB21" s="96">
        <v>0</v>
      </c>
      <c r="AC21" s="96">
        <v>0</v>
      </c>
      <c r="AD21" s="96">
        <v>0</v>
      </c>
      <c r="AE21" s="96">
        <v>0</v>
      </c>
      <c r="AF21" s="96">
        <v>0</v>
      </c>
      <c r="AG21" s="96">
        <v>0</v>
      </c>
      <c r="AH21" s="96">
        <v>0</v>
      </c>
      <c r="AI21" s="96">
        <v>0</v>
      </c>
      <c r="AJ21" s="96">
        <v>0</v>
      </c>
      <c r="AK21" s="96">
        <v>3</v>
      </c>
      <c r="AL21" s="96">
        <v>0</v>
      </c>
      <c r="AM21" s="96">
        <v>0</v>
      </c>
      <c r="AN21" s="96">
        <v>0</v>
      </c>
      <c r="AO21" s="96">
        <v>0</v>
      </c>
      <c r="AP21" s="96">
        <v>0</v>
      </c>
      <c r="AQ21" s="96">
        <v>0</v>
      </c>
      <c r="AR21" s="96">
        <v>0</v>
      </c>
      <c r="AT21" s="90">
        <f t="shared" si="18"/>
        <v>0</v>
      </c>
      <c r="AU21" s="90">
        <f t="shared" si="19"/>
        <v>0</v>
      </c>
      <c r="AV21" s="90">
        <f t="shared" si="20"/>
        <v>15</v>
      </c>
      <c r="AW21" s="90">
        <f t="shared" si="21"/>
        <v>1</v>
      </c>
      <c r="AX21" s="90">
        <f t="shared" si="22"/>
        <v>5</v>
      </c>
      <c r="AY21" s="90">
        <f t="shared" si="23"/>
        <v>8</v>
      </c>
      <c r="AZ21" s="90">
        <f t="shared" si="24"/>
        <v>0</v>
      </c>
      <c r="BA21" s="90">
        <f t="shared" si="25"/>
        <v>0</v>
      </c>
      <c r="BB21" s="90">
        <f t="shared" si="26"/>
        <v>3</v>
      </c>
      <c r="BC21" s="90">
        <f t="shared" si="27"/>
        <v>0</v>
      </c>
      <c r="BD21" s="91">
        <f t="shared" si="28"/>
        <v>32</v>
      </c>
    </row>
    <row r="22" spans="1:56" x14ac:dyDescent="0.25">
      <c r="A22" s="94">
        <f>METAS!A22</f>
        <v>19</v>
      </c>
      <c r="B22" s="95" t="str">
        <f>METAS!B22</f>
        <v>19-Tratamiento a Niños, Niñas y Adolescentes Afectados por Violencia Infantil</v>
      </c>
      <c r="C22" s="212" t="str">
        <f>METAS!D22</f>
        <v>SALUD MENTAL I-1 A I-4</v>
      </c>
      <c r="D22" s="96">
        <v>0</v>
      </c>
      <c r="E22" s="96">
        <v>0</v>
      </c>
      <c r="F22" s="96">
        <v>15</v>
      </c>
      <c r="G22" s="96">
        <v>0</v>
      </c>
      <c r="H22" s="96">
        <v>0</v>
      </c>
      <c r="I22" s="96">
        <v>0</v>
      </c>
      <c r="J22" s="96">
        <v>0</v>
      </c>
      <c r="K22" s="96">
        <v>0</v>
      </c>
      <c r="L22" s="96">
        <v>0</v>
      </c>
      <c r="M22" s="96">
        <v>0</v>
      </c>
      <c r="N22" s="96">
        <v>0</v>
      </c>
      <c r="O22" s="96">
        <v>3</v>
      </c>
      <c r="P22" s="96">
        <v>3</v>
      </c>
      <c r="Q22" s="96">
        <v>0</v>
      </c>
      <c r="R22" s="96">
        <v>0</v>
      </c>
      <c r="S22" s="96">
        <v>0</v>
      </c>
      <c r="T22" s="96">
        <v>0</v>
      </c>
      <c r="U22" s="96">
        <v>0</v>
      </c>
      <c r="V22" s="96">
        <v>0</v>
      </c>
      <c r="W22" s="96">
        <v>2</v>
      </c>
      <c r="X22" s="96">
        <v>1</v>
      </c>
      <c r="Y22" s="96">
        <v>0</v>
      </c>
      <c r="Z22" s="96">
        <v>0</v>
      </c>
      <c r="AA22" s="96">
        <v>0</v>
      </c>
      <c r="AB22" s="96">
        <v>0</v>
      </c>
      <c r="AC22" s="96">
        <v>1</v>
      </c>
      <c r="AD22" s="96">
        <v>0</v>
      </c>
      <c r="AE22" s="96">
        <v>0</v>
      </c>
      <c r="AF22" s="96">
        <v>0</v>
      </c>
      <c r="AG22" s="96">
        <v>0</v>
      </c>
      <c r="AH22" s="96">
        <v>0</v>
      </c>
      <c r="AI22" s="96">
        <v>0</v>
      </c>
      <c r="AJ22" s="96">
        <v>0</v>
      </c>
      <c r="AK22" s="96">
        <v>0</v>
      </c>
      <c r="AL22" s="96">
        <v>0</v>
      </c>
      <c r="AM22" s="96">
        <v>0</v>
      </c>
      <c r="AN22" s="96">
        <v>0</v>
      </c>
      <c r="AO22" s="96">
        <v>0</v>
      </c>
      <c r="AP22" s="96">
        <v>0</v>
      </c>
      <c r="AQ22" s="96">
        <v>0</v>
      </c>
      <c r="AR22" s="96">
        <v>0</v>
      </c>
      <c r="AT22" s="90">
        <f t="shared" si="18"/>
        <v>0</v>
      </c>
      <c r="AU22" s="90">
        <f t="shared" si="19"/>
        <v>0</v>
      </c>
      <c r="AV22" s="90">
        <f t="shared" si="20"/>
        <v>18</v>
      </c>
      <c r="AW22" s="90">
        <f t="shared" si="21"/>
        <v>3</v>
      </c>
      <c r="AX22" s="90">
        <f t="shared" si="22"/>
        <v>0</v>
      </c>
      <c r="AY22" s="90">
        <f t="shared" si="23"/>
        <v>3</v>
      </c>
      <c r="AZ22" s="90">
        <f t="shared" si="24"/>
        <v>1</v>
      </c>
      <c r="BA22" s="90">
        <f t="shared" si="25"/>
        <v>0</v>
      </c>
      <c r="BB22" s="90">
        <f t="shared" si="26"/>
        <v>0</v>
      </c>
      <c r="BC22" s="90">
        <f t="shared" si="27"/>
        <v>0</v>
      </c>
      <c r="BD22" s="91">
        <f t="shared" si="28"/>
        <v>25</v>
      </c>
    </row>
    <row r="23" spans="1:56" ht="30" x14ac:dyDescent="0.25">
      <c r="A23" s="94">
        <f>METAS!A23</f>
        <v>20</v>
      </c>
      <c r="B23" s="95" t="str">
        <f>METAS!B23</f>
        <v xml:space="preserve">20-Tratamiento ambulatorio de Niños, Niñas de 0 a 17 años con trastornos  del aspectro autista </v>
      </c>
      <c r="C23" s="212" t="str">
        <f>METAS!D23</f>
        <v>SALUD MENTAL I-1 A I-4</v>
      </c>
      <c r="D23" s="96">
        <v>0</v>
      </c>
      <c r="E23" s="96">
        <v>0</v>
      </c>
      <c r="F23" s="96">
        <v>1</v>
      </c>
      <c r="G23" s="96">
        <v>0</v>
      </c>
      <c r="H23" s="96">
        <v>0</v>
      </c>
      <c r="I23" s="96">
        <v>0</v>
      </c>
      <c r="J23" s="96">
        <v>0</v>
      </c>
      <c r="K23" s="96">
        <v>0</v>
      </c>
      <c r="L23" s="96">
        <v>0</v>
      </c>
      <c r="M23" s="96">
        <v>0</v>
      </c>
      <c r="N23" s="96">
        <v>0</v>
      </c>
      <c r="O23" s="96">
        <v>0</v>
      </c>
      <c r="P23" s="96">
        <v>0</v>
      </c>
      <c r="Q23" s="96">
        <v>0</v>
      </c>
      <c r="R23" s="96">
        <v>0</v>
      </c>
      <c r="S23" s="96">
        <v>0</v>
      </c>
      <c r="T23" s="96">
        <v>0</v>
      </c>
      <c r="U23" s="96">
        <v>0</v>
      </c>
      <c r="V23" s="96">
        <v>0</v>
      </c>
      <c r="W23" s="96">
        <v>0</v>
      </c>
      <c r="X23" s="96">
        <v>0</v>
      </c>
      <c r="Y23" s="96">
        <v>0</v>
      </c>
      <c r="Z23" s="96">
        <v>0</v>
      </c>
      <c r="AA23" s="96">
        <v>0</v>
      </c>
      <c r="AB23" s="96">
        <v>0</v>
      </c>
      <c r="AC23" s="96">
        <v>0</v>
      </c>
      <c r="AD23" s="96">
        <v>0</v>
      </c>
      <c r="AE23" s="96">
        <v>0</v>
      </c>
      <c r="AF23" s="96">
        <v>0</v>
      </c>
      <c r="AG23" s="96">
        <v>0</v>
      </c>
      <c r="AH23" s="96">
        <v>0</v>
      </c>
      <c r="AI23" s="96">
        <v>0</v>
      </c>
      <c r="AJ23" s="96">
        <v>0</v>
      </c>
      <c r="AK23" s="96">
        <v>0</v>
      </c>
      <c r="AL23" s="96">
        <v>0</v>
      </c>
      <c r="AM23" s="96">
        <v>0</v>
      </c>
      <c r="AN23" s="96">
        <v>0</v>
      </c>
      <c r="AO23" s="96">
        <v>0</v>
      </c>
      <c r="AP23" s="96">
        <v>0</v>
      </c>
      <c r="AQ23" s="96">
        <v>0</v>
      </c>
      <c r="AR23" s="96">
        <v>0</v>
      </c>
      <c r="AT23" s="90">
        <f t="shared" si="18"/>
        <v>0</v>
      </c>
      <c r="AU23" s="90">
        <f t="shared" si="19"/>
        <v>0</v>
      </c>
      <c r="AV23" s="90">
        <f t="shared" si="20"/>
        <v>1</v>
      </c>
      <c r="AW23" s="90">
        <f t="shared" si="21"/>
        <v>0</v>
      </c>
      <c r="AX23" s="90">
        <f t="shared" si="22"/>
        <v>0</v>
      </c>
      <c r="AY23" s="90">
        <f t="shared" si="23"/>
        <v>0</v>
      </c>
      <c r="AZ23" s="90">
        <f t="shared" si="24"/>
        <v>0</v>
      </c>
      <c r="BA23" s="90">
        <f t="shared" si="25"/>
        <v>0</v>
      </c>
      <c r="BB23" s="90">
        <f t="shared" si="26"/>
        <v>0</v>
      </c>
      <c r="BC23" s="90">
        <f t="shared" si="27"/>
        <v>0</v>
      </c>
      <c r="BD23" s="91">
        <f t="shared" si="28"/>
        <v>1</v>
      </c>
    </row>
    <row r="24" spans="1:56" ht="30" x14ac:dyDescent="0.25">
      <c r="A24" s="94">
        <f>METAS!A24</f>
        <v>21</v>
      </c>
      <c r="B24" s="95" t="str">
        <f>METAS!B24</f>
        <v>21-Tratamiento ambulatorio de Niños, Niñas y adolescentes de 0 a 17 años por trastornos  mentales del comportamiento</v>
      </c>
      <c r="C24" s="212" t="str">
        <f>METAS!D24</f>
        <v>SALUD MENTAL I-1 A I-4</v>
      </c>
      <c r="D24" s="96">
        <v>0</v>
      </c>
      <c r="E24" s="96">
        <v>0</v>
      </c>
      <c r="F24" s="96">
        <v>0</v>
      </c>
      <c r="G24" s="96">
        <v>0</v>
      </c>
      <c r="H24" s="96">
        <v>0</v>
      </c>
      <c r="I24" s="96">
        <v>0</v>
      </c>
      <c r="J24" s="96">
        <v>0</v>
      </c>
      <c r="K24" s="96">
        <v>0</v>
      </c>
      <c r="L24" s="96">
        <v>0</v>
      </c>
      <c r="M24" s="96">
        <v>0</v>
      </c>
      <c r="N24" s="96">
        <v>0</v>
      </c>
      <c r="O24" s="96">
        <v>0</v>
      </c>
      <c r="P24" s="96">
        <v>0</v>
      </c>
      <c r="Q24" s="96">
        <v>0</v>
      </c>
      <c r="R24" s="96">
        <v>0</v>
      </c>
      <c r="S24" s="96">
        <v>3</v>
      </c>
      <c r="T24" s="96">
        <v>0</v>
      </c>
      <c r="U24" s="96">
        <v>0</v>
      </c>
      <c r="V24" s="96">
        <v>0</v>
      </c>
      <c r="W24" s="96">
        <v>0</v>
      </c>
      <c r="X24" s="96">
        <v>0</v>
      </c>
      <c r="Y24" s="96">
        <v>0</v>
      </c>
      <c r="Z24" s="96">
        <v>0</v>
      </c>
      <c r="AA24" s="96">
        <v>0</v>
      </c>
      <c r="AB24" s="96">
        <v>0</v>
      </c>
      <c r="AC24" s="96">
        <v>2</v>
      </c>
      <c r="AD24" s="96">
        <v>0</v>
      </c>
      <c r="AE24" s="96">
        <v>0</v>
      </c>
      <c r="AF24" s="96">
        <v>0</v>
      </c>
      <c r="AG24" s="96">
        <v>0</v>
      </c>
      <c r="AH24" s="96">
        <v>2</v>
      </c>
      <c r="AI24" s="96">
        <v>0</v>
      </c>
      <c r="AJ24" s="96">
        <v>0</v>
      </c>
      <c r="AK24" s="96">
        <v>0</v>
      </c>
      <c r="AL24" s="96">
        <v>0</v>
      </c>
      <c r="AM24" s="96">
        <v>0</v>
      </c>
      <c r="AN24" s="96">
        <v>0</v>
      </c>
      <c r="AO24" s="96">
        <v>0</v>
      </c>
      <c r="AP24" s="96">
        <v>0</v>
      </c>
      <c r="AQ24" s="96">
        <v>0</v>
      </c>
      <c r="AR24" s="96">
        <v>0</v>
      </c>
      <c r="AT24" s="90">
        <f t="shared" si="18"/>
        <v>0</v>
      </c>
      <c r="AU24" s="90">
        <f t="shared" si="19"/>
        <v>0</v>
      </c>
      <c r="AV24" s="90">
        <f t="shared" si="20"/>
        <v>0</v>
      </c>
      <c r="AW24" s="90">
        <f t="shared" si="21"/>
        <v>0</v>
      </c>
      <c r="AX24" s="90">
        <f t="shared" si="22"/>
        <v>3</v>
      </c>
      <c r="AY24" s="90">
        <f t="shared" si="23"/>
        <v>0</v>
      </c>
      <c r="AZ24" s="90">
        <f t="shared" si="24"/>
        <v>2</v>
      </c>
      <c r="BA24" s="90">
        <f t="shared" si="25"/>
        <v>2</v>
      </c>
      <c r="BB24" s="90">
        <f t="shared" si="26"/>
        <v>0</v>
      </c>
      <c r="BC24" s="90">
        <f t="shared" si="27"/>
        <v>0</v>
      </c>
      <c r="BD24" s="91">
        <f t="shared" si="28"/>
        <v>7</v>
      </c>
    </row>
    <row r="25" spans="1:56" x14ac:dyDescent="0.25">
      <c r="A25" s="94">
        <f>METAS!A25</f>
        <v>22</v>
      </c>
      <c r="B25" s="95" t="str">
        <f>METAS!B25</f>
        <v xml:space="preserve">22-Tratamiento ambulatorio de personas con depresion </v>
      </c>
      <c r="C25" s="212" t="str">
        <f>METAS!D25</f>
        <v>SALUD MENTAL I-1 A I-4</v>
      </c>
      <c r="D25" s="96">
        <v>0</v>
      </c>
      <c r="E25" s="96">
        <v>0</v>
      </c>
      <c r="F25" s="96">
        <v>10</v>
      </c>
      <c r="G25" s="96">
        <v>0</v>
      </c>
      <c r="H25" s="96">
        <v>0</v>
      </c>
      <c r="I25" s="96">
        <v>0</v>
      </c>
      <c r="J25" s="96">
        <v>0</v>
      </c>
      <c r="K25" s="96">
        <v>0</v>
      </c>
      <c r="L25" s="96">
        <v>0</v>
      </c>
      <c r="M25" s="96">
        <v>0</v>
      </c>
      <c r="N25" s="96">
        <v>0</v>
      </c>
      <c r="O25" s="96">
        <v>1</v>
      </c>
      <c r="P25" s="96">
        <v>1</v>
      </c>
      <c r="Q25" s="96">
        <v>0</v>
      </c>
      <c r="R25" s="96">
        <v>0</v>
      </c>
      <c r="S25" s="96">
        <v>0</v>
      </c>
      <c r="T25" s="96">
        <v>0</v>
      </c>
      <c r="U25" s="96">
        <v>0</v>
      </c>
      <c r="V25" s="96">
        <v>0</v>
      </c>
      <c r="W25" s="96">
        <v>0</v>
      </c>
      <c r="X25" s="96">
        <v>2</v>
      </c>
      <c r="Y25" s="96">
        <v>0</v>
      </c>
      <c r="Z25" s="96">
        <v>0</v>
      </c>
      <c r="AA25" s="96">
        <v>0</v>
      </c>
      <c r="AB25" s="96">
        <v>0</v>
      </c>
      <c r="AC25" s="96">
        <v>0</v>
      </c>
      <c r="AD25" s="96">
        <v>0</v>
      </c>
      <c r="AE25" s="96">
        <v>0</v>
      </c>
      <c r="AF25" s="96">
        <v>0</v>
      </c>
      <c r="AG25" s="96">
        <v>0</v>
      </c>
      <c r="AH25" s="96">
        <v>0</v>
      </c>
      <c r="AI25" s="96">
        <v>0</v>
      </c>
      <c r="AJ25" s="96">
        <v>0</v>
      </c>
      <c r="AK25" s="96">
        <v>4</v>
      </c>
      <c r="AL25" s="96">
        <v>0</v>
      </c>
      <c r="AM25" s="96">
        <v>0</v>
      </c>
      <c r="AN25" s="96">
        <v>0</v>
      </c>
      <c r="AO25" s="96">
        <v>0</v>
      </c>
      <c r="AP25" s="96">
        <v>0</v>
      </c>
      <c r="AQ25" s="96">
        <v>0</v>
      </c>
      <c r="AR25" s="96">
        <v>0</v>
      </c>
      <c r="AT25" s="90">
        <f t="shared" si="18"/>
        <v>0</v>
      </c>
      <c r="AU25" s="90">
        <f t="shared" si="19"/>
        <v>0</v>
      </c>
      <c r="AV25" s="90">
        <f t="shared" si="20"/>
        <v>11</v>
      </c>
      <c r="AW25" s="90">
        <f t="shared" si="21"/>
        <v>1</v>
      </c>
      <c r="AX25" s="90">
        <f t="shared" si="22"/>
        <v>0</v>
      </c>
      <c r="AY25" s="90">
        <f t="shared" si="23"/>
        <v>2</v>
      </c>
      <c r="AZ25" s="90">
        <f t="shared" si="24"/>
        <v>0</v>
      </c>
      <c r="BA25" s="90">
        <f t="shared" si="25"/>
        <v>0</v>
      </c>
      <c r="BB25" s="90">
        <f t="shared" si="26"/>
        <v>4</v>
      </c>
      <c r="BC25" s="90">
        <f t="shared" si="27"/>
        <v>0</v>
      </c>
      <c r="BD25" s="91">
        <f t="shared" si="28"/>
        <v>18</v>
      </c>
    </row>
    <row r="26" spans="1:56" x14ac:dyDescent="0.25">
      <c r="A26" s="94">
        <f>METAS!A26</f>
        <v>23</v>
      </c>
      <c r="B26" s="95" t="str">
        <f>METAS!B26</f>
        <v xml:space="preserve">23-Tratamiento ambulatorio de personas con conducta suicida </v>
      </c>
      <c r="C26" s="212" t="str">
        <f>METAS!D26</f>
        <v>SALUD MENTAL I-1 A I-4</v>
      </c>
      <c r="D26" s="96">
        <v>0</v>
      </c>
      <c r="E26" s="96">
        <v>0</v>
      </c>
      <c r="F26" s="96">
        <v>0</v>
      </c>
      <c r="G26" s="96">
        <v>0</v>
      </c>
      <c r="H26" s="96">
        <v>0</v>
      </c>
      <c r="I26" s="96">
        <v>0</v>
      </c>
      <c r="J26" s="96">
        <v>0</v>
      </c>
      <c r="K26" s="96">
        <v>0</v>
      </c>
      <c r="L26" s="96">
        <v>0</v>
      </c>
      <c r="M26" s="96">
        <v>0</v>
      </c>
      <c r="N26" s="96">
        <v>0</v>
      </c>
      <c r="O26" s="96">
        <v>0</v>
      </c>
      <c r="P26" s="96">
        <v>0</v>
      </c>
      <c r="Q26" s="96">
        <v>0</v>
      </c>
      <c r="R26" s="96">
        <v>0</v>
      </c>
      <c r="S26" s="96">
        <v>0</v>
      </c>
      <c r="T26" s="96">
        <v>0</v>
      </c>
      <c r="U26" s="96">
        <v>0</v>
      </c>
      <c r="V26" s="96">
        <v>0</v>
      </c>
      <c r="W26" s="96">
        <v>0</v>
      </c>
      <c r="X26" s="96">
        <v>0</v>
      </c>
      <c r="Y26" s="96">
        <v>0</v>
      </c>
      <c r="Z26" s="96">
        <v>0</v>
      </c>
      <c r="AA26" s="96">
        <v>0</v>
      </c>
      <c r="AB26" s="96">
        <v>0</v>
      </c>
      <c r="AC26" s="96">
        <v>0</v>
      </c>
      <c r="AD26" s="96">
        <v>0</v>
      </c>
      <c r="AE26" s="96">
        <v>0</v>
      </c>
      <c r="AF26" s="96">
        <v>0</v>
      </c>
      <c r="AG26" s="96">
        <v>0</v>
      </c>
      <c r="AH26" s="96">
        <v>0</v>
      </c>
      <c r="AI26" s="96">
        <v>0</v>
      </c>
      <c r="AJ26" s="96">
        <v>0</v>
      </c>
      <c r="AK26" s="96">
        <v>0</v>
      </c>
      <c r="AL26" s="96">
        <v>0</v>
      </c>
      <c r="AM26" s="96">
        <v>0</v>
      </c>
      <c r="AN26" s="96">
        <v>0</v>
      </c>
      <c r="AO26" s="96">
        <v>0</v>
      </c>
      <c r="AP26" s="96">
        <v>0</v>
      </c>
      <c r="AQ26" s="96">
        <v>0</v>
      </c>
      <c r="AR26" s="96">
        <v>0</v>
      </c>
      <c r="AT26" s="90">
        <f t="shared" si="18"/>
        <v>0</v>
      </c>
      <c r="AU26" s="90">
        <f t="shared" si="19"/>
        <v>0</v>
      </c>
      <c r="AV26" s="90">
        <f t="shared" si="20"/>
        <v>0</v>
      </c>
      <c r="AW26" s="90">
        <f t="shared" si="21"/>
        <v>0</v>
      </c>
      <c r="AX26" s="90">
        <f t="shared" si="22"/>
        <v>0</v>
      </c>
      <c r="AY26" s="90">
        <f t="shared" si="23"/>
        <v>0</v>
      </c>
      <c r="AZ26" s="90">
        <f t="shared" si="24"/>
        <v>0</v>
      </c>
      <c r="BA26" s="90">
        <f t="shared" si="25"/>
        <v>0</v>
      </c>
      <c r="BB26" s="90">
        <f t="shared" si="26"/>
        <v>0</v>
      </c>
      <c r="BC26" s="90">
        <f t="shared" si="27"/>
        <v>0</v>
      </c>
      <c r="BD26" s="91">
        <f t="shared" si="28"/>
        <v>0</v>
      </c>
    </row>
    <row r="27" spans="1:56" x14ac:dyDescent="0.25">
      <c r="A27" s="94">
        <f>METAS!A27</f>
        <v>24</v>
      </c>
      <c r="B27" s="95" t="str">
        <f>METAS!B27</f>
        <v xml:space="preserve">24-Tratamiento ambulatorio de personas con ansiedad </v>
      </c>
      <c r="C27" s="212" t="str">
        <f>METAS!D27</f>
        <v>SALUD MENTAL I-1 A I-4</v>
      </c>
      <c r="D27" s="96">
        <v>0</v>
      </c>
      <c r="E27" s="96">
        <v>0</v>
      </c>
      <c r="F27" s="96">
        <v>8</v>
      </c>
      <c r="G27" s="96">
        <v>0</v>
      </c>
      <c r="H27" s="96">
        <v>0</v>
      </c>
      <c r="I27" s="96">
        <v>0</v>
      </c>
      <c r="J27" s="96">
        <v>0</v>
      </c>
      <c r="K27" s="96">
        <v>0</v>
      </c>
      <c r="L27" s="96">
        <v>0</v>
      </c>
      <c r="M27" s="96">
        <v>0</v>
      </c>
      <c r="N27" s="96">
        <v>0</v>
      </c>
      <c r="O27" s="96">
        <v>0</v>
      </c>
      <c r="P27" s="96">
        <v>0</v>
      </c>
      <c r="Q27" s="96">
        <v>0</v>
      </c>
      <c r="R27" s="96">
        <v>0</v>
      </c>
      <c r="S27" s="96">
        <v>0</v>
      </c>
      <c r="T27" s="96">
        <v>0</v>
      </c>
      <c r="U27" s="96">
        <v>0</v>
      </c>
      <c r="V27" s="96">
        <v>0</v>
      </c>
      <c r="W27" s="96">
        <v>0</v>
      </c>
      <c r="X27" s="96">
        <v>0</v>
      </c>
      <c r="Y27" s="96">
        <v>0</v>
      </c>
      <c r="Z27" s="96">
        <v>0</v>
      </c>
      <c r="AA27" s="96">
        <v>0</v>
      </c>
      <c r="AB27" s="96">
        <v>0</v>
      </c>
      <c r="AC27" s="96">
        <v>0</v>
      </c>
      <c r="AD27" s="96">
        <v>0</v>
      </c>
      <c r="AE27" s="96">
        <v>0</v>
      </c>
      <c r="AF27" s="96">
        <v>0</v>
      </c>
      <c r="AG27" s="96">
        <v>0</v>
      </c>
      <c r="AH27" s="96">
        <v>0</v>
      </c>
      <c r="AI27" s="96">
        <v>0</v>
      </c>
      <c r="AJ27" s="96">
        <v>0</v>
      </c>
      <c r="AK27" s="96">
        <v>0</v>
      </c>
      <c r="AL27" s="96">
        <v>0</v>
      </c>
      <c r="AM27" s="96">
        <v>0</v>
      </c>
      <c r="AN27" s="96">
        <v>0</v>
      </c>
      <c r="AO27" s="96">
        <v>0</v>
      </c>
      <c r="AP27" s="96">
        <v>0</v>
      </c>
      <c r="AQ27" s="96">
        <v>0</v>
      </c>
      <c r="AR27" s="96">
        <v>0</v>
      </c>
      <c r="AT27" s="90">
        <f t="shared" si="18"/>
        <v>0</v>
      </c>
      <c r="AU27" s="90">
        <f t="shared" si="19"/>
        <v>0</v>
      </c>
      <c r="AV27" s="90">
        <f t="shared" si="20"/>
        <v>8</v>
      </c>
      <c r="AW27" s="90">
        <f t="shared" si="21"/>
        <v>0</v>
      </c>
      <c r="AX27" s="90">
        <f t="shared" si="22"/>
        <v>0</v>
      </c>
      <c r="AY27" s="90">
        <f t="shared" si="23"/>
        <v>0</v>
      </c>
      <c r="AZ27" s="90">
        <f t="shared" si="24"/>
        <v>0</v>
      </c>
      <c r="BA27" s="90">
        <f t="shared" si="25"/>
        <v>0</v>
      </c>
      <c r="BB27" s="90">
        <f t="shared" si="26"/>
        <v>0</v>
      </c>
      <c r="BC27" s="90">
        <f t="shared" si="27"/>
        <v>0</v>
      </c>
      <c r="BD27" s="91">
        <f t="shared" si="28"/>
        <v>8</v>
      </c>
    </row>
    <row r="28" spans="1:56" ht="30" x14ac:dyDescent="0.25">
      <c r="A28" s="94">
        <f>METAS!A28</f>
        <v>25</v>
      </c>
      <c r="B28" s="95" t="str">
        <f>METAS!B28</f>
        <v xml:space="preserve">25-Prevención familiar de conductas de riesgo en adolescentes familias fuertes: amor y limites
</v>
      </c>
      <c r="C28" s="212" t="str">
        <f>METAS!D28</f>
        <v>SALUD MENTAL I-1 A I-4</v>
      </c>
      <c r="D28" s="96">
        <v>0</v>
      </c>
      <c r="E28" s="96">
        <v>0</v>
      </c>
      <c r="F28" s="96">
        <v>0</v>
      </c>
      <c r="G28" s="96">
        <v>0</v>
      </c>
      <c r="H28" s="96">
        <v>0</v>
      </c>
      <c r="I28" s="96">
        <v>0</v>
      </c>
      <c r="J28" s="96">
        <v>0</v>
      </c>
      <c r="K28" s="96">
        <v>0</v>
      </c>
      <c r="L28" s="96">
        <v>0</v>
      </c>
      <c r="M28" s="96">
        <v>0</v>
      </c>
      <c r="N28" s="96">
        <v>0</v>
      </c>
      <c r="O28" s="96">
        <v>0</v>
      </c>
      <c r="P28" s="96">
        <v>0</v>
      </c>
      <c r="Q28" s="96">
        <v>0</v>
      </c>
      <c r="R28" s="96">
        <v>0</v>
      </c>
      <c r="S28" s="96">
        <v>0</v>
      </c>
      <c r="T28" s="96">
        <v>0</v>
      </c>
      <c r="U28" s="96">
        <v>0</v>
      </c>
      <c r="V28" s="96">
        <v>0</v>
      </c>
      <c r="W28" s="96">
        <v>0</v>
      </c>
      <c r="X28" s="96">
        <v>0</v>
      </c>
      <c r="Y28" s="96">
        <v>0</v>
      </c>
      <c r="Z28" s="96">
        <v>0</v>
      </c>
      <c r="AA28" s="96">
        <v>0</v>
      </c>
      <c r="AB28" s="96">
        <v>0</v>
      </c>
      <c r="AC28" s="96">
        <v>0</v>
      </c>
      <c r="AD28" s="96">
        <v>0</v>
      </c>
      <c r="AE28" s="96">
        <v>0</v>
      </c>
      <c r="AF28" s="96">
        <v>0</v>
      </c>
      <c r="AG28" s="96">
        <v>0</v>
      </c>
      <c r="AH28" s="96">
        <v>0</v>
      </c>
      <c r="AI28" s="96">
        <v>0</v>
      </c>
      <c r="AJ28" s="96">
        <v>0</v>
      </c>
      <c r="AK28" s="96">
        <v>0</v>
      </c>
      <c r="AL28" s="96">
        <v>0</v>
      </c>
      <c r="AM28" s="96">
        <v>0</v>
      </c>
      <c r="AN28" s="96">
        <v>0</v>
      </c>
      <c r="AO28" s="96">
        <v>0</v>
      </c>
      <c r="AP28" s="96">
        <v>0</v>
      </c>
      <c r="AQ28" s="96">
        <v>0</v>
      </c>
      <c r="AR28" s="96">
        <v>0</v>
      </c>
      <c r="AT28" s="90">
        <f t="shared" si="18"/>
        <v>0</v>
      </c>
      <c r="AU28" s="90">
        <f t="shared" si="19"/>
        <v>0</v>
      </c>
      <c r="AV28" s="90">
        <f t="shared" si="20"/>
        <v>0</v>
      </c>
      <c r="AW28" s="90">
        <f t="shared" si="21"/>
        <v>0</v>
      </c>
      <c r="AX28" s="90">
        <f t="shared" si="22"/>
        <v>0</v>
      </c>
      <c r="AY28" s="90">
        <f t="shared" si="23"/>
        <v>0</v>
      </c>
      <c r="AZ28" s="90">
        <f t="shared" si="24"/>
        <v>0</v>
      </c>
      <c r="BA28" s="90">
        <f t="shared" si="25"/>
        <v>0</v>
      </c>
      <c r="BB28" s="90">
        <f t="shared" si="26"/>
        <v>0</v>
      </c>
      <c r="BC28" s="90">
        <f t="shared" si="27"/>
        <v>0</v>
      </c>
      <c r="BD28" s="91">
        <f t="shared" si="28"/>
        <v>0</v>
      </c>
    </row>
    <row r="29" spans="1:56" x14ac:dyDescent="0.25">
      <c r="A29" s="94">
        <f>METAS!A29</f>
        <v>26</v>
      </c>
      <c r="B29" s="95" t="str">
        <f>METAS!B29</f>
        <v>26-Sesiones de entrenamiento en habilidades sociales para adolescentes, jóvenes y adultos</v>
      </c>
      <c r="C29" s="212" t="str">
        <f>METAS!D29</f>
        <v>SALUD MENTAL I-1 A I-4</v>
      </c>
      <c r="D29" s="96">
        <v>0</v>
      </c>
      <c r="E29" s="96">
        <v>0</v>
      </c>
      <c r="F29" s="96">
        <v>0</v>
      </c>
      <c r="G29" s="96">
        <v>0</v>
      </c>
      <c r="H29" s="96">
        <v>0</v>
      </c>
      <c r="I29" s="96">
        <v>0</v>
      </c>
      <c r="J29" s="96">
        <v>0</v>
      </c>
      <c r="K29" s="96">
        <v>0</v>
      </c>
      <c r="L29" s="96">
        <v>0</v>
      </c>
      <c r="M29" s="96">
        <v>0</v>
      </c>
      <c r="N29" s="96">
        <v>0</v>
      </c>
      <c r="O29" s="96">
        <v>0</v>
      </c>
      <c r="P29" s="96">
        <v>0</v>
      </c>
      <c r="Q29" s="96">
        <v>0</v>
      </c>
      <c r="R29" s="96">
        <v>0</v>
      </c>
      <c r="S29" s="96">
        <v>0</v>
      </c>
      <c r="T29" s="96">
        <v>0</v>
      </c>
      <c r="U29" s="96">
        <v>0</v>
      </c>
      <c r="V29" s="96">
        <v>0</v>
      </c>
      <c r="W29" s="96">
        <v>0</v>
      </c>
      <c r="X29" s="96">
        <v>0</v>
      </c>
      <c r="Y29" s="96">
        <v>0</v>
      </c>
      <c r="Z29" s="96">
        <v>0</v>
      </c>
      <c r="AA29" s="96">
        <v>0</v>
      </c>
      <c r="AB29" s="96">
        <v>0</v>
      </c>
      <c r="AC29" s="96">
        <v>3</v>
      </c>
      <c r="AD29" s="96">
        <v>0</v>
      </c>
      <c r="AE29" s="96">
        <v>0</v>
      </c>
      <c r="AF29" s="96">
        <v>0</v>
      </c>
      <c r="AG29" s="96">
        <v>0</v>
      </c>
      <c r="AH29" s="96">
        <v>0</v>
      </c>
      <c r="AI29" s="96">
        <v>0</v>
      </c>
      <c r="AJ29" s="96">
        <v>0</v>
      </c>
      <c r="AK29" s="96">
        <v>0</v>
      </c>
      <c r="AL29" s="96">
        <v>0</v>
      </c>
      <c r="AM29" s="96">
        <v>0</v>
      </c>
      <c r="AN29" s="96">
        <v>0</v>
      </c>
      <c r="AO29" s="96">
        <v>0</v>
      </c>
      <c r="AP29" s="96">
        <v>0</v>
      </c>
      <c r="AQ29" s="96">
        <v>0</v>
      </c>
      <c r="AR29" s="96">
        <v>0</v>
      </c>
      <c r="AT29" s="90">
        <f t="shared" si="18"/>
        <v>0</v>
      </c>
      <c r="AU29" s="90">
        <f t="shared" si="19"/>
        <v>0</v>
      </c>
      <c r="AV29" s="90">
        <f t="shared" si="20"/>
        <v>0</v>
      </c>
      <c r="AW29" s="90">
        <f t="shared" si="21"/>
        <v>0</v>
      </c>
      <c r="AX29" s="90">
        <f t="shared" si="22"/>
        <v>0</v>
      </c>
      <c r="AY29" s="90">
        <f t="shared" si="23"/>
        <v>0</v>
      </c>
      <c r="AZ29" s="90">
        <f t="shared" si="24"/>
        <v>3</v>
      </c>
      <c r="BA29" s="90">
        <f t="shared" si="25"/>
        <v>0</v>
      </c>
      <c r="BB29" s="90">
        <f t="shared" si="26"/>
        <v>0</v>
      </c>
      <c r="BC29" s="90">
        <f t="shared" si="27"/>
        <v>0</v>
      </c>
      <c r="BD29" s="91">
        <f t="shared" si="28"/>
        <v>3</v>
      </c>
    </row>
    <row r="30" spans="1:56" ht="30" x14ac:dyDescent="0.25">
      <c r="A30" s="94">
        <f>METAS!A30</f>
        <v>27</v>
      </c>
      <c r="B30" s="95" t="str">
        <f>METAS!B30</f>
        <v>27-Madres, padres y cuidadores/as con apoyo en estrategias de crianza y conocimientos sobre el desarrollo infantil</v>
      </c>
      <c r="C30" s="212" t="str">
        <f>METAS!D30</f>
        <v>SALUD MENTAL I-1 A I-4</v>
      </c>
      <c r="D30" s="96">
        <v>0</v>
      </c>
      <c r="E30" s="96">
        <v>0</v>
      </c>
      <c r="F30" s="96">
        <v>72</v>
      </c>
      <c r="G30" s="96">
        <v>0</v>
      </c>
      <c r="H30" s="96">
        <v>0</v>
      </c>
      <c r="I30" s="96">
        <v>0</v>
      </c>
      <c r="J30" s="96">
        <v>0</v>
      </c>
      <c r="K30" s="96">
        <v>0</v>
      </c>
      <c r="L30" s="96">
        <v>0</v>
      </c>
      <c r="M30" s="96">
        <v>0</v>
      </c>
      <c r="N30" s="96">
        <v>0</v>
      </c>
      <c r="O30" s="96">
        <v>0</v>
      </c>
      <c r="P30" s="96">
        <v>0</v>
      </c>
      <c r="Q30" s="96">
        <v>0</v>
      </c>
      <c r="R30" s="96">
        <v>0</v>
      </c>
      <c r="S30" s="96">
        <v>0</v>
      </c>
      <c r="T30" s="96">
        <v>0</v>
      </c>
      <c r="U30" s="96">
        <v>0</v>
      </c>
      <c r="V30" s="96">
        <v>0</v>
      </c>
      <c r="W30" s="96">
        <v>0</v>
      </c>
      <c r="X30" s="96">
        <v>0</v>
      </c>
      <c r="Y30" s="96">
        <v>0</v>
      </c>
      <c r="Z30" s="96">
        <v>0</v>
      </c>
      <c r="AA30" s="96">
        <v>0</v>
      </c>
      <c r="AB30" s="96">
        <v>0</v>
      </c>
      <c r="AC30" s="96">
        <v>0</v>
      </c>
      <c r="AD30" s="96">
        <v>0</v>
      </c>
      <c r="AE30" s="96">
        <v>0</v>
      </c>
      <c r="AF30" s="96">
        <v>0</v>
      </c>
      <c r="AG30" s="96">
        <v>0</v>
      </c>
      <c r="AH30" s="96">
        <v>0</v>
      </c>
      <c r="AI30" s="96">
        <v>0</v>
      </c>
      <c r="AJ30" s="96">
        <v>0</v>
      </c>
      <c r="AK30" s="96">
        <v>3</v>
      </c>
      <c r="AL30" s="96">
        <v>0</v>
      </c>
      <c r="AM30" s="96">
        <v>0</v>
      </c>
      <c r="AN30" s="96">
        <v>0</v>
      </c>
      <c r="AO30" s="96">
        <v>0</v>
      </c>
      <c r="AP30" s="96">
        <v>0</v>
      </c>
      <c r="AQ30" s="96">
        <v>0</v>
      </c>
      <c r="AR30" s="96">
        <v>0</v>
      </c>
      <c r="AT30" s="90">
        <f t="shared" si="18"/>
        <v>0</v>
      </c>
      <c r="AU30" s="90">
        <f t="shared" si="19"/>
        <v>0</v>
      </c>
      <c r="AV30" s="90">
        <f t="shared" si="20"/>
        <v>72</v>
      </c>
      <c r="AW30" s="90">
        <f t="shared" si="21"/>
        <v>0</v>
      </c>
      <c r="AX30" s="90">
        <f t="shared" si="22"/>
        <v>0</v>
      </c>
      <c r="AY30" s="90">
        <f t="shared" si="23"/>
        <v>0</v>
      </c>
      <c r="AZ30" s="90">
        <f t="shared" si="24"/>
        <v>0</v>
      </c>
      <c r="BA30" s="90">
        <f t="shared" si="25"/>
        <v>0</v>
      </c>
      <c r="BB30" s="90">
        <f t="shared" si="26"/>
        <v>3</v>
      </c>
      <c r="BC30" s="90">
        <f t="shared" si="27"/>
        <v>0</v>
      </c>
      <c r="BD30" s="91">
        <f t="shared" si="28"/>
        <v>75</v>
      </c>
    </row>
    <row r="31" spans="1:56" ht="30" x14ac:dyDescent="0.25">
      <c r="A31" s="94">
        <f>METAS!A31</f>
        <v>28</v>
      </c>
      <c r="B31" s="95" t="str">
        <f>METAS!B31</f>
        <v xml:space="preserve">28-Agentes comunitarios de salud realizan vigilancia ciudadana para reducir la violencia fisica causada por la pareja </v>
      </c>
      <c r="C31" s="212" t="str">
        <f>METAS!D31</f>
        <v>SALUD MENTAL I-1 A I-4</v>
      </c>
      <c r="D31" s="96">
        <v>0</v>
      </c>
      <c r="E31" s="96">
        <v>0</v>
      </c>
      <c r="F31" s="96">
        <v>0</v>
      </c>
      <c r="G31" s="96">
        <v>0</v>
      </c>
      <c r="H31" s="96">
        <v>0</v>
      </c>
      <c r="I31" s="96">
        <v>0</v>
      </c>
      <c r="J31" s="96">
        <v>0</v>
      </c>
      <c r="K31" s="96">
        <v>0</v>
      </c>
      <c r="L31" s="96">
        <v>0</v>
      </c>
      <c r="M31" s="96">
        <v>0</v>
      </c>
      <c r="N31" s="96">
        <v>0</v>
      </c>
      <c r="O31" s="96">
        <v>0</v>
      </c>
      <c r="P31" s="96">
        <v>0</v>
      </c>
      <c r="Q31" s="96">
        <v>0</v>
      </c>
      <c r="R31" s="96">
        <v>0</v>
      </c>
      <c r="S31" s="96">
        <v>0</v>
      </c>
      <c r="T31" s="96">
        <v>0</v>
      </c>
      <c r="U31" s="96">
        <v>0</v>
      </c>
      <c r="V31" s="96">
        <v>0</v>
      </c>
      <c r="W31" s="96">
        <v>0</v>
      </c>
      <c r="X31" s="96">
        <v>0</v>
      </c>
      <c r="Y31" s="96">
        <v>0</v>
      </c>
      <c r="Z31" s="96">
        <v>0</v>
      </c>
      <c r="AA31" s="96">
        <v>0</v>
      </c>
      <c r="AB31" s="96">
        <v>0</v>
      </c>
      <c r="AC31" s="96">
        <v>0</v>
      </c>
      <c r="AD31" s="96">
        <v>0</v>
      </c>
      <c r="AE31" s="96">
        <v>0</v>
      </c>
      <c r="AF31" s="96">
        <v>0</v>
      </c>
      <c r="AG31" s="96">
        <v>0</v>
      </c>
      <c r="AH31" s="96">
        <v>0</v>
      </c>
      <c r="AI31" s="96">
        <v>0</v>
      </c>
      <c r="AJ31" s="96">
        <v>0</v>
      </c>
      <c r="AK31" s="96">
        <v>0</v>
      </c>
      <c r="AL31" s="96">
        <v>0</v>
      </c>
      <c r="AM31" s="96">
        <v>0</v>
      </c>
      <c r="AN31" s="96">
        <v>0</v>
      </c>
      <c r="AO31" s="96">
        <v>0</v>
      </c>
      <c r="AP31" s="96">
        <v>0</v>
      </c>
      <c r="AQ31" s="96">
        <v>0</v>
      </c>
      <c r="AR31" s="96">
        <v>0</v>
      </c>
      <c r="AT31" s="90">
        <f t="shared" si="18"/>
        <v>0</v>
      </c>
      <c r="AU31" s="90">
        <f t="shared" si="19"/>
        <v>0</v>
      </c>
      <c r="AV31" s="90">
        <f t="shared" si="20"/>
        <v>0</v>
      </c>
      <c r="AW31" s="90">
        <f t="shared" si="21"/>
        <v>0</v>
      </c>
      <c r="AX31" s="90">
        <f t="shared" si="22"/>
        <v>0</v>
      </c>
      <c r="AY31" s="90">
        <f t="shared" si="23"/>
        <v>0</v>
      </c>
      <c r="AZ31" s="90">
        <f t="shared" si="24"/>
        <v>0</v>
      </c>
      <c r="BA31" s="90">
        <f t="shared" si="25"/>
        <v>0</v>
      </c>
      <c r="BB31" s="90">
        <f t="shared" si="26"/>
        <v>0</v>
      </c>
      <c r="BC31" s="90">
        <f t="shared" si="27"/>
        <v>0</v>
      </c>
      <c r="BD31" s="91">
        <f t="shared" si="28"/>
        <v>0</v>
      </c>
    </row>
  </sheetData>
  <sheetProtection selectLockedCells="1"/>
  <autoFilter ref="A1:BD16" xr:uid="{00000000-0009-0000-0000-000008000000}"/>
  <conditionalFormatting sqref="A3:AR3">
    <cfRule type="expression" dxfId="36" priority="1">
      <formula>_xludf.MOD(_xludf.ROW(),2)=0</formula>
    </cfRule>
  </conditionalFormatting>
  <pageMargins left="0.7" right="0.7" top="0.75" bottom="0.75" header="0.3" footer="0.3"/>
  <pageSetup paperSize="9" scale="60" orientation="landscape" horizontalDpi="200" verticalDpi="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5"/>
  <dimension ref="A1:BL31"/>
  <sheetViews>
    <sheetView showGridLines="0" zoomScale="80" zoomScaleNormal="80" workbookViewId="0">
      <pane xSplit="3" ySplit="3" topLeftCell="D4" activePane="bottomRight" state="frozen"/>
      <selection activeCell="B3" sqref="B3"/>
      <selection pane="topRight" activeCell="B3" sqref="B3"/>
      <selection pane="bottomLeft" activeCell="B3" sqref="B3"/>
      <selection pane="bottomRight" activeCell="D4" sqref="D4:AR31"/>
    </sheetView>
  </sheetViews>
  <sheetFormatPr baseColWidth="10" defaultColWidth="13.140625" defaultRowHeight="15" x14ac:dyDescent="0.25"/>
  <cols>
    <col min="1" max="1" width="4.42578125" bestFit="1" customWidth="1"/>
    <col min="2" max="2" width="84.5703125" style="2" customWidth="1"/>
    <col min="3" max="3" width="36.140625" style="8" customWidth="1"/>
    <col min="4" max="5" width="15.7109375" customWidth="1"/>
    <col min="7" max="7" width="16.140625" customWidth="1"/>
    <col min="8" max="8" width="13.140625" style="5"/>
    <col min="9" max="9" width="14.42578125" customWidth="1"/>
    <col min="10" max="10" width="12.7109375" customWidth="1"/>
    <col min="11" max="11" width="13.85546875" customWidth="1"/>
    <col min="12" max="12" width="13.42578125" customWidth="1"/>
    <col min="13" max="15" width="14.5703125" customWidth="1"/>
    <col min="45" max="45" width="2.85546875" customWidth="1"/>
    <col min="46" max="47" width="15.42578125" customWidth="1"/>
    <col min="48" max="48" width="10" customWidth="1"/>
    <col min="49" max="49" width="10.42578125" customWidth="1"/>
    <col min="50" max="50" width="10.85546875" customWidth="1"/>
    <col min="51" max="51" width="11.140625" customWidth="1"/>
    <col min="52" max="52" width="9.42578125" customWidth="1"/>
    <col min="53" max="53" width="10.5703125" customWidth="1"/>
    <col min="55" max="55" width="15" customWidth="1"/>
    <col min="56" max="56" width="15.28515625" customWidth="1"/>
  </cols>
  <sheetData>
    <row r="1" spans="1:64" x14ac:dyDescent="0.25">
      <c r="B1" s="17" t="s">
        <v>75</v>
      </c>
    </row>
    <row r="2" spans="1:64" ht="15.75" thickBot="1" x14ac:dyDescent="0.3">
      <c r="B2" s="18" t="s">
        <v>203</v>
      </c>
      <c r="C2" s="15"/>
      <c r="D2" s="46">
        <v>6733</v>
      </c>
      <c r="E2" s="46"/>
      <c r="F2" s="46">
        <v>6312</v>
      </c>
      <c r="G2" s="46">
        <v>6313</v>
      </c>
      <c r="H2" s="46">
        <v>6314</v>
      </c>
      <c r="I2" s="46">
        <v>6315</v>
      </c>
      <c r="J2" s="46">
        <v>6316</v>
      </c>
      <c r="K2" s="46">
        <v>6317</v>
      </c>
      <c r="L2" s="46">
        <v>6707</v>
      </c>
      <c r="M2" s="46">
        <v>10110</v>
      </c>
      <c r="N2" s="46">
        <v>27097</v>
      </c>
      <c r="O2" s="46"/>
      <c r="P2" s="46">
        <v>6341</v>
      </c>
      <c r="Q2" s="46">
        <v>6346</v>
      </c>
      <c r="R2" s="46">
        <v>6349</v>
      </c>
      <c r="S2" s="46">
        <v>6318</v>
      </c>
      <c r="T2" s="46">
        <v>6319</v>
      </c>
      <c r="U2" s="46">
        <v>6320</v>
      </c>
      <c r="V2" s="46">
        <v>6321</v>
      </c>
      <c r="W2" s="46">
        <v>6327</v>
      </c>
      <c r="X2" s="46">
        <v>6332</v>
      </c>
      <c r="Y2" s="46">
        <v>6333</v>
      </c>
      <c r="Z2" s="46">
        <v>6334</v>
      </c>
      <c r="AA2" s="46">
        <v>6335</v>
      </c>
      <c r="AB2" s="46">
        <v>6336</v>
      </c>
      <c r="AC2" s="46">
        <v>6337</v>
      </c>
      <c r="AD2" s="46">
        <v>6338</v>
      </c>
      <c r="AE2" s="46">
        <v>6339</v>
      </c>
      <c r="AF2" s="46">
        <v>6340</v>
      </c>
      <c r="AG2" s="46">
        <v>7238</v>
      </c>
      <c r="AH2" s="46">
        <v>6348</v>
      </c>
      <c r="AI2" s="46">
        <v>7297</v>
      </c>
      <c r="AJ2" s="46">
        <v>10516</v>
      </c>
      <c r="AK2" s="46">
        <v>6326</v>
      </c>
      <c r="AL2" s="46">
        <v>6329</v>
      </c>
      <c r="AM2" s="46">
        <v>6330</v>
      </c>
      <c r="AN2" s="46">
        <v>6331</v>
      </c>
      <c r="AO2" s="46">
        <v>6322</v>
      </c>
      <c r="AP2" s="46">
        <v>6323</v>
      </c>
      <c r="AQ2" s="46">
        <v>6324</v>
      </c>
      <c r="AR2" s="46">
        <v>6325</v>
      </c>
    </row>
    <row r="3" spans="1:64" s="1" customFormat="1" ht="50.25" customHeight="1" x14ac:dyDescent="0.25">
      <c r="A3" s="100" t="s">
        <v>8</v>
      </c>
      <c r="B3" s="98" t="s">
        <v>61</v>
      </c>
      <c r="C3" s="219" t="s">
        <v>0</v>
      </c>
      <c r="D3" s="93" t="str">
        <f>METAS!E3</f>
        <v>HOSP.HOSPITAL
  MOYOBAMBA</v>
      </c>
      <c r="E3" s="93" t="str">
        <f>+METAS!F3</f>
        <v>C.S. MENTAL COMUNITARIO</v>
      </c>
      <c r="F3" s="93" t="str">
        <f>METAS!G3</f>
        <v>C.S. LLUYLLUCUCHA</v>
      </c>
      <c r="G3" s="93" t="str">
        <f>METAS!H3</f>
        <v>P.S. MARONA</v>
      </c>
      <c r="H3" s="93" t="str">
        <f>METAS!I3</f>
        <v>P.S. QUILLOALLPA</v>
      </c>
      <c r="I3" s="93" t="str">
        <f>METAS!J3</f>
        <v>P.S. SUGLLAQUIRO</v>
      </c>
      <c r="J3" s="93" t="str">
        <f>METAS!K3</f>
        <v>P.S. TAHUISHCO</v>
      </c>
      <c r="K3" s="93" t="str">
        <f>METAS!L3</f>
        <v>P.S. SAN MATEO</v>
      </c>
      <c r="L3" s="93" t="str">
        <f>METAS!M3</f>
        <v>P.S. CORDILLERA
 ANDINA</v>
      </c>
      <c r="M3" s="93" t="str">
        <f>METAS!N3</f>
        <v>P.S. LA FLOR DE 
LA PRIMAVERA</v>
      </c>
      <c r="N3" s="93" t="str">
        <f>METAS!O3</f>
        <v>P.S. EL CONDOR</v>
      </c>
      <c r="O3" s="93" t="str">
        <f>+METAS!P3</f>
        <v>P.S. LA PRIMAVERA</v>
      </c>
      <c r="P3" s="93" t="str">
        <f>METAS!Q3</f>
        <v>C.S. JERILLO</v>
      </c>
      <c r="Q3" s="93" t="str">
        <f>METAS!R3</f>
        <v>P.S. RAMIREZ</v>
      </c>
      <c r="R3" s="93" t="str">
        <f>METAS!S3</f>
        <v>C.S. LA HUARPIA</v>
      </c>
      <c r="S3" s="93" t="str">
        <f>METAS!T3</f>
        <v>C.S. YANTALO</v>
      </c>
      <c r="T3" s="93" t="str">
        <f>METAS!U3</f>
        <v>P.S. BUENOS AIRES</v>
      </c>
      <c r="U3" s="93" t="str">
        <f>METAS!V3</f>
        <v>P.S. CAÑABRAVA</v>
      </c>
      <c r="V3" s="93" t="str">
        <f>METAS!W3</f>
        <v>P.S. LOS ANGELES</v>
      </c>
      <c r="W3" s="93" t="str">
        <f>METAS!X3</f>
        <v>C.S. HABANA</v>
      </c>
      <c r="X3" s="93" t="str">
        <f>METAS!Y3</f>
        <v>C.S. SORITOR</v>
      </c>
      <c r="Y3" s="93" t="str">
        <f>METAS!Z3</f>
        <v>P.S. ALTO PERU</v>
      </c>
      <c r="Z3" s="93" t="str">
        <f>METAS!AA3</f>
        <v>P.S. ALTO SAN 
MARTIN</v>
      </c>
      <c r="AA3" s="93" t="str">
        <f>METAS!AB3</f>
        <v>P.S. JERICOB</v>
      </c>
      <c r="AB3" s="93" t="str">
        <f>METAS!AC3</f>
        <v>P.S. SAN MARCOS</v>
      </c>
      <c r="AC3" s="93" t="str">
        <f>METAS!AD3</f>
        <v>C.S. JEPELACIO</v>
      </c>
      <c r="AD3" s="93" t="str">
        <f>METAS!AE3</f>
        <v>P.S. CARRIZAL</v>
      </c>
      <c r="AE3" s="93" t="str">
        <f>METAS!AF3</f>
        <v>P.S. SHUCSHUYACU</v>
      </c>
      <c r="AF3" s="93" t="str">
        <f>METAS!AG3</f>
        <v>P.S. NUEVO 
SAN MIGUEL</v>
      </c>
      <c r="AG3" s="93" t="str">
        <f>METAS!AH3</f>
        <v>P.S. PACAYPITE</v>
      </c>
      <c r="AH3" s="93" t="str">
        <f>METAS!AI3</f>
        <v>C.S. ROQUE</v>
      </c>
      <c r="AI3" s="93" t="str">
        <f>METAS!AJ3</f>
        <v>P.S. ALAN
 GARCIA</v>
      </c>
      <c r="AJ3" s="93" t="str">
        <f>METAS!AK3</f>
        <v>P.S. PORVENIR
 DEL NORTE</v>
      </c>
      <c r="AK3" s="93" t="str">
        <f>METAS!AL3</f>
        <v>C.S. CALZADA</v>
      </c>
      <c r="AL3" s="93" t="str">
        <f>METAS!AM3</f>
        <v>P.S. OCHAME</v>
      </c>
      <c r="AM3" s="93" t="str">
        <f>METAS!AN3</f>
        <v>P.S. SANTA ROSA
 DE OROMINA</v>
      </c>
      <c r="AN3" s="93" t="str">
        <f>METAS!AO3</f>
        <v>P.S. SANTA ROSA 
BAJO TANGUMI</v>
      </c>
      <c r="AO3" s="93" t="str">
        <f>METAS!AP3</f>
        <v>C.S. PUEBLO
 LIBRE</v>
      </c>
      <c r="AP3" s="93" t="str">
        <f>METAS!AQ3</f>
        <v>P.S. MORROYACU</v>
      </c>
      <c r="AQ3" s="93" t="str">
        <f>METAS!AR3</f>
        <v>P.S. SHIMPIYACU</v>
      </c>
      <c r="AR3" s="93" t="str">
        <f>METAS!AS3</f>
        <v>P.S. NUEVA 
HUANCABAMBA</v>
      </c>
      <c r="AS3">
        <f>METAS!AT3</f>
        <v>0</v>
      </c>
      <c r="AT3" s="89" t="str">
        <f>METAS!AU3</f>
        <v>HOSPITAL</v>
      </c>
      <c r="AU3" s="89" t="s">
        <v>200</v>
      </c>
      <c r="AV3" s="89" t="str">
        <f>METAS!AW3</f>
        <v>LLUILLUCUCHA</v>
      </c>
      <c r="AW3" s="89" t="str">
        <f>METAS!AX3</f>
        <v>JERILLO</v>
      </c>
      <c r="AX3" s="89" t="str">
        <f>METAS!AY3</f>
        <v>YANTALO</v>
      </c>
      <c r="AY3" s="89" t="str">
        <f>METAS!AZ3</f>
        <v>SORITOR</v>
      </c>
      <c r="AZ3" s="89" t="str">
        <f>METAS!BA3</f>
        <v>JEPELACIO</v>
      </c>
      <c r="BA3" s="89" t="str">
        <f>METAS!BB3</f>
        <v>ROQUE</v>
      </c>
      <c r="BB3" s="89" t="str">
        <f>METAS!BC3</f>
        <v>CALZADA</v>
      </c>
      <c r="BC3" s="89" t="str">
        <f>METAS!BD3</f>
        <v>PUEBLO LIBRE</v>
      </c>
      <c r="BD3" s="92" t="str">
        <f>Config!D15</f>
        <v>RED MOYOBAMBA</v>
      </c>
      <c r="BF3" s="43" t="s">
        <v>62</v>
      </c>
      <c r="BG3" s="44" t="s">
        <v>63</v>
      </c>
      <c r="BH3" s="45" t="s">
        <v>64</v>
      </c>
      <c r="BI3" s="45" t="s">
        <v>65</v>
      </c>
      <c r="BJ3" s="45" t="s">
        <v>66</v>
      </c>
      <c r="BK3" s="45" t="s">
        <v>67</v>
      </c>
      <c r="BL3" s="45" t="s">
        <v>68</v>
      </c>
    </row>
    <row r="4" spans="1:64" ht="15" customHeight="1" x14ac:dyDescent="0.25">
      <c r="A4" s="94">
        <f>METAS!A4</f>
        <v>1</v>
      </c>
      <c r="B4" s="95" t="str">
        <f>METAS!B4</f>
        <v>1-Acompañamiento Clínico Psicosocial</v>
      </c>
      <c r="C4" s="212" t="str">
        <f>METAS!D4</f>
        <v>SALUD MENTAL CSMC</v>
      </c>
      <c r="D4" s="96">
        <v>0</v>
      </c>
      <c r="E4" s="96">
        <v>5</v>
      </c>
      <c r="F4" s="96">
        <v>0</v>
      </c>
      <c r="G4" s="96">
        <v>0</v>
      </c>
      <c r="H4" s="96">
        <v>0</v>
      </c>
      <c r="I4" s="96">
        <v>0</v>
      </c>
      <c r="J4" s="96">
        <v>0</v>
      </c>
      <c r="K4" s="96">
        <v>0</v>
      </c>
      <c r="L4" s="96">
        <v>0</v>
      </c>
      <c r="M4" s="96">
        <v>0</v>
      </c>
      <c r="N4" s="96">
        <v>0</v>
      </c>
      <c r="O4" s="96">
        <v>0</v>
      </c>
      <c r="P4" s="96">
        <v>0</v>
      </c>
      <c r="Q4" s="96">
        <v>0</v>
      </c>
      <c r="R4" s="96">
        <v>0</v>
      </c>
      <c r="S4" s="96">
        <v>0</v>
      </c>
      <c r="T4" s="96">
        <v>0</v>
      </c>
      <c r="U4" s="96">
        <v>0</v>
      </c>
      <c r="V4" s="96">
        <v>0</v>
      </c>
      <c r="W4" s="96">
        <v>0</v>
      </c>
      <c r="X4" s="96">
        <v>0</v>
      </c>
      <c r="Y4" s="96">
        <v>0</v>
      </c>
      <c r="Z4" s="96">
        <v>0</v>
      </c>
      <c r="AA4" s="96">
        <v>0</v>
      </c>
      <c r="AB4" s="96">
        <v>0</v>
      </c>
      <c r="AC4" s="96">
        <v>0</v>
      </c>
      <c r="AD4" s="96">
        <v>0</v>
      </c>
      <c r="AE4" s="96">
        <v>0</v>
      </c>
      <c r="AF4" s="96">
        <v>0</v>
      </c>
      <c r="AG4" s="96">
        <v>0</v>
      </c>
      <c r="AH4" s="96">
        <v>0</v>
      </c>
      <c r="AI4" s="96">
        <v>0</v>
      </c>
      <c r="AJ4" s="96">
        <v>0</v>
      </c>
      <c r="AK4" s="96">
        <v>0</v>
      </c>
      <c r="AL4" s="96">
        <v>0</v>
      </c>
      <c r="AM4" s="96">
        <v>0</v>
      </c>
      <c r="AN4" s="96">
        <v>0</v>
      </c>
      <c r="AO4" s="96">
        <v>0</v>
      </c>
      <c r="AP4" s="96">
        <v>0</v>
      </c>
      <c r="AQ4" s="96">
        <v>0</v>
      </c>
      <c r="AR4" s="96">
        <v>0</v>
      </c>
      <c r="AS4" s="13"/>
      <c r="AT4" s="90">
        <f t="shared" ref="AT4:AT16" si="0">SUM(D4)</f>
        <v>0</v>
      </c>
      <c r="AU4" s="90">
        <f t="shared" ref="AU4:AU16" si="1">SUM(E4)</f>
        <v>5</v>
      </c>
      <c r="AV4" s="90">
        <f t="shared" ref="AV4:AV16" si="2">+SUM(F4:O4)</f>
        <v>0</v>
      </c>
      <c r="AW4" s="90">
        <f t="shared" ref="AW4:AW16" si="3">+SUM(P4:R4)</f>
        <v>0</v>
      </c>
      <c r="AX4" s="90">
        <f t="shared" ref="AX4:AX31" si="4">+SUM(S4:V4)</f>
        <v>0</v>
      </c>
      <c r="AY4" s="90">
        <f t="shared" ref="AY4:AY31" si="5">+SUM(W4:AB4)</f>
        <v>0</v>
      </c>
      <c r="AZ4" s="90">
        <f t="shared" ref="AZ4:AZ31" si="6">+SUM(AC4:AG4)</f>
        <v>0</v>
      </c>
      <c r="BA4" s="90">
        <f t="shared" ref="BA4:BA31" si="7">+SUM(AH4:AJ4)</f>
        <v>0</v>
      </c>
      <c r="BB4" s="90">
        <f t="shared" ref="BB4:BB31" si="8">+SUM(AK4:AN4)</f>
        <v>0</v>
      </c>
      <c r="BC4" s="90">
        <f t="shared" ref="BC4:BC31" si="9">+SUM(AO4:AR4)</f>
        <v>0</v>
      </c>
      <c r="BD4" s="91">
        <f t="shared" ref="BD4:BD31" si="10">SUM(AT4:BC4)</f>
        <v>5</v>
      </c>
      <c r="BE4" s="1"/>
      <c r="BF4" s="76">
        <f t="shared" ref="BF4:BF16" si="11">D4+F4+G4+H4+I4+J4+L4+M4+AM4+T4+U4+V4+AO4+AP4+AQ4+AR4</f>
        <v>0</v>
      </c>
      <c r="BG4" s="76">
        <f t="shared" ref="BG4:BG16" si="12">AK4+AN4</f>
        <v>0</v>
      </c>
      <c r="BH4" s="77">
        <f t="shared" ref="BH4:BH16" si="13">+K4+AL4+P4+Q4+R4+AC4+AD4+AE4+AF4+AG4</f>
        <v>0</v>
      </c>
      <c r="BI4" s="77">
        <f t="shared" ref="BI4:BI16" si="14">+S4</f>
        <v>0</v>
      </c>
      <c r="BJ4" s="77">
        <f t="shared" ref="BJ4:BJ16" si="15">+X4+Y4+AB4+Z4+AA4</f>
        <v>0</v>
      </c>
      <c r="BK4" s="77">
        <f t="shared" ref="BK4:BK16" si="16">+W4</f>
        <v>0</v>
      </c>
      <c r="BL4" s="77">
        <f t="shared" ref="BL4:BL16" si="17">+AH4+AI4+AJ4</f>
        <v>0</v>
      </c>
    </row>
    <row r="5" spans="1:64" ht="15" customHeight="1" x14ac:dyDescent="0.25">
      <c r="A5" s="94">
        <f>METAS!A5</f>
        <v>2</v>
      </c>
      <c r="B5" s="95" t="str">
        <f>METAS!B5</f>
        <v>2-Tratamiento Especializado en Violencia Familiar</v>
      </c>
      <c r="C5" s="212" t="str">
        <f>METAS!D5</f>
        <v>SALUD MENTAL CSMC</v>
      </c>
      <c r="D5" s="96">
        <v>0</v>
      </c>
      <c r="E5" s="96">
        <v>0</v>
      </c>
      <c r="F5" s="96">
        <v>0</v>
      </c>
      <c r="G5" s="96">
        <v>0</v>
      </c>
      <c r="H5" s="96">
        <v>0</v>
      </c>
      <c r="I5" s="96">
        <v>0</v>
      </c>
      <c r="J5" s="96">
        <v>0</v>
      </c>
      <c r="K5" s="96">
        <v>0</v>
      </c>
      <c r="L5" s="96">
        <v>0</v>
      </c>
      <c r="M5" s="96">
        <v>0</v>
      </c>
      <c r="N5" s="96">
        <v>0</v>
      </c>
      <c r="O5" s="96">
        <v>0</v>
      </c>
      <c r="P5" s="96">
        <v>0</v>
      </c>
      <c r="Q5" s="96">
        <v>0</v>
      </c>
      <c r="R5" s="96">
        <v>0</v>
      </c>
      <c r="S5" s="96">
        <v>0</v>
      </c>
      <c r="T5" s="96">
        <v>0</v>
      </c>
      <c r="U5" s="96">
        <v>0</v>
      </c>
      <c r="V5" s="96">
        <v>0</v>
      </c>
      <c r="W5" s="96">
        <v>0</v>
      </c>
      <c r="X5" s="96">
        <v>0</v>
      </c>
      <c r="Y5" s="96">
        <v>0</v>
      </c>
      <c r="Z5" s="96">
        <v>0</v>
      </c>
      <c r="AA5" s="96">
        <v>0</v>
      </c>
      <c r="AB5" s="96">
        <v>0</v>
      </c>
      <c r="AC5" s="96">
        <v>0</v>
      </c>
      <c r="AD5" s="96">
        <v>0</v>
      </c>
      <c r="AE5" s="96">
        <v>0</v>
      </c>
      <c r="AF5" s="96">
        <v>0</v>
      </c>
      <c r="AG5" s="96">
        <v>0</v>
      </c>
      <c r="AH5" s="96">
        <v>0</v>
      </c>
      <c r="AI5" s="96">
        <v>0</v>
      </c>
      <c r="AJ5" s="96">
        <v>0</v>
      </c>
      <c r="AK5" s="96">
        <v>0</v>
      </c>
      <c r="AL5" s="96">
        <v>0</v>
      </c>
      <c r="AM5" s="96">
        <v>0</v>
      </c>
      <c r="AN5" s="96">
        <v>0</v>
      </c>
      <c r="AO5" s="96">
        <v>0</v>
      </c>
      <c r="AP5" s="96">
        <v>0</v>
      </c>
      <c r="AQ5" s="96">
        <v>0</v>
      </c>
      <c r="AR5" s="96">
        <v>0</v>
      </c>
      <c r="AS5" s="13"/>
      <c r="AT5" s="90">
        <f t="shared" si="0"/>
        <v>0</v>
      </c>
      <c r="AU5" s="90">
        <f t="shared" si="1"/>
        <v>0</v>
      </c>
      <c r="AV5" s="90">
        <f t="shared" si="2"/>
        <v>0</v>
      </c>
      <c r="AW5" s="90">
        <f t="shared" si="3"/>
        <v>0</v>
      </c>
      <c r="AX5" s="90">
        <f t="shared" si="4"/>
        <v>0</v>
      </c>
      <c r="AY5" s="90">
        <f t="shared" si="5"/>
        <v>0</v>
      </c>
      <c r="AZ5" s="90">
        <f t="shared" si="6"/>
        <v>0</v>
      </c>
      <c r="BA5" s="90">
        <f t="shared" si="7"/>
        <v>0</v>
      </c>
      <c r="BB5" s="90">
        <f t="shared" si="8"/>
        <v>0</v>
      </c>
      <c r="BC5" s="90">
        <f t="shared" si="9"/>
        <v>0</v>
      </c>
      <c r="BD5" s="91">
        <f t="shared" si="10"/>
        <v>0</v>
      </c>
      <c r="BE5" s="1"/>
      <c r="BF5" s="76">
        <f t="shared" si="11"/>
        <v>0</v>
      </c>
      <c r="BG5" s="76">
        <f t="shared" si="12"/>
        <v>0</v>
      </c>
      <c r="BH5" s="77">
        <f t="shared" si="13"/>
        <v>0</v>
      </c>
      <c r="BI5" s="77">
        <f t="shared" si="14"/>
        <v>0</v>
      </c>
      <c r="BJ5" s="77">
        <f t="shared" si="15"/>
        <v>0</v>
      </c>
      <c r="BK5" s="77">
        <f t="shared" si="16"/>
        <v>0</v>
      </c>
      <c r="BL5" s="77">
        <f t="shared" si="17"/>
        <v>0</v>
      </c>
    </row>
    <row r="6" spans="1:64" ht="15" customHeight="1" x14ac:dyDescent="0.25">
      <c r="A6" s="94">
        <f>METAS!A6</f>
        <v>3</v>
      </c>
      <c r="B6" s="95" t="str">
        <f>METAS!B6</f>
        <v>3-Tratamiento a Niños, Niñas y Adolescentes Afectados por maltrato Infantil</v>
      </c>
      <c r="C6" s="212" t="str">
        <f>METAS!D6</f>
        <v>SALUD MENTAL CSMC</v>
      </c>
      <c r="D6" s="96">
        <v>0</v>
      </c>
      <c r="E6" s="96">
        <v>0</v>
      </c>
      <c r="F6" s="96">
        <v>0</v>
      </c>
      <c r="G6" s="96">
        <v>0</v>
      </c>
      <c r="H6" s="96">
        <v>0</v>
      </c>
      <c r="I6" s="96">
        <v>0</v>
      </c>
      <c r="J6" s="96">
        <v>0</v>
      </c>
      <c r="K6" s="96">
        <v>0</v>
      </c>
      <c r="L6" s="96">
        <v>0</v>
      </c>
      <c r="M6" s="96">
        <v>0</v>
      </c>
      <c r="N6" s="96">
        <v>0</v>
      </c>
      <c r="O6" s="96">
        <v>0</v>
      </c>
      <c r="P6" s="96">
        <v>0</v>
      </c>
      <c r="Q6" s="96">
        <v>0</v>
      </c>
      <c r="R6" s="96">
        <v>0</v>
      </c>
      <c r="S6" s="96">
        <v>0</v>
      </c>
      <c r="T6" s="96">
        <v>0</v>
      </c>
      <c r="U6" s="96">
        <v>0</v>
      </c>
      <c r="V6" s="96">
        <v>0</v>
      </c>
      <c r="W6" s="96">
        <v>0</v>
      </c>
      <c r="X6" s="96">
        <v>0</v>
      </c>
      <c r="Y6" s="96">
        <v>0</v>
      </c>
      <c r="Z6" s="96">
        <v>0</v>
      </c>
      <c r="AA6" s="96">
        <v>0</v>
      </c>
      <c r="AB6" s="96">
        <v>0</v>
      </c>
      <c r="AC6" s="96">
        <v>0</v>
      </c>
      <c r="AD6" s="96">
        <v>0</v>
      </c>
      <c r="AE6" s="96">
        <v>0</v>
      </c>
      <c r="AF6" s="96">
        <v>0</v>
      </c>
      <c r="AG6" s="96">
        <v>0</v>
      </c>
      <c r="AH6" s="96">
        <v>0</v>
      </c>
      <c r="AI6" s="96">
        <v>0</v>
      </c>
      <c r="AJ6" s="96">
        <v>0</v>
      </c>
      <c r="AK6" s="96">
        <v>0</v>
      </c>
      <c r="AL6" s="96">
        <v>0</v>
      </c>
      <c r="AM6" s="96">
        <v>0</v>
      </c>
      <c r="AN6" s="96">
        <v>0</v>
      </c>
      <c r="AO6" s="96">
        <v>0</v>
      </c>
      <c r="AP6" s="96">
        <v>0</v>
      </c>
      <c r="AQ6" s="96">
        <v>0</v>
      </c>
      <c r="AR6" s="96">
        <v>0</v>
      </c>
      <c r="AS6" s="13"/>
      <c r="AT6" s="90">
        <f t="shared" si="0"/>
        <v>0</v>
      </c>
      <c r="AU6" s="90">
        <f t="shared" si="1"/>
        <v>0</v>
      </c>
      <c r="AV6" s="90">
        <f t="shared" si="2"/>
        <v>0</v>
      </c>
      <c r="AW6" s="90">
        <f t="shared" si="3"/>
        <v>0</v>
      </c>
      <c r="AX6" s="90">
        <f t="shared" si="4"/>
        <v>0</v>
      </c>
      <c r="AY6" s="90">
        <f t="shared" si="5"/>
        <v>0</v>
      </c>
      <c r="AZ6" s="90">
        <f t="shared" si="6"/>
        <v>0</v>
      </c>
      <c r="BA6" s="90">
        <f t="shared" si="7"/>
        <v>0</v>
      </c>
      <c r="BB6" s="90">
        <f t="shared" si="8"/>
        <v>0</v>
      </c>
      <c r="BC6" s="90">
        <f t="shared" si="9"/>
        <v>0</v>
      </c>
      <c r="BD6" s="91">
        <f t="shared" si="10"/>
        <v>0</v>
      </c>
      <c r="BE6" s="1"/>
      <c r="BF6" s="76">
        <f t="shared" si="11"/>
        <v>0</v>
      </c>
      <c r="BG6" s="76">
        <f t="shared" si="12"/>
        <v>0</v>
      </c>
      <c r="BH6" s="77">
        <f t="shared" si="13"/>
        <v>0</v>
      </c>
      <c r="BI6" s="77">
        <f t="shared" si="14"/>
        <v>0</v>
      </c>
      <c r="BJ6" s="77">
        <f t="shared" si="15"/>
        <v>0</v>
      </c>
      <c r="BK6" s="77">
        <f t="shared" si="16"/>
        <v>0</v>
      </c>
      <c r="BL6" s="77">
        <f t="shared" si="17"/>
        <v>0</v>
      </c>
    </row>
    <row r="7" spans="1:64" ht="15" customHeight="1" x14ac:dyDescent="0.25">
      <c r="A7" s="94">
        <f>METAS!A7</f>
        <v>4</v>
      </c>
      <c r="B7" s="95" t="str">
        <f>METAS!B7</f>
        <v xml:space="preserve">4-Tratamiento ambulatorio de Niños, Niñas de 0 a 17 años con trastornos  del aspectro autista </v>
      </c>
      <c r="C7" s="212" t="str">
        <f>METAS!D7</f>
        <v>SALUD MENTAL CSMC</v>
      </c>
      <c r="D7" s="96">
        <v>0</v>
      </c>
      <c r="E7" s="96">
        <v>0</v>
      </c>
      <c r="F7" s="96">
        <v>0</v>
      </c>
      <c r="G7" s="96">
        <v>0</v>
      </c>
      <c r="H7" s="96">
        <v>0</v>
      </c>
      <c r="I7" s="96">
        <v>0</v>
      </c>
      <c r="J7" s="96">
        <v>0</v>
      </c>
      <c r="K7" s="96">
        <v>0</v>
      </c>
      <c r="L7" s="96">
        <v>0</v>
      </c>
      <c r="M7" s="96">
        <v>0</v>
      </c>
      <c r="N7" s="96">
        <v>0</v>
      </c>
      <c r="O7" s="96">
        <v>0</v>
      </c>
      <c r="P7" s="96">
        <v>0</v>
      </c>
      <c r="Q7" s="96">
        <v>0</v>
      </c>
      <c r="R7" s="96">
        <v>0</v>
      </c>
      <c r="S7" s="96">
        <v>0</v>
      </c>
      <c r="T7" s="96">
        <v>0</v>
      </c>
      <c r="U7" s="96">
        <v>0</v>
      </c>
      <c r="V7" s="96">
        <v>0</v>
      </c>
      <c r="W7" s="96">
        <v>0</v>
      </c>
      <c r="X7" s="96">
        <v>0</v>
      </c>
      <c r="Y7" s="96">
        <v>0</v>
      </c>
      <c r="Z7" s="96">
        <v>0</v>
      </c>
      <c r="AA7" s="96">
        <v>0</v>
      </c>
      <c r="AB7" s="96">
        <v>0</v>
      </c>
      <c r="AC7" s="96">
        <v>0</v>
      </c>
      <c r="AD7" s="96">
        <v>0</v>
      </c>
      <c r="AE7" s="96">
        <v>0</v>
      </c>
      <c r="AF7" s="96">
        <v>0</v>
      </c>
      <c r="AG7" s="96">
        <v>0</v>
      </c>
      <c r="AH7" s="96">
        <v>0</v>
      </c>
      <c r="AI7" s="96">
        <v>0</v>
      </c>
      <c r="AJ7" s="96">
        <v>0</v>
      </c>
      <c r="AK7" s="96">
        <v>0</v>
      </c>
      <c r="AL7" s="96">
        <v>0</v>
      </c>
      <c r="AM7" s="96">
        <v>0</v>
      </c>
      <c r="AN7" s="96">
        <v>0</v>
      </c>
      <c r="AO7" s="96">
        <v>0</v>
      </c>
      <c r="AP7" s="96">
        <v>0</v>
      </c>
      <c r="AQ7" s="96">
        <v>0</v>
      </c>
      <c r="AR7" s="96">
        <v>0</v>
      </c>
      <c r="AS7" s="13"/>
      <c r="AT7" s="90">
        <f t="shared" si="0"/>
        <v>0</v>
      </c>
      <c r="AU7" s="90">
        <f t="shared" si="1"/>
        <v>0</v>
      </c>
      <c r="AV7" s="90">
        <f t="shared" si="2"/>
        <v>0</v>
      </c>
      <c r="AW7" s="90">
        <f t="shared" si="3"/>
        <v>0</v>
      </c>
      <c r="AX7" s="90">
        <f t="shared" si="4"/>
        <v>0</v>
      </c>
      <c r="AY7" s="90">
        <f t="shared" si="5"/>
        <v>0</v>
      </c>
      <c r="AZ7" s="90">
        <f t="shared" si="6"/>
        <v>0</v>
      </c>
      <c r="BA7" s="90">
        <f t="shared" si="7"/>
        <v>0</v>
      </c>
      <c r="BB7" s="90">
        <f t="shared" si="8"/>
        <v>0</v>
      </c>
      <c r="BC7" s="90">
        <f t="shared" si="9"/>
        <v>0</v>
      </c>
      <c r="BD7" s="91">
        <f t="shared" si="10"/>
        <v>0</v>
      </c>
      <c r="BE7" s="1"/>
      <c r="BF7" s="76">
        <f t="shared" si="11"/>
        <v>0</v>
      </c>
      <c r="BG7" s="76">
        <f t="shared" si="12"/>
        <v>0</v>
      </c>
      <c r="BH7" s="77">
        <f t="shared" si="13"/>
        <v>0</v>
      </c>
      <c r="BI7" s="77">
        <f t="shared" si="14"/>
        <v>0</v>
      </c>
      <c r="BJ7" s="77">
        <f t="shared" si="15"/>
        <v>0</v>
      </c>
      <c r="BK7" s="77">
        <f t="shared" si="16"/>
        <v>0</v>
      </c>
      <c r="BL7" s="77">
        <f t="shared" si="17"/>
        <v>0</v>
      </c>
    </row>
    <row r="8" spans="1:64" ht="15" customHeight="1" x14ac:dyDescent="0.25">
      <c r="A8" s="94">
        <f>METAS!A8</f>
        <v>5</v>
      </c>
      <c r="B8" s="95" t="str">
        <f>METAS!B8</f>
        <v>5-Tratamiento ambulatorio de Niños, Niñas y adolescentes de 0 a 17 años por trastornos  mentales del comportamiento</v>
      </c>
      <c r="C8" s="212" t="str">
        <f>METAS!D8</f>
        <v>SALUD MENTAL CSMC</v>
      </c>
      <c r="D8" s="96">
        <v>0</v>
      </c>
      <c r="E8" s="96">
        <v>2</v>
      </c>
      <c r="F8" s="96">
        <v>0</v>
      </c>
      <c r="G8" s="96">
        <v>0</v>
      </c>
      <c r="H8" s="96">
        <v>0</v>
      </c>
      <c r="I8" s="96">
        <v>0</v>
      </c>
      <c r="J8" s="96">
        <v>0</v>
      </c>
      <c r="K8" s="96">
        <v>0</v>
      </c>
      <c r="L8" s="96">
        <v>0</v>
      </c>
      <c r="M8" s="96">
        <v>0</v>
      </c>
      <c r="N8" s="96">
        <v>0</v>
      </c>
      <c r="O8" s="96">
        <v>0</v>
      </c>
      <c r="P8" s="96">
        <v>0</v>
      </c>
      <c r="Q8" s="96">
        <v>0</v>
      </c>
      <c r="R8" s="96">
        <v>0</v>
      </c>
      <c r="S8" s="96">
        <v>0</v>
      </c>
      <c r="T8" s="96">
        <v>0</v>
      </c>
      <c r="U8" s="96">
        <v>0</v>
      </c>
      <c r="V8" s="96">
        <v>0</v>
      </c>
      <c r="W8" s="96">
        <v>0</v>
      </c>
      <c r="X8" s="96">
        <v>0</v>
      </c>
      <c r="Y8" s="96">
        <v>0</v>
      </c>
      <c r="Z8" s="96">
        <v>0</v>
      </c>
      <c r="AA8" s="96">
        <v>0</v>
      </c>
      <c r="AB8" s="96">
        <v>0</v>
      </c>
      <c r="AC8" s="96">
        <v>0</v>
      </c>
      <c r="AD8" s="96">
        <v>0</v>
      </c>
      <c r="AE8" s="96">
        <v>0</v>
      </c>
      <c r="AF8" s="96">
        <v>0</v>
      </c>
      <c r="AG8" s="96">
        <v>0</v>
      </c>
      <c r="AH8" s="96">
        <v>0</v>
      </c>
      <c r="AI8" s="96">
        <v>0</v>
      </c>
      <c r="AJ8" s="96">
        <v>0</v>
      </c>
      <c r="AK8" s="96">
        <v>0</v>
      </c>
      <c r="AL8" s="96">
        <v>0</v>
      </c>
      <c r="AM8" s="96">
        <v>0</v>
      </c>
      <c r="AN8" s="96">
        <v>0</v>
      </c>
      <c r="AO8" s="96">
        <v>0</v>
      </c>
      <c r="AP8" s="96">
        <v>0</v>
      </c>
      <c r="AQ8" s="96">
        <v>0</v>
      </c>
      <c r="AR8" s="96">
        <v>0</v>
      </c>
      <c r="AS8" s="13"/>
      <c r="AT8" s="90">
        <f t="shared" si="0"/>
        <v>0</v>
      </c>
      <c r="AU8" s="90">
        <f t="shared" si="1"/>
        <v>2</v>
      </c>
      <c r="AV8" s="90">
        <f t="shared" si="2"/>
        <v>0</v>
      </c>
      <c r="AW8" s="90">
        <f t="shared" si="3"/>
        <v>0</v>
      </c>
      <c r="AX8" s="90">
        <f t="shared" si="4"/>
        <v>0</v>
      </c>
      <c r="AY8" s="90">
        <f t="shared" si="5"/>
        <v>0</v>
      </c>
      <c r="AZ8" s="90">
        <f t="shared" si="6"/>
        <v>0</v>
      </c>
      <c r="BA8" s="90">
        <f t="shared" si="7"/>
        <v>0</v>
      </c>
      <c r="BB8" s="90">
        <f t="shared" si="8"/>
        <v>0</v>
      </c>
      <c r="BC8" s="90">
        <f t="shared" si="9"/>
        <v>0</v>
      </c>
      <c r="BD8" s="91">
        <f t="shared" si="10"/>
        <v>2</v>
      </c>
      <c r="BE8" s="1"/>
      <c r="BF8" s="76">
        <f t="shared" si="11"/>
        <v>0</v>
      </c>
      <c r="BG8" s="76">
        <f t="shared" si="12"/>
        <v>0</v>
      </c>
      <c r="BH8" s="77">
        <f t="shared" si="13"/>
        <v>0</v>
      </c>
      <c r="BI8" s="77">
        <f t="shared" si="14"/>
        <v>0</v>
      </c>
      <c r="BJ8" s="77">
        <f t="shared" si="15"/>
        <v>0</v>
      </c>
      <c r="BK8" s="77">
        <f t="shared" si="16"/>
        <v>0</v>
      </c>
      <c r="BL8" s="77">
        <f t="shared" si="17"/>
        <v>0</v>
      </c>
    </row>
    <row r="9" spans="1:64" ht="15" customHeight="1" x14ac:dyDescent="0.25">
      <c r="A9" s="94">
        <f>METAS!A9</f>
        <v>6</v>
      </c>
      <c r="B9" s="95" t="str">
        <f>METAS!B9</f>
        <v xml:space="preserve">6-Tratamiento ambulatorio de personas con depresion </v>
      </c>
      <c r="C9" s="212" t="str">
        <f>METAS!D9</f>
        <v>SALUD MENTAL CSMC</v>
      </c>
      <c r="D9" s="96">
        <v>0</v>
      </c>
      <c r="E9" s="96">
        <v>0</v>
      </c>
      <c r="F9" s="96">
        <v>0</v>
      </c>
      <c r="G9" s="96">
        <v>0</v>
      </c>
      <c r="H9" s="96">
        <v>0</v>
      </c>
      <c r="I9" s="96">
        <v>0</v>
      </c>
      <c r="J9" s="96">
        <v>0</v>
      </c>
      <c r="K9" s="96">
        <v>0</v>
      </c>
      <c r="L9" s="96">
        <v>0</v>
      </c>
      <c r="M9" s="96">
        <v>0</v>
      </c>
      <c r="N9" s="96">
        <v>0</v>
      </c>
      <c r="O9" s="96">
        <v>0</v>
      </c>
      <c r="P9" s="96">
        <v>0</v>
      </c>
      <c r="Q9" s="96">
        <v>0</v>
      </c>
      <c r="R9" s="96">
        <v>0</v>
      </c>
      <c r="S9" s="96">
        <v>0</v>
      </c>
      <c r="T9" s="96">
        <v>0</v>
      </c>
      <c r="U9" s="96">
        <v>0</v>
      </c>
      <c r="V9" s="96">
        <v>0</v>
      </c>
      <c r="W9" s="96">
        <v>0</v>
      </c>
      <c r="X9" s="96">
        <v>0</v>
      </c>
      <c r="Y9" s="96">
        <v>0</v>
      </c>
      <c r="Z9" s="96">
        <v>0</v>
      </c>
      <c r="AA9" s="96">
        <v>0</v>
      </c>
      <c r="AB9" s="96">
        <v>0</v>
      </c>
      <c r="AC9" s="96">
        <v>0</v>
      </c>
      <c r="AD9" s="96">
        <v>0</v>
      </c>
      <c r="AE9" s="96">
        <v>0</v>
      </c>
      <c r="AF9" s="96">
        <v>0</v>
      </c>
      <c r="AG9" s="96">
        <v>0</v>
      </c>
      <c r="AH9" s="96">
        <v>0</v>
      </c>
      <c r="AI9" s="96">
        <v>0</v>
      </c>
      <c r="AJ9" s="96">
        <v>0</v>
      </c>
      <c r="AK9" s="96">
        <v>0</v>
      </c>
      <c r="AL9" s="96">
        <v>0</v>
      </c>
      <c r="AM9" s="96">
        <v>0</v>
      </c>
      <c r="AN9" s="96">
        <v>0</v>
      </c>
      <c r="AO9" s="96">
        <v>0</v>
      </c>
      <c r="AP9" s="96">
        <v>0</v>
      </c>
      <c r="AQ9" s="96">
        <v>0</v>
      </c>
      <c r="AR9" s="96">
        <v>0</v>
      </c>
      <c r="AS9" s="13"/>
      <c r="AT9" s="90">
        <f t="shared" si="0"/>
        <v>0</v>
      </c>
      <c r="AU9" s="90">
        <f t="shared" si="1"/>
        <v>0</v>
      </c>
      <c r="AV9" s="90">
        <f t="shared" si="2"/>
        <v>0</v>
      </c>
      <c r="AW9" s="90">
        <f t="shared" si="3"/>
        <v>0</v>
      </c>
      <c r="AX9" s="90">
        <f t="shared" si="4"/>
        <v>0</v>
      </c>
      <c r="AY9" s="90">
        <f t="shared" si="5"/>
        <v>0</v>
      </c>
      <c r="AZ9" s="90">
        <f t="shared" si="6"/>
        <v>0</v>
      </c>
      <c r="BA9" s="90">
        <f t="shared" si="7"/>
        <v>0</v>
      </c>
      <c r="BB9" s="90">
        <f t="shared" si="8"/>
        <v>0</v>
      </c>
      <c r="BC9" s="90">
        <f t="shared" si="9"/>
        <v>0</v>
      </c>
      <c r="BD9" s="91">
        <f t="shared" si="10"/>
        <v>0</v>
      </c>
      <c r="BE9" s="1"/>
      <c r="BF9" s="76">
        <f t="shared" si="11"/>
        <v>0</v>
      </c>
      <c r="BG9" s="76">
        <f t="shared" si="12"/>
        <v>0</v>
      </c>
      <c r="BH9" s="77">
        <f t="shared" si="13"/>
        <v>0</v>
      </c>
      <c r="BI9" s="77">
        <f t="shared" si="14"/>
        <v>0</v>
      </c>
      <c r="BJ9" s="77">
        <f t="shared" si="15"/>
        <v>0</v>
      </c>
      <c r="BK9" s="77">
        <f t="shared" si="16"/>
        <v>0</v>
      </c>
      <c r="BL9" s="77">
        <f t="shared" si="17"/>
        <v>0</v>
      </c>
    </row>
    <row r="10" spans="1:64" ht="15" customHeight="1" x14ac:dyDescent="0.25">
      <c r="A10" s="94">
        <f>METAS!A10</f>
        <v>7</v>
      </c>
      <c r="B10" s="95" t="str">
        <f>METAS!B10</f>
        <v xml:space="preserve">7-Tratamiento ambulatorio de personas con conducta suicida </v>
      </c>
      <c r="C10" s="212" t="str">
        <f>METAS!D10</f>
        <v>SALUD MENTAL CSMC</v>
      </c>
      <c r="D10" s="96">
        <v>0</v>
      </c>
      <c r="E10" s="96">
        <v>0</v>
      </c>
      <c r="F10" s="96">
        <v>0</v>
      </c>
      <c r="G10" s="96">
        <v>0</v>
      </c>
      <c r="H10" s="96">
        <v>0</v>
      </c>
      <c r="I10" s="96">
        <v>0</v>
      </c>
      <c r="J10" s="96">
        <v>0</v>
      </c>
      <c r="K10" s="96">
        <v>0</v>
      </c>
      <c r="L10" s="96">
        <v>0</v>
      </c>
      <c r="M10" s="96">
        <v>0</v>
      </c>
      <c r="N10" s="96">
        <v>0</v>
      </c>
      <c r="O10" s="96">
        <v>0</v>
      </c>
      <c r="P10" s="96">
        <v>0</v>
      </c>
      <c r="Q10" s="96">
        <v>0</v>
      </c>
      <c r="R10" s="96">
        <v>0</v>
      </c>
      <c r="S10" s="96">
        <v>0</v>
      </c>
      <c r="T10" s="96">
        <v>0</v>
      </c>
      <c r="U10" s="96">
        <v>0</v>
      </c>
      <c r="V10" s="96">
        <v>0</v>
      </c>
      <c r="W10" s="96">
        <v>0</v>
      </c>
      <c r="X10" s="96">
        <v>0</v>
      </c>
      <c r="Y10" s="96">
        <v>0</v>
      </c>
      <c r="Z10" s="96">
        <v>0</v>
      </c>
      <c r="AA10" s="96">
        <v>0</v>
      </c>
      <c r="AB10" s="96">
        <v>0</v>
      </c>
      <c r="AC10" s="96">
        <v>0</v>
      </c>
      <c r="AD10" s="96">
        <v>0</v>
      </c>
      <c r="AE10" s="96">
        <v>0</v>
      </c>
      <c r="AF10" s="96">
        <v>0</v>
      </c>
      <c r="AG10" s="96">
        <v>0</v>
      </c>
      <c r="AH10" s="96">
        <v>0</v>
      </c>
      <c r="AI10" s="96">
        <v>0</v>
      </c>
      <c r="AJ10" s="96">
        <v>0</v>
      </c>
      <c r="AK10" s="96">
        <v>0</v>
      </c>
      <c r="AL10" s="96">
        <v>0</v>
      </c>
      <c r="AM10" s="96">
        <v>0</v>
      </c>
      <c r="AN10" s="96">
        <v>0</v>
      </c>
      <c r="AO10" s="96">
        <v>0</v>
      </c>
      <c r="AP10" s="96">
        <v>0</v>
      </c>
      <c r="AQ10" s="96">
        <v>0</v>
      </c>
      <c r="AR10" s="96">
        <v>0</v>
      </c>
      <c r="AS10" s="13"/>
      <c r="AT10" s="90">
        <f t="shared" si="0"/>
        <v>0</v>
      </c>
      <c r="AU10" s="90">
        <f t="shared" si="1"/>
        <v>0</v>
      </c>
      <c r="AV10" s="90">
        <f t="shared" si="2"/>
        <v>0</v>
      </c>
      <c r="AW10" s="90">
        <f t="shared" si="3"/>
        <v>0</v>
      </c>
      <c r="AX10" s="90">
        <f t="shared" si="4"/>
        <v>0</v>
      </c>
      <c r="AY10" s="90">
        <f t="shared" si="5"/>
        <v>0</v>
      </c>
      <c r="AZ10" s="90">
        <f t="shared" si="6"/>
        <v>0</v>
      </c>
      <c r="BA10" s="90">
        <f t="shared" si="7"/>
        <v>0</v>
      </c>
      <c r="BB10" s="90">
        <f t="shared" si="8"/>
        <v>0</v>
      </c>
      <c r="BC10" s="90">
        <f t="shared" si="9"/>
        <v>0</v>
      </c>
      <c r="BD10" s="91">
        <f t="shared" si="10"/>
        <v>0</v>
      </c>
      <c r="BE10" s="1"/>
      <c r="BF10" s="76">
        <f t="shared" si="11"/>
        <v>0</v>
      </c>
      <c r="BG10" s="76">
        <f t="shared" si="12"/>
        <v>0</v>
      </c>
      <c r="BH10" s="77">
        <f t="shared" si="13"/>
        <v>0</v>
      </c>
      <c r="BI10" s="77">
        <f t="shared" si="14"/>
        <v>0</v>
      </c>
      <c r="BJ10" s="77">
        <f t="shared" si="15"/>
        <v>0</v>
      </c>
      <c r="BK10" s="77">
        <f t="shared" si="16"/>
        <v>0</v>
      </c>
      <c r="BL10" s="77">
        <f t="shared" si="17"/>
        <v>0</v>
      </c>
    </row>
    <row r="11" spans="1:64" ht="15" customHeight="1" x14ac:dyDescent="0.25">
      <c r="A11" s="94">
        <f>METAS!A11</f>
        <v>8</v>
      </c>
      <c r="B11" s="95" t="str">
        <f>METAS!B11</f>
        <v xml:space="preserve">8-Tratamiento ambulatorio de personas con ansiedad </v>
      </c>
      <c r="C11" s="212" t="str">
        <f>METAS!D11</f>
        <v>SALUD MENTAL CSMC</v>
      </c>
      <c r="D11" s="96">
        <v>0</v>
      </c>
      <c r="E11" s="96">
        <v>8</v>
      </c>
      <c r="F11" s="96">
        <v>0</v>
      </c>
      <c r="G11" s="96">
        <v>0</v>
      </c>
      <c r="H11" s="96">
        <v>0</v>
      </c>
      <c r="I11" s="96">
        <v>0</v>
      </c>
      <c r="J11" s="96">
        <v>0</v>
      </c>
      <c r="K11" s="96">
        <v>0</v>
      </c>
      <c r="L11" s="96">
        <v>0</v>
      </c>
      <c r="M11" s="96">
        <v>0</v>
      </c>
      <c r="N11" s="96">
        <v>0</v>
      </c>
      <c r="O11" s="96">
        <v>0</v>
      </c>
      <c r="P11" s="96">
        <v>0</v>
      </c>
      <c r="Q11" s="96">
        <v>0</v>
      </c>
      <c r="R11" s="96">
        <v>0</v>
      </c>
      <c r="S11" s="96">
        <v>0</v>
      </c>
      <c r="T11" s="96">
        <v>0</v>
      </c>
      <c r="U11" s="96">
        <v>0</v>
      </c>
      <c r="V11" s="96">
        <v>0</v>
      </c>
      <c r="W11" s="96">
        <v>0</v>
      </c>
      <c r="X11" s="96">
        <v>0</v>
      </c>
      <c r="Y11" s="96">
        <v>0</v>
      </c>
      <c r="Z11" s="96">
        <v>0</v>
      </c>
      <c r="AA11" s="96">
        <v>0</v>
      </c>
      <c r="AB11" s="96">
        <v>0</v>
      </c>
      <c r="AC11" s="96">
        <v>0</v>
      </c>
      <c r="AD11" s="96">
        <v>0</v>
      </c>
      <c r="AE11" s="96">
        <v>0</v>
      </c>
      <c r="AF11" s="96">
        <v>0</v>
      </c>
      <c r="AG11" s="96">
        <v>0</v>
      </c>
      <c r="AH11" s="96">
        <v>0</v>
      </c>
      <c r="AI11" s="96">
        <v>0</v>
      </c>
      <c r="AJ11" s="96">
        <v>0</v>
      </c>
      <c r="AK11" s="96">
        <v>0</v>
      </c>
      <c r="AL11" s="96">
        <v>0</v>
      </c>
      <c r="AM11" s="96">
        <v>0</v>
      </c>
      <c r="AN11" s="96">
        <v>0</v>
      </c>
      <c r="AO11" s="96">
        <v>0</v>
      </c>
      <c r="AP11" s="96">
        <v>0</v>
      </c>
      <c r="AQ11" s="96">
        <v>0</v>
      </c>
      <c r="AR11" s="96">
        <v>0</v>
      </c>
      <c r="AS11" s="13"/>
      <c r="AT11" s="90">
        <f t="shared" si="0"/>
        <v>0</v>
      </c>
      <c r="AU11" s="90">
        <f t="shared" si="1"/>
        <v>8</v>
      </c>
      <c r="AV11" s="90">
        <f t="shared" si="2"/>
        <v>0</v>
      </c>
      <c r="AW11" s="90">
        <f t="shared" si="3"/>
        <v>0</v>
      </c>
      <c r="AX11" s="90">
        <f t="shared" si="4"/>
        <v>0</v>
      </c>
      <c r="AY11" s="90">
        <f t="shared" si="5"/>
        <v>0</v>
      </c>
      <c r="AZ11" s="90">
        <f t="shared" si="6"/>
        <v>0</v>
      </c>
      <c r="BA11" s="90">
        <f t="shared" si="7"/>
        <v>0</v>
      </c>
      <c r="BB11" s="90">
        <f t="shared" si="8"/>
        <v>0</v>
      </c>
      <c r="BC11" s="90">
        <f t="shared" si="9"/>
        <v>0</v>
      </c>
      <c r="BD11" s="91">
        <f t="shared" si="10"/>
        <v>8</v>
      </c>
      <c r="BE11" s="1"/>
      <c r="BF11" s="76">
        <f t="shared" si="11"/>
        <v>0</v>
      </c>
      <c r="BG11" s="76">
        <f t="shared" si="12"/>
        <v>0</v>
      </c>
      <c r="BH11" s="77">
        <f t="shared" si="13"/>
        <v>0</v>
      </c>
      <c r="BI11" s="77">
        <f t="shared" si="14"/>
        <v>0</v>
      </c>
      <c r="BJ11" s="77">
        <f t="shared" si="15"/>
        <v>0</v>
      </c>
      <c r="BK11" s="77">
        <f t="shared" si="16"/>
        <v>0</v>
      </c>
      <c r="BL11" s="77">
        <f t="shared" si="17"/>
        <v>0</v>
      </c>
    </row>
    <row r="12" spans="1:64" ht="15" customHeight="1" x14ac:dyDescent="0.25">
      <c r="A12" s="94">
        <f>METAS!A12</f>
        <v>9</v>
      </c>
      <c r="B12" s="95" t="str">
        <f>METAS!B12</f>
        <v>9-Intervenciones breves motivacionales para personas con consumo perjudicial del alcohol y tabaco</v>
      </c>
      <c r="C12" s="212" t="str">
        <f>METAS!D12</f>
        <v>SALUD MENTAL CSMC</v>
      </c>
      <c r="D12" s="96">
        <v>0</v>
      </c>
      <c r="E12" s="96">
        <v>0</v>
      </c>
      <c r="F12" s="96">
        <v>0</v>
      </c>
      <c r="G12" s="96">
        <v>0</v>
      </c>
      <c r="H12" s="96">
        <v>0</v>
      </c>
      <c r="I12" s="96">
        <v>0</v>
      </c>
      <c r="J12" s="96">
        <v>0</v>
      </c>
      <c r="K12" s="96">
        <v>0</v>
      </c>
      <c r="L12" s="96">
        <v>0</v>
      </c>
      <c r="M12" s="96">
        <v>0</v>
      </c>
      <c r="N12" s="96">
        <v>0</v>
      </c>
      <c r="O12" s="96">
        <v>0</v>
      </c>
      <c r="P12" s="96">
        <v>0</v>
      </c>
      <c r="Q12" s="96">
        <v>0</v>
      </c>
      <c r="R12" s="96">
        <v>0</v>
      </c>
      <c r="S12" s="96">
        <v>0</v>
      </c>
      <c r="T12" s="96">
        <v>0</v>
      </c>
      <c r="U12" s="96">
        <v>0</v>
      </c>
      <c r="V12" s="96">
        <v>0</v>
      </c>
      <c r="W12" s="96">
        <v>0</v>
      </c>
      <c r="X12" s="96">
        <v>0</v>
      </c>
      <c r="Y12" s="96">
        <v>0</v>
      </c>
      <c r="Z12" s="96">
        <v>0</v>
      </c>
      <c r="AA12" s="96">
        <v>0</v>
      </c>
      <c r="AB12" s="96">
        <v>0</v>
      </c>
      <c r="AC12" s="96">
        <v>0</v>
      </c>
      <c r="AD12" s="96">
        <v>0</v>
      </c>
      <c r="AE12" s="96">
        <v>0</v>
      </c>
      <c r="AF12" s="96">
        <v>0</v>
      </c>
      <c r="AG12" s="96">
        <v>0</v>
      </c>
      <c r="AH12" s="96">
        <v>0</v>
      </c>
      <c r="AI12" s="96">
        <v>0</v>
      </c>
      <c r="AJ12" s="96">
        <v>0</v>
      </c>
      <c r="AK12" s="96">
        <v>0</v>
      </c>
      <c r="AL12" s="96">
        <v>0</v>
      </c>
      <c r="AM12" s="96">
        <v>0</v>
      </c>
      <c r="AN12" s="96">
        <v>0</v>
      </c>
      <c r="AO12" s="96">
        <v>0</v>
      </c>
      <c r="AP12" s="96">
        <v>0</v>
      </c>
      <c r="AQ12" s="96">
        <v>0</v>
      </c>
      <c r="AR12" s="96">
        <v>0</v>
      </c>
      <c r="AS12" s="13"/>
      <c r="AT12" s="90">
        <f t="shared" si="0"/>
        <v>0</v>
      </c>
      <c r="AU12" s="90">
        <f t="shared" si="1"/>
        <v>0</v>
      </c>
      <c r="AV12" s="90">
        <f t="shared" si="2"/>
        <v>0</v>
      </c>
      <c r="AW12" s="90">
        <f t="shared" si="3"/>
        <v>0</v>
      </c>
      <c r="AX12" s="90">
        <f t="shared" si="4"/>
        <v>0</v>
      </c>
      <c r="AY12" s="90">
        <f t="shared" si="5"/>
        <v>0</v>
      </c>
      <c r="AZ12" s="90">
        <f t="shared" si="6"/>
        <v>0</v>
      </c>
      <c r="BA12" s="90">
        <f t="shared" si="7"/>
        <v>0</v>
      </c>
      <c r="BB12" s="90">
        <f t="shared" si="8"/>
        <v>0</v>
      </c>
      <c r="BC12" s="90">
        <f t="shared" si="9"/>
        <v>0</v>
      </c>
      <c r="BD12" s="91">
        <f t="shared" si="10"/>
        <v>0</v>
      </c>
      <c r="BE12" s="1"/>
      <c r="BF12" s="76">
        <f t="shared" si="11"/>
        <v>0</v>
      </c>
      <c r="BG12" s="76">
        <f t="shared" si="12"/>
        <v>0</v>
      </c>
      <c r="BH12" s="77">
        <f t="shared" si="13"/>
        <v>0</v>
      </c>
      <c r="BI12" s="77">
        <f t="shared" si="14"/>
        <v>0</v>
      </c>
      <c r="BJ12" s="77">
        <f t="shared" si="15"/>
        <v>0</v>
      </c>
      <c r="BK12" s="77">
        <f t="shared" si="16"/>
        <v>0</v>
      </c>
      <c r="BL12" s="77">
        <f t="shared" si="17"/>
        <v>0</v>
      </c>
    </row>
    <row r="13" spans="1:64" ht="15" customHeight="1" x14ac:dyDescent="0.25">
      <c r="A13" s="94">
        <f>METAS!A13</f>
        <v>10</v>
      </c>
      <c r="B13" s="95" t="str">
        <f>METAS!B13</f>
        <v xml:space="preserve">10-intervencion para personas con dependencia del alcohol y tabaco </v>
      </c>
      <c r="C13" s="212" t="str">
        <f>METAS!D13</f>
        <v>SALUD MENTAL CSMC</v>
      </c>
      <c r="D13" s="96">
        <v>0</v>
      </c>
      <c r="E13" s="96">
        <v>0</v>
      </c>
      <c r="F13" s="96">
        <v>0</v>
      </c>
      <c r="G13" s="96">
        <v>0</v>
      </c>
      <c r="H13" s="96">
        <v>0</v>
      </c>
      <c r="I13" s="96">
        <v>0</v>
      </c>
      <c r="J13" s="96">
        <v>0</v>
      </c>
      <c r="K13" s="96">
        <v>0</v>
      </c>
      <c r="L13" s="96">
        <v>0</v>
      </c>
      <c r="M13" s="96">
        <v>0</v>
      </c>
      <c r="N13" s="96">
        <v>0</v>
      </c>
      <c r="O13" s="96">
        <v>0</v>
      </c>
      <c r="P13" s="96">
        <v>0</v>
      </c>
      <c r="Q13" s="96">
        <v>0</v>
      </c>
      <c r="R13" s="96">
        <v>0</v>
      </c>
      <c r="S13" s="96">
        <v>0</v>
      </c>
      <c r="T13" s="96">
        <v>0</v>
      </c>
      <c r="U13" s="96">
        <v>0</v>
      </c>
      <c r="V13" s="96">
        <v>0</v>
      </c>
      <c r="W13" s="96">
        <v>0</v>
      </c>
      <c r="X13" s="96">
        <v>0</v>
      </c>
      <c r="Y13" s="96">
        <v>0</v>
      </c>
      <c r="Z13" s="96">
        <v>0</v>
      </c>
      <c r="AA13" s="96">
        <v>0</v>
      </c>
      <c r="AB13" s="96">
        <v>0</v>
      </c>
      <c r="AC13" s="96">
        <v>0</v>
      </c>
      <c r="AD13" s="96">
        <v>0</v>
      </c>
      <c r="AE13" s="96">
        <v>0</v>
      </c>
      <c r="AF13" s="96">
        <v>0</v>
      </c>
      <c r="AG13" s="96">
        <v>0</v>
      </c>
      <c r="AH13" s="96">
        <v>0</v>
      </c>
      <c r="AI13" s="96">
        <v>0</v>
      </c>
      <c r="AJ13" s="96">
        <v>0</v>
      </c>
      <c r="AK13" s="96">
        <v>0</v>
      </c>
      <c r="AL13" s="96">
        <v>0</v>
      </c>
      <c r="AM13" s="96">
        <v>0</v>
      </c>
      <c r="AN13" s="96">
        <v>0</v>
      </c>
      <c r="AO13" s="96">
        <v>0</v>
      </c>
      <c r="AP13" s="96">
        <v>0</v>
      </c>
      <c r="AQ13" s="96">
        <v>0</v>
      </c>
      <c r="AR13" s="96">
        <v>0</v>
      </c>
      <c r="AS13" s="13"/>
      <c r="AT13" s="90">
        <f t="shared" si="0"/>
        <v>0</v>
      </c>
      <c r="AU13" s="90">
        <f>SUM(E13)</f>
        <v>0</v>
      </c>
      <c r="AV13" s="90">
        <f t="shared" si="2"/>
        <v>0</v>
      </c>
      <c r="AW13" s="90">
        <f t="shared" si="3"/>
        <v>0</v>
      </c>
      <c r="AX13" s="90">
        <f t="shared" si="4"/>
        <v>0</v>
      </c>
      <c r="AY13" s="90">
        <f t="shared" si="5"/>
        <v>0</v>
      </c>
      <c r="AZ13" s="90">
        <f t="shared" si="6"/>
        <v>0</v>
      </c>
      <c r="BA13" s="90">
        <f t="shared" si="7"/>
        <v>0</v>
      </c>
      <c r="BB13" s="90">
        <f t="shared" si="8"/>
        <v>0</v>
      </c>
      <c r="BC13" s="90">
        <f t="shared" si="9"/>
        <v>0</v>
      </c>
      <c r="BD13" s="91">
        <f t="shared" si="10"/>
        <v>0</v>
      </c>
      <c r="BE13" s="1"/>
      <c r="BF13" s="76">
        <f t="shared" si="11"/>
        <v>0</v>
      </c>
      <c r="BG13" s="76">
        <f t="shared" si="12"/>
        <v>0</v>
      </c>
      <c r="BH13" s="77">
        <f t="shared" si="13"/>
        <v>0</v>
      </c>
      <c r="BI13" s="77">
        <f t="shared" si="14"/>
        <v>0</v>
      </c>
      <c r="BJ13" s="77">
        <f t="shared" si="15"/>
        <v>0</v>
      </c>
      <c r="BK13" s="77">
        <f t="shared" si="16"/>
        <v>0</v>
      </c>
      <c r="BL13" s="77">
        <f t="shared" si="17"/>
        <v>0</v>
      </c>
    </row>
    <row r="14" spans="1:64" ht="15" customHeight="1" x14ac:dyDescent="0.25">
      <c r="A14" s="94">
        <f>METAS!A14</f>
        <v>11</v>
      </c>
      <c r="B14" s="95" t="str">
        <f>METAS!B14</f>
        <v xml:space="preserve">11-Tratamiento ambulatorio a personas con sindrome psicotico o trastorno del espectro de la esquizofrenia </v>
      </c>
      <c r="C14" s="212" t="str">
        <f>METAS!D14</f>
        <v>SALUD MENTAL CSMC</v>
      </c>
      <c r="D14" s="96">
        <v>0</v>
      </c>
      <c r="E14" s="96">
        <v>1</v>
      </c>
      <c r="F14" s="96">
        <v>0</v>
      </c>
      <c r="G14" s="96">
        <v>0</v>
      </c>
      <c r="H14" s="96">
        <v>0</v>
      </c>
      <c r="I14" s="96">
        <v>0</v>
      </c>
      <c r="J14" s="96">
        <v>0</v>
      </c>
      <c r="K14" s="96">
        <v>0</v>
      </c>
      <c r="L14" s="96">
        <v>0</v>
      </c>
      <c r="M14" s="96">
        <v>0</v>
      </c>
      <c r="N14" s="96">
        <v>0</v>
      </c>
      <c r="O14" s="96">
        <v>0</v>
      </c>
      <c r="P14" s="96">
        <v>0</v>
      </c>
      <c r="Q14" s="96">
        <v>0</v>
      </c>
      <c r="R14" s="96">
        <v>0</v>
      </c>
      <c r="S14" s="96">
        <v>0</v>
      </c>
      <c r="T14" s="96">
        <v>0</v>
      </c>
      <c r="U14" s="96">
        <v>0</v>
      </c>
      <c r="V14" s="96">
        <v>0</v>
      </c>
      <c r="W14" s="96">
        <v>0</v>
      </c>
      <c r="X14" s="96">
        <v>0</v>
      </c>
      <c r="Y14" s="96">
        <v>0</v>
      </c>
      <c r="Z14" s="96">
        <v>0</v>
      </c>
      <c r="AA14" s="96">
        <v>0</v>
      </c>
      <c r="AB14" s="96">
        <v>0</v>
      </c>
      <c r="AC14" s="96">
        <v>0</v>
      </c>
      <c r="AD14" s="96">
        <v>0</v>
      </c>
      <c r="AE14" s="96">
        <v>0</v>
      </c>
      <c r="AF14" s="96">
        <v>0</v>
      </c>
      <c r="AG14" s="96">
        <v>0</v>
      </c>
      <c r="AH14" s="96">
        <v>0</v>
      </c>
      <c r="AI14" s="96">
        <v>0</v>
      </c>
      <c r="AJ14" s="96">
        <v>0</v>
      </c>
      <c r="AK14" s="96">
        <v>0</v>
      </c>
      <c r="AL14" s="96">
        <v>0</v>
      </c>
      <c r="AM14" s="96">
        <v>0</v>
      </c>
      <c r="AN14" s="96">
        <v>0</v>
      </c>
      <c r="AO14" s="96">
        <v>0</v>
      </c>
      <c r="AP14" s="96">
        <v>0</v>
      </c>
      <c r="AQ14" s="96">
        <v>0</v>
      </c>
      <c r="AR14" s="96">
        <v>0</v>
      </c>
      <c r="AS14" s="13"/>
      <c r="AT14" s="90">
        <f t="shared" si="0"/>
        <v>0</v>
      </c>
      <c r="AU14" s="90">
        <f t="shared" si="1"/>
        <v>1</v>
      </c>
      <c r="AV14" s="90">
        <f t="shared" si="2"/>
        <v>0</v>
      </c>
      <c r="AW14" s="90">
        <f t="shared" si="3"/>
        <v>0</v>
      </c>
      <c r="AX14" s="90">
        <f t="shared" si="4"/>
        <v>0</v>
      </c>
      <c r="AY14" s="90">
        <f t="shared" si="5"/>
        <v>0</v>
      </c>
      <c r="AZ14" s="90">
        <f t="shared" si="6"/>
        <v>0</v>
      </c>
      <c r="BA14" s="90">
        <f t="shared" si="7"/>
        <v>0</v>
      </c>
      <c r="BB14" s="90">
        <f t="shared" si="8"/>
        <v>0</v>
      </c>
      <c r="BC14" s="90">
        <f t="shared" si="9"/>
        <v>0</v>
      </c>
      <c r="BD14" s="91">
        <f t="shared" si="10"/>
        <v>1</v>
      </c>
      <c r="BE14" s="1"/>
      <c r="BF14" s="76">
        <f t="shared" si="11"/>
        <v>0</v>
      </c>
      <c r="BG14" s="76">
        <f t="shared" si="12"/>
        <v>0</v>
      </c>
      <c r="BH14" s="77">
        <f t="shared" si="13"/>
        <v>0</v>
      </c>
      <c r="BI14" s="77">
        <f t="shared" si="14"/>
        <v>0</v>
      </c>
      <c r="BJ14" s="77">
        <f t="shared" si="15"/>
        <v>0</v>
      </c>
      <c r="BK14" s="77">
        <f t="shared" si="16"/>
        <v>0</v>
      </c>
      <c r="BL14" s="77">
        <f t="shared" si="17"/>
        <v>0</v>
      </c>
    </row>
    <row r="15" spans="1:64" ht="15" customHeight="1" x14ac:dyDescent="0.25">
      <c r="A15" s="94">
        <f>METAS!A15</f>
        <v>12</v>
      </c>
      <c r="B15" s="95" t="str">
        <f>METAS!B15</f>
        <v xml:space="preserve">12-Tratamiento ambulatorio de personas con primer episodio psicotico </v>
      </c>
      <c r="C15" s="212" t="str">
        <f>METAS!D15</f>
        <v>SALUD MENTAL CSMC</v>
      </c>
      <c r="D15" s="96">
        <v>0</v>
      </c>
      <c r="E15" s="96">
        <v>0</v>
      </c>
      <c r="F15" s="96">
        <v>0</v>
      </c>
      <c r="G15" s="96">
        <v>0</v>
      </c>
      <c r="H15" s="96">
        <v>0</v>
      </c>
      <c r="I15" s="96">
        <v>0</v>
      </c>
      <c r="J15" s="96">
        <v>0</v>
      </c>
      <c r="K15" s="96">
        <v>0</v>
      </c>
      <c r="L15" s="96">
        <v>0</v>
      </c>
      <c r="M15" s="96">
        <v>0</v>
      </c>
      <c r="N15" s="96">
        <v>0</v>
      </c>
      <c r="O15" s="96">
        <v>0</v>
      </c>
      <c r="P15" s="96">
        <v>0</v>
      </c>
      <c r="Q15" s="96">
        <v>0</v>
      </c>
      <c r="R15" s="96">
        <v>0</v>
      </c>
      <c r="S15" s="96">
        <v>0</v>
      </c>
      <c r="T15" s="96">
        <v>0</v>
      </c>
      <c r="U15" s="96">
        <v>0</v>
      </c>
      <c r="V15" s="96">
        <v>0</v>
      </c>
      <c r="W15" s="96">
        <v>0</v>
      </c>
      <c r="X15" s="96">
        <v>0</v>
      </c>
      <c r="Y15" s="96">
        <v>0</v>
      </c>
      <c r="Z15" s="96">
        <v>0</v>
      </c>
      <c r="AA15" s="96">
        <v>0</v>
      </c>
      <c r="AB15" s="96">
        <v>0</v>
      </c>
      <c r="AC15" s="96">
        <v>0</v>
      </c>
      <c r="AD15" s="96">
        <v>0</v>
      </c>
      <c r="AE15" s="96">
        <v>0</v>
      </c>
      <c r="AF15" s="96">
        <v>0</v>
      </c>
      <c r="AG15" s="96">
        <v>0</v>
      </c>
      <c r="AH15" s="96">
        <v>0</v>
      </c>
      <c r="AI15" s="96">
        <v>0</v>
      </c>
      <c r="AJ15" s="96">
        <v>0</v>
      </c>
      <c r="AK15" s="96">
        <v>0</v>
      </c>
      <c r="AL15" s="96">
        <v>0</v>
      </c>
      <c r="AM15" s="96">
        <v>0</v>
      </c>
      <c r="AN15" s="96">
        <v>0</v>
      </c>
      <c r="AO15" s="96">
        <v>0</v>
      </c>
      <c r="AP15" s="96">
        <v>0</v>
      </c>
      <c r="AQ15" s="96">
        <v>0</v>
      </c>
      <c r="AR15" s="96">
        <v>0</v>
      </c>
      <c r="AS15" s="13"/>
      <c r="AT15" s="90">
        <f t="shared" si="0"/>
        <v>0</v>
      </c>
      <c r="AU15" s="90">
        <f t="shared" si="1"/>
        <v>0</v>
      </c>
      <c r="AV15" s="90">
        <f t="shared" si="2"/>
        <v>0</v>
      </c>
      <c r="AW15" s="90">
        <f t="shared" si="3"/>
        <v>0</v>
      </c>
      <c r="AX15" s="90">
        <f t="shared" si="4"/>
        <v>0</v>
      </c>
      <c r="AY15" s="90">
        <f t="shared" si="5"/>
        <v>0</v>
      </c>
      <c r="AZ15" s="90">
        <f t="shared" si="6"/>
        <v>0</v>
      </c>
      <c r="BA15" s="90">
        <f t="shared" si="7"/>
        <v>0</v>
      </c>
      <c r="BB15" s="90">
        <f t="shared" si="8"/>
        <v>0</v>
      </c>
      <c r="BC15" s="90">
        <f t="shared" si="9"/>
        <v>0</v>
      </c>
      <c r="BD15" s="91">
        <f t="shared" si="10"/>
        <v>0</v>
      </c>
      <c r="BE15" s="1"/>
      <c r="BF15" s="76">
        <f t="shared" si="11"/>
        <v>0</v>
      </c>
      <c r="BG15" s="76">
        <f t="shared" si="12"/>
        <v>0</v>
      </c>
      <c r="BH15" s="77">
        <f t="shared" si="13"/>
        <v>0</v>
      </c>
      <c r="BI15" s="77">
        <f t="shared" si="14"/>
        <v>0</v>
      </c>
      <c r="BJ15" s="77">
        <f t="shared" si="15"/>
        <v>0</v>
      </c>
      <c r="BK15" s="77">
        <f t="shared" si="16"/>
        <v>0</v>
      </c>
      <c r="BL15" s="77">
        <f t="shared" si="17"/>
        <v>0</v>
      </c>
    </row>
    <row r="16" spans="1:64" ht="15" customHeight="1" x14ac:dyDescent="0.25">
      <c r="A16" s="94">
        <f>METAS!A16</f>
        <v>13</v>
      </c>
      <c r="B16" s="95" t="str">
        <f>METAS!B16</f>
        <v xml:space="preserve">13-Rehabilitacion psicosocial </v>
      </c>
      <c r="C16" s="212" t="str">
        <f>METAS!D16</f>
        <v>SALUD MENTAL CSMC</v>
      </c>
      <c r="D16" s="96">
        <v>0</v>
      </c>
      <c r="E16" s="96">
        <v>0</v>
      </c>
      <c r="F16" s="96">
        <v>0</v>
      </c>
      <c r="G16" s="96">
        <v>0</v>
      </c>
      <c r="H16" s="96">
        <v>0</v>
      </c>
      <c r="I16" s="96">
        <v>0</v>
      </c>
      <c r="J16" s="96">
        <v>0</v>
      </c>
      <c r="K16" s="96">
        <v>0</v>
      </c>
      <c r="L16" s="96">
        <v>0</v>
      </c>
      <c r="M16" s="96">
        <v>0</v>
      </c>
      <c r="N16" s="96">
        <v>0</v>
      </c>
      <c r="O16" s="96">
        <v>0</v>
      </c>
      <c r="P16" s="96">
        <v>0</v>
      </c>
      <c r="Q16" s="96">
        <v>0</v>
      </c>
      <c r="R16" s="96">
        <v>0</v>
      </c>
      <c r="S16" s="96">
        <v>0</v>
      </c>
      <c r="T16" s="96">
        <v>0</v>
      </c>
      <c r="U16" s="96">
        <v>0</v>
      </c>
      <c r="V16" s="96">
        <v>0</v>
      </c>
      <c r="W16" s="96">
        <v>0</v>
      </c>
      <c r="X16" s="96">
        <v>0</v>
      </c>
      <c r="Y16" s="96">
        <v>0</v>
      </c>
      <c r="Z16" s="96">
        <v>0</v>
      </c>
      <c r="AA16" s="96">
        <v>0</v>
      </c>
      <c r="AB16" s="96">
        <v>0</v>
      </c>
      <c r="AC16" s="96">
        <v>0</v>
      </c>
      <c r="AD16" s="96">
        <v>0</v>
      </c>
      <c r="AE16" s="96">
        <v>0</v>
      </c>
      <c r="AF16" s="96">
        <v>0</v>
      </c>
      <c r="AG16" s="96">
        <v>0</v>
      </c>
      <c r="AH16" s="96">
        <v>0</v>
      </c>
      <c r="AI16" s="96">
        <v>0</v>
      </c>
      <c r="AJ16" s="96">
        <v>0</v>
      </c>
      <c r="AK16" s="96">
        <v>0</v>
      </c>
      <c r="AL16" s="96">
        <v>0</v>
      </c>
      <c r="AM16" s="96">
        <v>0</v>
      </c>
      <c r="AN16" s="96">
        <v>0</v>
      </c>
      <c r="AO16" s="96">
        <v>0</v>
      </c>
      <c r="AP16" s="96">
        <v>0</v>
      </c>
      <c r="AQ16" s="96">
        <v>0</v>
      </c>
      <c r="AR16" s="96">
        <v>0</v>
      </c>
      <c r="AS16" s="13"/>
      <c r="AT16" s="90">
        <f t="shared" si="0"/>
        <v>0</v>
      </c>
      <c r="AU16" s="90">
        <f t="shared" si="1"/>
        <v>0</v>
      </c>
      <c r="AV16" s="90">
        <f t="shared" si="2"/>
        <v>0</v>
      </c>
      <c r="AW16" s="90">
        <f t="shared" si="3"/>
        <v>0</v>
      </c>
      <c r="AX16" s="90">
        <f t="shared" si="4"/>
        <v>0</v>
      </c>
      <c r="AY16" s="90">
        <f t="shared" si="5"/>
        <v>0</v>
      </c>
      <c r="AZ16" s="90">
        <f t="shared" si="6"/>
        <v>0</v>
      </c>
      <c r="BA16" s="90">
        <f t="shared" si="7"/>
        <v>0</v>
      </c>
      <c r="BB16" s="90">
        <f t="shared" si="8"/>
        <v>0</v>
      </c>
      <c r="BC16" s="90">
        <f t="shared" si="9"/>
        <v>0</v>
      </c>
      <c r="BD16" s="91">
        <f t="shared" si="10"/>
        <v>0</v>
      </c>
      <c r="BE16" s="1"/>
      <c r="BF16" s="76">
        <f t="shared" si="11"/>
        <v>0</v>
      </c>
      <c r="BG16" s="76">
        <f t="shared" si="12"/>
        <v>0</v>
      </c>
      <c r="BH16" s="77">
        <f t="shared" si="13"/>
        <v>0</v>
      </c>
      <c r="BI16" s="77">
        <f t="shared" si="14"/>
        <v>0</v>
      </c>
      <c r="BJ16" s="77">
        <f t="shared" si="15"/>
        <v>0</v>
      </c>
      <c r="BK16" s="77">
        <f t="shared" si="16"/>
        <v>0</v>
      </c>
      <c r="BL16" s="77">
        <f t="shared" si="17"/>
        <v>0</v>
      </c>
    </row>
    <row r="17" spans="1:56" x14ac:dyDescent="0.25">
      <c r="A17" s="94">
        <f>METAS!A17</f>
        <v>14</v>
      </c>
      <c r="B17" s="95" t="str">
        <f>METAS!B17</f>
        <v xml:space="preserve">14-Rehabilitacion laboral </v>
      </c>
      <c r="C17" s="212" t="str">
        <f>METAS!D17</f>
        <v>SALUD MENTAL CSMC</v>
      </c>
      <c r="D17" s="96">
        <v>0</v>
      </c>
      <c r="E17" s="96">
        <v>3</v>
      </c>
      <c r="F17" s="96">
        <v>0</v>
      </c>
      <c r="G17" s="96">
        <v>0</v>
      </c>
      <c r="H17" s="96">
        <v>0</v>
      </c>
      <c r="I17" s="96">
        <v>0</v>
      </c>
      <c r="J17" s="96">
        <v>0</v>
      </c>
      <c r="K17" s="96">
        <v>0</v>
      </c>
      <c r="L17" s="96">
        <v>0</v>
      </c>
      <c r="M17" s="96">
        <v>0</v>
      </c>
      <c r="N17" s="96">
        <v>0</v>
      </c>
      <c r="O17" s="96">
        <v>0</v>
      </c>
      <c r="P17" s="96">
        <v>0</v>
      </c>
      <c r="Q17" s="96">
        <v>0</v>
      </c>
      <c r="R17" s="96">
        <v>0</v>
      </c>
      <c r="S17" s="96">
        <v>0</v>
      </c>
      <c r="T17" s="96">
        <v>0</v>
      </c>
      <c r="U17" s="96">
        <v>0</v>
      </c>
      <c r="V17" s="96">
        <v>0</v>
      </c>
      <c r="W17" s="96">
        <v>0</v>
      </c>
      <c r="X17" s="96">
        <v>0</v>
      </c>
      <c r="Y17" s="96">
        <v>0</v>
      </c>
      <c r="Z17" s="96">
        <v>0</v>
      </c>
      <c r="AA17" s="96">
        <v>0</v>
      </c>
      <c r="AB17" s="96">
        <v>0</v>
      </c>
      <c r="AC17" s="96">
        <v>0</v>
      </c>
      <c r="AD17" s="96">
        <v>0</v>
      </c>
      <c r="AE17" s="96">
        <v>0</v>
      </c>
      <c r="AF17" s="96">
        <v>0</v>
      </c>
      <c r="AG17" s="96">
        <v>0</v>
      </c>
      <c r="AH17" s="96">
        <v>0</v>
      </c>
      <c r="AI17" s="96">
        <v>0</v>
      </c>
      <c r="AJ17" s="96">
        <v>0</v>
      </c>
      <c r="AK17" s="96">
        <v>0</v>
      </c>
      <c r="AL17" s="96">
        <v>0</v>
      </c>
      <c r="AM17" s="96">
        <v>0</v>
      </c>
      <c r="AN17" s="96">
        <v>0</v>
      </c>
      <c r="AO17" s="96">
        <v>0</v>
      </c>
      <c r="AP17" s="96">
        <v>0</v>
      </c>
      <c r="AQ17" s="96">
        <v>0</v>
      </c>
      <c r="AR17" s="96">
        <v>0</v>
      </c>
      <c r="AT17" s="90">
        <f t="shared" ref="AT17:AU31" si="18">SUM(D17)</f>
        <v>0</v>
      </c>
      <c r="AU17" s="90">
        <f t="shared" si="18"/>
        <v>3</v>
      </c>
      <c r="AV17" s="90">
        <f t="shared" ref="AV17:AV31" si="19">+SUM(F17:O17)</f>
        <v>0</v>
      </c>
      <c r="AW17" s="90">
        <f t="shared" ref="AW17:AW31" si="20">+SUM(P17:R17)</f>
        <v>0</v>
      </c>
      <c r="AX17" s="90">
        <f t="shared" si="4"/>
        <v>0</v>
      </c>
      <c r="AY17" s="90">
        <f t="shared" si="5"/>
        <v>0</v>
      </c>
      <c r="AZ17" s="90">
        <f t="shared" si="6"/>
        <v>0</v>
      </c>
      <c r="BA17" s="90">
        <f t="shared" si="7"/>
        <v>0</v>
      </c>
      <c r="BB17" s="90">
        <f t="shared" si="8"/>
        <v>0</v>
      </c>
      <c r="BC17" s="90">
        <f t="shared" si="9"/>
        <v>0</v>
      </c>
      <c r="BD17" s="91">
        <f t="shared" si="10"/>
        <v>3</v>
      </c>
    </row>
    <row r="18" spans="1:56" x14ac:dyDescent="0.25">
      <c r="A18" s="94">
        <f>METAS!A18</f>
        <v>15</v>
      </c>
      <c r="B18" s="95" t="str">
        <f>METAS!B18</f>
        <v xml:space="preserve">15-Primeros auxilios psicologicos en situaciones de crisis y emergencias humanitarias </v>
      </c>
      <c r="C18" s="212" t="str">
        <f>METAS!D18</f>
        <v>SALUD MENTAL CSMC</v>
      </c>
      <c r="D18" s="96">
        <v>0</v>
      </c>
      <c r="E18" s="96">
        <v>1</v>
      </c>
      <c r="F18" s="96">
        <v>0</v>
      </c>
      <c r="G18" s="96">
        <v>0</v>
      </c>
      <c r="H18" s="96">
        <v>0</v>
      </c>
      <c r="I18" s="96">
        <v>0</v>
      </c>
      <c r="J18" s="96">
        <v>0</v>
      </c>
      <c r="K18" s="96">
        <v>0</v>
      </c>
      <c r="L18" s="96">
        <v>0</v>
      </c>
      <c r="M18" s="96">
        <v>0</v>
      </c>
      <c r="N18" s="96">
        <v>0</v>
      </c>
      <c r="O18" s="96">
        <v>0</v>
      </c>
      <c r="P18" s="96">
        <v>0</v>
      </c>
      <c r="Q18" s="96">
        <v>0</v>
      </c>
      <c r="R18" s="96">
        <v>0</v>
      </c>
      <c r="S18" s="96">
        <v>0</v>
      </c>
      <c r="T18" s="96">
        <v>0</v>
      </c>
      <c r="U18" s="96">
        <v>0</v>
      </c>
      <c r="V18" s="96">
        <v>0</v>
      </c>
      <c r="W18" s="96">
        <v>0</v>
      </c>
      <c r="X18" s="96">
        <v>0</v>
      </c>
      <c r="Y18" s="96">
        <v>0</v>
      </c>
      <c r="Z18" s="96">
        <v>0</v>
      </c>
      <c r="AA18" s="96">
        <v>0</v>
      </c>
      <c r="AB18" s="96">
        <v>0</v>
      </c>
      <c r="AC18" s="96">
        <v>0</v>
      </c>
      <c r="AD18" s="96">
        <v>0</v>
      </c>
      <c r="AE18" s="96">
        <v>0</v>
      </c>
      <c r="AF18" s="96">
        <v>0</v>
      </c>
      <c r="AG18" s="96">
        <v>0</v>
      </c>
      <c r="AH18" s="96">
        <v>0</v>
      </c>
      <c r="AI18" s="96">
        <v>0</v>
      </c>
      <c r="AJ18" s="96">
        <v>0</v>
      </c>
      <c r="AK18" s="96">
        <v>0</v>
      </c>
      <c r="AL18" s="96">
        <v>0</v>
      </c>
      <c r="AM18" s="96">
        <v>0</v>
      </c>
      <c r="AN18" s="96">
        <v>0</v>
      </c>
      <c r="AO18" s="96">
        <v>0</v>
      </c>
      <c r="AP18" s="96">
        <v>0</v>
      </c>
      <c r="AQ18" s="96">
        <v>0</v>
      </c>
      <c r="AR18" s="96">
        <v>0</v>
      </c>
      <c r="AT18" s="90">
        <f t="shared" si="18"/>
        <v>0</v>
      </c>
      <c r="AU18" s="90">
        <f t="shared" si="18"/>
        <v>1</v>
      </c>
      <c r="AV18" s="90">
        <f t="shared" si="19"/>
        <v>0</v>
      </c>
      <c r="AW18" s="90">
        <f t="shared" si="20"/>
        <v>0</v>
      </c>
      <c r="AX18" s="90">
        <f t="shared" si="4"/>
        <v>0</v>
      </c>
      <c r="AY18" s="90">
        <f t="shared" si="5"/>
        <v>0</v>
      </c>
      <c r="AZ18" s="90">
        <f t="shared" si="6"/>
        <v>0</v>
      </c>
      <c r="BA18" s="90">
        <f t="shared" si="7"/>
        <v>0</v>
      </c>
      <c r="BB18" s="90">
        <f t="shared" si="8"/>
        <v>0</v>
      </c>
      <c r="BC18" s="90">
        <f t="shared" si="9"/>
        <v>0</v>
      </c>
      <c r="BD18" s="91">
        <f t="shared" si="10"/>
        <v>1</v>
      </c>
    </row>
    <row r="19" spans="1:56" x14ac:dyDescent="0.25">
      <c r="A19" s="94">
        <f>METAS!A19</f>
        <v>16</v>
      </c>
      <c r="B19" s="95" t="str">
        <f>METAS!B19</f>
        <v xml:space="preserve">16-Parejas con consejeria en promocion de una convivencia saludable </v>
      </c>
      <c r="C19" s="212" t="str">
        <f>METAS!D19</f>
        <v>SALUD MENTAL CSMC</v>
      </c>
      <c r="D19" s="96">
        <v>0</v>
      </c>
      <c r="E19" s="96">
        <v>0</v>
      </c>
      <c r="F19" s="96">
        <v>0</v>
      </c>
      <c r="G19" s="96">
        <v>0</v>
      </c>
      <c r="H19" s="96">
        <v>0</v>
      </c>
      <c r="I19" s="96">
        <v>0</v>
      </c>
      <c r="J19" s="96">
        <v>0</v>
      </c>
      <c r="K19" s="96">
        <v>0</v>
      </c>
      <c r="L19" s="96">
        <v>0</v>
      </c>
      <c r="M19" s="96">
        <v>0</v>
      </c>
      <c r="N19" s="96">
        <v>0</v>
      </c>
      <c r="O19" s="96">
        <v>0</v>
      </c>
      <c r="P19" s="96">
        <v>0</v>
      </c>
      <c r="Q19" s="96">
        <v>0</v>
      </c>
      <c r="R19" s="96">
        <v>0</v>
      </c>
      <c r="S19" s="96">
        <v>0</v>
      </c>
      <c r="T19" s="96">
        <v>0</v>
      </c>
      <c r="U19" s="96">
        <v>0</v>
      </c>
      <c r="V19" s="96">
        <v>0</v>
      </c>
      <c r="W19" s="96">
        <v>0</v>
      </c>
      <c r="X19" s="96">
        <v>0</v>
      </c>
      <c r="Y19" s="96">
        <v>0</v>
      </c>
      <c r="Z19" s="96">
        <v>0</v>
      </c>
      <c r="AA19" s="96">
        <v>0</v>
      </c>
      <c r="AB19" s="96">
        <v>0</v>
      </c>
      <c r="AC19" s="96">
        <v>0</v>
      </c>
      <c r="AD19" s="96">
        <v>0</v>
      </c>
      <c r="AE19" s="96">
        <v>0</v>
      </c>
      <c r="AF19" s="96">
        <v>0</v>
      </c>
      <c r="AG19" s="96">
        <v>0</v>
      </c>
      <c r="AH19" s="96">
        <v>0</v>
      </c>
      <c r="AI19" s="96">
        <v>0</v>
      </c>
      <c r="AJ19" s="96">
        <v>0</v>
      </c>
      <c r="AK19" s="96">
        <v>0</v>
      </c>
      <c r="AL19" s="96">
        <v>0</v>
      </c>
      <c r="AM19" s="96">
        <v>0</v>
      </c>
      <c r="AN19" s="96">
        <v>0</v>
      </c>
      <c r="AO19" s="96">
        <v>0</v>
      </c>
      <c r="AP19" s="96">
        <v>0</v>
      </c>
      <c r="AQ19" s="96">
        <v>0</v>
      </c>
      <c r="AR19" s="96">
        <v>0</v>
      </c>
      <c r="AT19" s="90">
        <f t="shared" si="18"/>
        <v>0</v>
      </c>
      <c r="AU19" s="90">
        <f t="shared" si="18"/>
        <v>0</v>
      </c>
      <c r="AV19" s="90">
        <f t="shared" si="19"/>
        <v>0</v>
      </c>
      <c r="AW19" s="90">
        <f t="shared" si="20"/>
        <v>0</v>
      </c>
      <c r="AX19" s="90">
        <f t="shared" si="4"/>
        <v>0</v>
      </c>
      <c r="AY19" s="90">
        <f t="shared" si="5"/>
        <v>0</v>
      </c>
      <c r="AZ19" s="90">
        <f t="shared" si="6"/>
        <v>0</v>
      </c>
      <c r="BA19" s="90">
        <f t="shared" si="7"/>
        <v>0</v>
      </c>
      <c r="BB19" s="90">
        <f t="shared" si="8"/>
        <v>0</v>
      </c>
      <c r="BC19" s="90">
        <f t="shared" si="9"/>
        <v>0</v>
      </c>
      <c r="BD19" s="91">
        <f t="shared" si="10"/>
        <v>0</v>
      </c>
    </row>
    <row r="20" spans="1:56" ht="30" x14ac:dyDescent="0.25">
      <c r="A20" s="94">
        <f>METAS!A20</f>
        <v>17</v>
      </c>
      <c r="B20" s="95" t="str">
        <f>METAS!B20</f>
        <v xml:space="preserve">17-Agentes comunitarios de salud realizan vigilancia ciudadana para reducir la violencia fisica causada por la pareja </v>
      </c>
      <c r="C20" s="212" t="str">
        <f>METAS!D20</f>
        <v>SALUD MENTAL CSMC</v>
      </c>
      <c r="D20" s="96">
        <v>0</v>
      </c>
      <c r="E20" s="96">
        <v>0</v>
      </c>
      <c r="F20" s="96">
        <v>0</v>
      </c>
      <c r="G20" s="96">
        <v>0</v>
      </c>
      <c r="H20" s="96">
        <v>0</v>
      </c>
      <c r="I20" s="96">
        <v>0</v>
      </c>
      <c r="J20" s="96">
        <v>0</v>
      </c>
      <c r="K20" s="96">
        <v>0</v>
      </c>
      <c r="L20" s="96">
        <v>0</v>
      </c>
      <c r="M20" s="96">
        <v>0</v>
      </c>
      <c r="N20" s="96">
        <v>0</v>
      </c>
      <c r="O20" s="96">
        <v>0</v>
      </c>
      <c r="P20" s="96">
        <v>0</v>
      </c>
      <c r="Q20" s="96">
        <v>0</v>
      </c>
      <c r="R20" s="96">
        <v>0</v>
      </c>
      <c r="S20" s="96">
        <v>0</v>
      </c>
      <c r="T20" s="96">
        <v>0</v>
      </c>
      <c r="U20" s="96">
        <v>0</v>
      </c>
      <c r="V20" s="96">
        <v>0</v>
      </c>
      <c r="W20" s="96">
        <v>0</v>
      </c>
      <c r="X20" s="96">
        <v>0</v>
      </c>
      <c r="Y20" s="96">
        <v>0</v>
      </c>
      <c r="Z20" s="96">
        <v>0</v>
      </c>
      <c r="AA20" s="96">
        <v>0</v>
      </c>
      <c r="AB20" s="96">
        <v>0</v>
      </c>
      <c r="AC20" s="96">
        <v>0</v>
      </c>
      <c r="AD20" s="96">
        <v>0</v>
      </c>
      <c r="AE20" s="96">
        <v>0</v>
      </c>
      <c r="AF20" s="96">
        <v>0</v>
      </c>
      <c r="AG20" s="96">
        <v>0</v>
      </c>
      <c r="AH20" s="96">
        <v>0</v>
      </c>
      <c r="AI20" s="96">
        <v>0</v>
      </c>
      <c r="AJ20" s="96">
        <v>0</v>
      </c>
      <c r="AK20" s="96">
        <v>0</v>
      </c>
      <c r="AL20" s="96">
        <v>0</v>
      </c>
      <c r="AM20" s="96">
        <v>0</v>
      </c>
      <c r="AN20" s="96">
        <v>0</v>
      </c>
      <c r="AO20" s="96">
        <v>0</v>
      </c>
      <c r="AP20" s="96">
        <v>0</v>
      </c>
      <c r="AQ20" s="96">
        <v>0</v>
      </c>
      <c r="AR20" s="96">
        <v>0</v>
      </c>
      <c r="AT20" s="90">
        <f t="shared" si="18"/>
        <v>0</v>
      </c>
      <c r="AU20" s="90">
        <f t="shared" si="18"/>
        <v>0</v>
      </c>
      <c r="AV20" s="90">
        <f t="shared" si="19"/>
        <v>0</v>
      </c>
      <c r="AW20" s="90">
        <f t="shared" si="20"/>
        <v>0</v>
      </c>
      <c r="AX20" s="90">
        <f t="shared" si="4"/>
        <v>0</v>
      </c>
      <c r="AY20" s="90">
        <f t="shared" si="5"/>
        <v>0</v>
      </c>
      <c r="AZ20" s="90">
        <f t="shared" si="6"/>
        <v>0</v>
      </c>
      <c r="BA20" s="90">
        <f t="shared" si="7"/>
        <v>0</v>
      </c>
      <c r="BB20" s="90">
        <f t="shared" si="8"/>
        <v>0</v>
      </c>
      <c r="BC20" s="90">
        <f t="shared" si="9"/>
        <v>0</v>
      </c>
      <c r="BD20" s="91">
        <f t="shared" si="10"/>
        <v>0</v>
      </c>
    </row>
    <row r="21" spans="1:56" x14ac:dyDescent="0.25">
      <c r="A21" s="94">
        <f>METAS!A21</f>
        <v>18</v>
      </c>
      <c r="B21" s="95" t="str">
        <f>METAS!B21</f>
        <v xml:space="preserve">18-Tratamiento en violencia familiar en el primer nivel de atención no especializado. </v>
      </c>
      <c r="C21" s="212" t="str">
        <f>METAS!D21</f>
        <v>SALUD MENTAL I-1 A I-4</v>
      </c>
      <c r="D21" s="96">
        <v>0</v>
      </c>
      <c r="E21" s="96">
        <v>0</v>
      </c>
      <c r="F21" s="96">
        <v>9</v>
      </c>
      <c r="G21" s="96">
        <v>0</v>
      </c>
      <c r="H21" s="96">
        <v>0</v>
      </c>
      <c r="I21" s="96">
        <v>0</v>
      </c>
      <c r="J21" s="96">
        <v>0</v>
      </c>
      <c r="K21" s="96">
        <v>0</v>
      </c>
      <c r="L21" s="96">
        <v>0</v>
      </c>
      <c r="M21" s="96">
        <v>0</v>
      </c>
      <c r="N21" s="96">
        <v>0</v>
      </c>
      <c r="O21" s="96">
        <v>0</v>
      </c>
      <c r="P21" s="96">
        <v>0</v>
      </c>
      <c r="Q21" s="96">
        <v>0</v>
      </c>
      <c r="R21" s="96">
        <v>0</v>
      </c>
      <c r="S21" s="96">
        <v>3</v>
      </c>
      <c r="T21" s="96">
        <v>0</v>
      </c>
      <c r="U21" s="96">
        <v>0</v>
      </c>
      <c r="V21" s="96">
        <v>0</v>
      </c>
      <c r="W21" s="96">
        <v>0</v>
      </c>
      <c r="X21" s="96">
        <v>2</v>
      </c>
      <c r="Y21" s="96">
        <v>0</v>
      </c>
      <c r="Z21" s="96">
        <v>0</v>
      </c>
      <c r="AA21" s="96">
        <v>0</v>
      </c>
      <c r="AB21" s="96">
        <v>0</v>
      </c>
      <c r="AC21" s="96">
        <v>1</v>
      </c>
      <c r="AD21" s="96">
        <v>0</v>
      </c>
      <c r="AE21" s="96">
        <v>0</v>
      </c>
      <c r="AF21" s="96">
        <v>0</v>
      </c>
      <c r="AG21" s="96">
        <v>0</v>
      </c>
      <c r="AH21" s="96">
        <v>0</v>
      </c>
      <c r="AI21" s="96">
        <v>0</v>
      </c>
      <c r="AJ21" s="96">
        <v>0</v>
      </c>
      <c r="AK21" s="96">
        <v>3</v>
      </c>
      <c r="AL21" s="96">
        <v>0</v>
      </c>
      <c r="AM21" s="96">
        <v>0</v>
      </c>
      <c r="AN21" s="96">
        <v>0</v>
      </c>
      <c r="AO21" s="96">
        <v>0</v>
      </c>
      <c r="AP21" s="96">
        <v>0</v>
      </c>
      <c r="AQ21" s="96">
        <v>0</v>
      </c>
      <c r="AR21" s="96">
        <v>0</v>
      </c>
      <c r="AT21" s="90">
        <f t="shared" si="18"/>
        <v>0</v>
      </c>
      <c r="AU21" s="90">
        <f t="shared" si="18"/>
        <v>0</v>
      </c>
      <c r="AV21" s="90">
        <f t="shared" si="19"/>
        <v>9</v>
      </c>
      <c r="AW21" s="90">
        <f t="shared" si="20"/>
        <v>0</v>
      </c>
      <c r="AX21" s="90">
        <f t="shared" si="4"/>
        <v>3</v>
      </c>
      <c r="AY21" s="90">
        <f t="shared" si="5"/>
        <v>2</v>
      </c>
      <c r="AZ21" s="90">
        <f t="shared" si="6"/>
        <v>1</v>
      </c>
      <c r="BA21" s="90">
        <f t="shared" si="7"/>
        <v>0</v>
      </c>
      <c r="BB21" s="90">
        <f t="shared" si="8"/>
        <v>3</v>
      </c>
      <c r="BC21" s="90">
        <f t="shared" si="9"/>
        <v>0</v>
      </c>
      <c r="BD21" s="91">
        <f t="shared" si="10"/>
        <v>18</v>
      </c>
    </row>
    <row r="22" spans="1:56" x14ac:dyDescent="0.25">
      <c r="A22" s="94">
        <f>METAS!A22</f>
        <v>19</v>
      </c>
      <c r="B22" s="95" t="str">
        <f>METAS!B22</f>
        <v>19-Tratamiento a Niños, Niñas y Adolescentes Afectados por Violencia Infantil</v>
      </c>
      <c r="C22" s="212" t="str">
        <f>METAS!D22</f>
        <v>SALUD MENTAL I-1 A I-4</v>
      </c>
      <c r="D22" s="96">
        <v>0</v>
      </c>
      <c r="E22" s="96">
        <v>0</v>
      </c>
      <c r="F22" s="96">
        <v>34</v>
      </c>
      <c r="G22" s="96">
        <v>0</v>
      </c>
      <c r="H22" s="96">
        <v>0</v>
      </c>
      <c r="I22" s="96">
        <v>0</v>
      </c>
      <c r="J22" s="96">
        <v>0</v>
      </c>
      <c r="K22" s="96">
        <v>0</v>
      </c>
      <c r="L22" s="96">
        <v>0</v>
      </c>
      <c r="M22" s="96">
        <v>0</v>
      </c>
      <c r="N22" s="96">
        <v>0</v>
      </c>
      <c r="O22" s="96">
        <v>2</v>
      </c>
      <c r="P22" s="96">
        <v>0</v>
      </c>
      <c r="Q22" s="96">
        <v>0</v>
      </c>
      <c r="R22" s="96">
        <v>0</v>
      </c>
      <c r="S22" s="96">
        <v>1</v>
      </c>
      <c r="T22" s="96">
        <v>0</v>
      </c>
      <c r="U22" s="96">
        <v>0</v>
      </c>
      <c r="V22" s="96">
        <v>0</v>
      </c>
      <c r="W22" s="96">
        <v>2</v>
      </c>
      <c r="X22" s="96">
        <v>0</v>
      </c>
      <c r="Y22" s="96">
        <v>0</v>
      </c>
      <c r="Z22" s="96">
        <v>0</v>
      </c>
      <c r="AA22" s="96">
        <v>0</v>
      </c>
      <c r="AB22" s="96">
        <v>0</v>
      </c>
      <c r="AC22" s="96">
        <v>0</v>
      </c>
      <c r="AD22" s="96">
        <v>0</v>
      </c>
      <c r="AE22" s="96">
        <v>0</v>
      </c>
      <c r="AF22" s="96">
        <v>0</v>
      </c>
      <c r="AG22" s="96">
        <v>0</v>
      </c>
      <c r="AH22" s="96">
        <v>1</v>
      </c>
      <c r="AI22" s="96">
        <v>0</v>
      </c>
      <c r="AJ22" s="96">
        <v>0</v>
      </c>
      <c r="AK22" s="96">
        <v>0</v>
      </c>
      <c r="AL22" s="96">
        <v>0</v>
      </c>
      <c r="AM22" s="96">
        <v>0</v>
      </c>
      <c r="AN22" s="96">
        <v>0</v>
      </c>
      <c r="AO22" s="96">
        <v>0</v>
      </c>
      <c r="AP22" s="96">
        <v>0</v>
      </c>
      <c r="AQ22" s="96">
        <v>0</v>
      </c>
      <c r="AR22" s="96">
        <v>0</v>
      </c>
      <c r="AT22" s="90">
        <f t="shared" si="18"/>
        <v>0</v>
      </c>
      <c r="AU22" s="90">
        <f t="shared" si="18"/>
        <v>0</v>
      </c>
      <c r="AV22" s="90">
        <f t="shared" si="19"/>
        <v>36</v>
      </c>
      <c r="AW22" s="90">
        <f t="shared" si="20"/>
        <v>0</v>
      </c>
      <c r="AX22" s="90">
        <f t="shared" si="4"/>
        <v>1</v>
      </c>
      <c r="AY22" s="90">
        <f t="shared" si="5"/>
        <v>2</v>
      </c>
      <c r="AZ22" s="90">
        <f t="shared" si="6"/>
        <v>0</v>
      </c>
      <c r="BA22" s="90">
        <f t="shared" si="7"/>
        <v>1</v>
      </c>
      <c r="BB22" s="90">
        <f t="shared" si="8"/>
        <v>0</v>
      </c>
      <c r="BC22" s="90">
        <f t="shared" si="9"/>
        <v>0</v>
      </c>
      <c r="BD22" s="91">
        <f t="shared" si="10"/>
        <v>40</v>
      </c>
    </row>
    <row r="23" spans="1:56" ht="30" x14ac:dyDescent="0.25">
      <c r="A23" s="94">
        <f>METAS!A23</f>
        <v>20</v>
      </c>
      <c r="B23" s="95" t="str">
        <f>METAS!B23</f>
        <v xml:space="preserve">20-Tratamiento ambulatorio de Niños, Niñas de 0 a 17 años con trastornos  del aspectro autista </v>
      </c>
      <c r="C23" s="212" t="str">
        <f>METAS!D23</f>
        <v>SALUD MENTAL I-1 A I-4</v>
      </c>
      <c r="D23" s="96">
        <v>0</v>
      </c>
      <c r="E23" s="96">
        <v>0</v>
      </c>
      <c r="F23" s="96">
        <v>1</v>
      </c>
      <c r="G23" s="96">
        <v>0</v>
      </c>
      <c r="H23" s="96">
        <v>0</v>
      </c>
      <c r="I23" s="96">
        <v>0</v>
      </c>
      <c r="J23" s="96">
        <v>0</v>
      </c>
      <c r="K23" s="96">
        <v>0</v>
      </c>
      <c r="L23" s="96">
        <v>0</v>
      </c>
      <c r="M23" s="96">
        <v>0</v>
      </c>
      <c r="N23" s="96">
        <v>0</v>
      </c>
      <c r="O23" s="96">
        <v>0</v>
      </c>
      <c r="P23" s="96">
        <v>0</v>
      </c>
      <c r="Q23" s="96">
        <v>0</v>
      </c>
      <c r="R23" s="96">
        <v>0</v>
      </c>
      <c r="S23" s="96">
        <v>0</v>
      </c>
      <c r="T23" s="96">
        <v>0</v>
      </c>
      <c r="U23" s="96">
        <v>0</v>
      </c>
      <c r="V23" s="96">
        <v>0</v>
      </c>
      <c r="W23" s="96">
        <v>0</v>
      </c>
      <c r="X23" s="96">
        <v>0</v>
      </c>
      <c r="Y23" s="96">
        <v>0</v>
      </c>
      <c r="Z23" s="96">
        <v>0</v>
      </c>
      <c r="AA23" s="96">
        <v>0</v>
      </c>
      <c r="AB23" s="96">
        <v>0</v>
      </c>
      <c r="AC23" s="96">
        <v>0</v>
      </c>
      <c r="AD23" s="96">
        <v>0</v>
      </c>
      <c r="AE23" s="96">
        <v>0</v>
      </c>
      <c r="AF23" s="96">
        <v>0</v>
      </c>
      <c r="AG23" s="96">
        <v>0</v>
      </c>
      <c r="AH23" s="96">
        <v>0</v>
      </c>
      <c r="AI23" s="96">
        <v>0</v>
      </c>
      <c r="AJ23" s="96">
        <v>0</v>
      </c>
      <c r="AK23" s="96">
        <v>0</v>
      </c>
      <c r="AL23" s="96">
        <v>0</v>
      </c>
      <c r="AM23" s="96">
        <v>0</v>
      </c>
      <c r="AN23" s="96">
        <v>0</v>
      </c>
      <c r="AO23" s="96">
        <v>0</v>
      </c>
      <c r="AP23" s="96">
        <v>0</v>
      </c>
      <c r="AQ23" s="96">
        <v>0</v>
      </c>
      <c r="AR23" s="96">
        <v>0</v>
      </c>
      <c r="AT23" s="90">
        <f t="shared" si="18"/>
        <v>0</v>
      </c>
      <c r="AU23" s="90">
        <f t="shared" si="18"/>
        <v>0</v>
      </c>
      <c r="AV23" s="90">
        <f t="shared" si="19"/>
        <v>1</v>
      </c>
      <c r="AW23" s="90">
        <f t="shared" si="20"/>
        <v>0</v>
      </c>
      <c r="AX23" s="90">
        <f t="shared" si="4"/>
        <v>0</v>
      </c>
      <c r="AY23" s="90">
        <f t="shared" si="5"/>
        <v>0</v>
      </c>
      <c r="AZ23" s="90">
        <f t="shared" si="6"/>
        <v>0</v>
      </c>
      <c r="BA23" s="90">
        <f t="shared" si="7"/>
        <v>0</v>
      </c>
      <c r="BB23" s="90">
        <f t="shared" si="8"/>
        <v>0</v>
      </c>
      <c r="BC23" s="90">
        <f t="shared" si="9"/>
        <v>0</v>
      </c>
      <c r="BD23" s="91">
        <f t="shared" si="10"/>
        <v>1</v>
      </c>
    </row>
    <row r="24" spans="1:56" ht="30" x14ac:dyDescent="0.25">
      <c r="A24" s="94">
        <f>METAS!A24</f>
        <v>21</v>
      </c>
      <c r="B24" s="95" t="str">
        <f>METAS!B24</f>
        <v>21-Tratamiento ambulatorio de Niños, Niñas y adolescentes de 0 a 17 años por trastornos  mentales del comportamiento</v>
      </c>
      <c r="C24" s="212" t="str">
        <f>METAS!D24</f>
        <v>SALUD MENTAL I-1 A I-4</v>
      </c>
      <c r="D24" s="96">
        <v>0</v>
      </c>
      <c r="E24" s="96">
        <v>0</v>
      </c>
      <c r="F24" s="96">
        <v>0</v>
      </c>
      <c r="G24" s="96">
        <v>0</v>
      </c>
      <c r="H24" s="96">
        <v>0</v>
      </c>
      <c r="I24" s="96">
        <v>0</v>
      </c>
      <c r="J24" s="96">
        <v>0</v>
      </c>
      <c r="K24" s="96">
        <v>0</v>
      </c>
      <c r="L24" s="96">
        <v>0</v>
      </c>
      <c r="M24" s="96">
        <v>0</v>
      </c>
      <c r="N24" s="96">
        <v>0</v>
      </c>
      <c r="O24" s="96">
        <v>0</v>
      </c>
      <c r="P24" s="96">
        <v>0</v>
      </c>
      <c r="Q24" s="96">
        <v>0</v>
      </c>
      <c r="R24" s="96">
        <v>0</v>
      </c>
      <c r="S24" s="96">
        <v>0</v>
      </c>
      <c r="T24" s="96">
        <v>0</v>
      </c>
      <c r="U24" s="96">
        <v>0</v>
      </c>
      <c r="V24" s="96">
        <v>0</v>
      </c>
      <c r="W24" s="96">
        <v>0</v>
      </c>
      <c r="X24" s="96">
        <v>0</v>
      </c>
      <c r="Y24" s="96">
        <v>0</v>
      </c>
      <c r="Z24" s="96">
        <v>0</v>
      </c>
      <c r="AA24" s="96">
        <v>0</v>
      </c>
      <c r="AB24" s="96">
        <v>0</v>
      </c>
      <c r="AC24" s="96">
        <v>1</v>
      </c>
      <c r="AD24" s="96">
        <v>0</v>
      </c>
      <c r="AE24" s="96">
        <v>0</v>
      </c>
      <c r="AF24" s="96">
        <v>0</v>
      </c>
      <c r="AG24" s="96">
        <v>0</v>
      </c>
      <c r="AH24" s="96">
        <v>1</v>
      </c>
      <c r="AI24" s="96">
        <v>0</v>
      </c>
      <c r="AJ24" s="96">
        <v>0</v>
      </c>
      <c r="AK24" s="96">
        <v>0</v>
      </c>
      <c r="AL24" s="96">
        <v>0</v>
      </c>
      <c r="AM24" s="96">
        <v>0</v>
      </c>
      <c r="AN24" s="96">
        <v>0</v>
      </c>
      <c r="AO24" s="96">
        <v>0</v>
      </c>
      <c r="AP24" s="96">
        <v>0</v>
      </c>
      <c r="AQ24" s="96">
        <v>0</v>
      </c>
      <c r="AR24" s="96">
        <v>0</v>
      </c>
      <c r="AT24" s="90">
        <f t="shared" si="18"/>
        <v>0</v>
      </c>
      <c r="AU24" s="90">
        <f t="shared" si="18"/>
        <v>0</v>
      </c>
      <c r="AV24" s="90">
        <f t="shared" si="19"/>
        <v>0</v>
      </c>
      <c r="AW24" s="90">
        <f t="shared" si="20"/>
        <v>0</v>
      </c>
      <c r="AX24" s="90">
        <f t="shared" si="4"/>
        <v>0</v>
      </c>
      <c r="AY24" s="90">
        <f t="shared" si="5"/>
        <v>0</v>
      </c>
      <c r="AZ24" s="90">
        <f t="shared" si="6"/>
        <v>1</v>
      </c>
      <c r="BA24" s="90">
        <f t="shared" si="7"/>
        <v>1</v>
      </c>
      <c r="BB24" s="90">
        <f t="shared" si="8"/>
        <v>0</v>
      </c>
      <c r="BC24" s="90">
        <f t="shared" si="9"/>
        <v>0</v>
      </c>
      <c r="BD24" s="91">
        <f t="shared" si="10"/>
        <v>2</v>
      </c>
    </row>
    <row r="25" spans="1:56" x14ac:dyDescent="0.25">
      <c r="A25" s="94">
        <f>METAS!A25</f>
        <v>22</v>
      </c>
      <c r="B25" s="95" t="str">
        <f>METAS!B25</f>
        <v xml:space="preserve">22-Tratamiento ambulatorio de personas con depresion </v>
      </c>
      <c r="C25" s="212" t="str">
        <f>METAS!D25</f>
        <v>SALUD MENTAL I-1 A I-4</v>
      </c>
      <c r="D25" s="96">
        <v>0</v>
      </c>
      <c r="E25" s="96">
        <v>0</v>
      </c>
      <c r="F25" s="96">
        <v>79</v>
      </c>
      <c r="G25" s="96">
        <v>0</v>
      </c>
      <c r="H25" s="96">
        <v>0</v>
      </c>
      <c r="I25" s="96">
        <v>0</v>
      </c>
      <c r="J25" s="96">
        <v>0</v>
      </c>
      <c r="K25" s="96">
        <v>0</v>
      </c>
      <c r="L25" s="96">
        <v>0</v>
      </c>
      <c r="M25" s="96">
        <v>0</v>
      </c>
      <c r="N25" s="96">
        <v>0</v>
      </c>
      <c r="O25" s="96">
        <v>1</v>
      </c>
      <c r="P25" s="96">
        <v>0</v>
      </c>
      <c r="Q25" s="96">
        <v>0</v>
      </c>
      <c r="R25" s="96">
        <v>0</v>
      </c>
      <c r="S25" s="96">
        <v>0</v>
      </c>
      <c r="T25" s="96">
        <v>0</v>
      </c>
      <c r="U25" s="96">
        <v>0</v>
      </c>
      <c r="V25" s="96">
        <v>0</v>
      </c>
      <c r="W25" s="96">
        <v>0</v>
      </c>
      <c r="X25" s="96">
        <v>1</v>
      </c>
      <c r="Y25" s="96">
        <v>0</v>
      </c>
      <c r="Z25" s="96">
        <v>0</v>
      </c>
      <c r="AA25" s="96">
        <v>0</v>
      </c>
      <c r="AB25" s="96">
        <v>0</v>
      </c>
      <c r="AC25" s="96">
        <v>0</v>
      </c>
      <c r="AD25" s="96">
        <v>0</v>
      </c>
      <c r="AE25" s="96">
        <v>0</v>
      </c>
      <c r="AF25" s="96">
        <v>0</v>
      </c>
      <c r="AG25" s="96">
        <v>0</v>
      </c>
      <c r="AH25" s="96">
        <v>1</v>
      </c>
      <c r="AI25" s="96">
        <v>0</v>
      </c>
      <c r="AJ25" s="96">
        <v>0</v>
      </c>
      <c r="AK25" s="96">
        <v>2</v>
      </c>
      <c r="AL25" s="96">
        <v>0</v>
      </c>
      <c r="AM25" s="96">
        <v>0</v>
      </c>
      <c r="AN25" s="96">
        <v>0</v>
      </c>
      <c r="AO25" s="96">
        <v>0</v>
      </c>
      <c r="AP25" s="96">
        <v>0</v>
      </c>
      <c r="AQ25" s="96">
        <v>0</v>
      </c>
      <c r="AR25" s="96">
        <v>0</v>
      </c>
      <c r="AT25" s="90">
        <f t="shared" si="18"/>
        <v>0</v>
      </c>
      <c r="AU25" s="90">
        <f t="shared" si="18"/>
        <v>0</v>
      </c>
      <c r="AV25" s="90">
        <f t="shared" si="19"/>
        <v>80</v>
      </c>
      <c r="AW25" s="90">
        <f t="shared" si="20"/>
        <v>0</v>
      </c>
      <c r="AX25" s="90">
        <f t="shared" si="4"/>
        <v>0</v>
      </c>
      <c r="AY25" s="90">
        <f t="shared" si="5"/>
        <v>1</v>
      </c>
      <c r="AZ25" s="90">
        <f t="shared" si="6"/>
        <v>0</v>
      </c>
      <c r="BA25" s="90">
        <f t="shared" si="7"/>
        <v>1</v>
      </c>
      <c r="BB25" s="90">
        <f t="shared" si="8"/>
        <v>2</v>
      </c>
      <c r="BC25" s="90">
        <f t="shared" si="9"/>
        <v>0</v>
      </c>
      <c r="BD25" s="91">
        <f t="shared" si="10"/>
        <v>84</v>
      </c>
    </row>
    <row r="26" spans="1:56" x14ac:dyDescent="0.25">
      <c r="A26" s="94">
        <f>METAS!A26</f>
        <v>23</v>
      </c>
      <c r="B26" s="95" t="str">
        <f>METAS!B26</f>
        <v xml:space="preserve">23-Tratamiento ambulatorio de personas con conducta suicida </v>
      </c>
      <c r="C26" s="212" t="str">
        <f>METAS!D26</f>
        <v>SALUD MENTAL I-1 A I-4</v>
      </c>
      <c r="D26" s="96">
        <v>0</v>
      </c>
      <c r="E26" s="96">
        <v>0</v>
      </c>
      <c r="F26" s="96">
        <v>0</v>
      </c>
      <c r="G26" s="96">
        <v>0</v>
      </c>
      <c r="H26" s="96">
        <v>0</v>
      </c>
      <c r="I26" s="96">
        <v>0</v>
      </c>
      <c r="J26" s="96">
        <v>0</v>
      </c>
      <c r="K26" s="96">
        <v>0</v>
      </c>
      <c r="L26" s="96">
        <v>0</v>
      </c>
      <c r="M26" s="96">
        <v>0</v>
      </c>
      <c r="N26" s="96">
        <v>0</v>
      </c>
      <c r="O26" s="96">
        <v>0</v>
      </c>
      <c r="P26" s="96">
        <v>0</v>
      </c>
      <c r="Q26" s="96">
        <v>0</v>
      </c>
      <c r="R26" s="96">
        <v>0</v>
      </c>
      <c r="S26" s="96">
        <v>0</v>
      </c>
      <c r="T26" s="96">
        <v>0</v>
      </c>
      <c r="U26" s="96">
        <v>0</v>
      </c>
      <c r="V26" s="96">
        <v>0</v>
      </c>
      <c r="W26" s="96">
        <v>0</v>
      </c>
      <c r="X26" s="96">
        <v>0</v>
      </c>
      <c r="Y26" s="96">
        <v>0</v>
      </c>
      <c r="Z26" s="96">
        <v>0</v>
      </c>
      <c r="AA26" s="96">
        <v>0</v>
      </c>
      <c r="AB26" s="96">
        <v>0</v>
      </c>
      <c r="AC26" s="96">
        <v>0</v>
      </c>
      <c r="AD26" s="96">
        <v>0</v>
      </c>
      <c r="AE26" s="96">
        <v>0</v>
      </c>
      <c r="AF26" s="96">
        <v>0</v>
      </c>
      <c r="AG26" s="96">
        <v>0</v>
      </c>
      <c r="AH26" s="96">
        <v>0</v>
      </c>
      <c r="AI26" s="96">
        <v>0</v>
      </c>
      <c r="AJ26" s="96">
        <v>0</v>
      </c>
      <c r="AK26" s="96">
        <v>0</v>
      </c>
      <c r="AL26" s="96">
        <v>0</v>
      </c>
      <c r="AM26" s="96">
        <v>0</v>
      </c>
      <c r="AN26" s="96">
        <v>0</v>
      </c>
      <c r="AO26" s="96">
        <v>0</v>
      </c>
      <c r="AP26" s="96">
        <v>0</v>
      </c>
      <c r="AQ26" s="96">
        <v>0</v>
      </c>
      <c r="AR26" s="96">
        <v>0</v>
      </c>
      <c r="AT26" s="90">
        <f t="shared" si="18"/>
        <v>0</v>
      </c>
      <c r="AU26" s="90">
        <f t="shared" si="18"/>
        <v>0</v>
      </c>
      <c r="AV26" s="90">
        <f t="shared" si="19"/>
        <v>0</v>
      </c>
      <c r="AW26" s="90">
        <f t="shared" si="20"/>
        <v>0</v>
      </c>
      <c r="AX26" s="90">
        <f t="shared" si="4"/>
        <v>0</v>
      </c>
      <c r="AY26" s="90">
        <f t="shared" si="5"/>
        <v>0</v>
      </c>
      <c r="AZ26" s="90">
        <f t="shared" si="6"/>
        <v>0</v>
      </c>
      <c r="BA26" s="90">
        <f t="shared" si="7"/>
        <v>0</v>
      </c>
      <c r="BB26" s="90">
        <f t="shared" si="8"/>
        <v>0</v>
      </c>
      <c r="BC26" s="90">
        <f t="shared" si="9"/>
        <v>0</v>
      </c>
      <c r="BD26" s="91">
        <f t="shared" si="10"/>
        <v>0</v>
      </c>
    </row>
    <row r="27" spans="1:56" x14ac:dyDescent="0.25">
      <c r="A27" s="94">
        <f>METAS!A27</f>
        <v>24</v>
      </c>
      <c r="B27" s="95" t="str">
        <f>METAS!B27</f>
        <v xml:space="preserve">24-Tratamiento ambulatorio de personas con ansiedad </v>
      </c>
      <c r="C27" s="212" t="str">
        <f>METAS!D27</f>
        <v>SALUD MENTAL I-1 A I-4</v>
      </c>
      <c r="D27" s="96">
        <v>0</v>
      </c>
      <c r="E27" s="96">
        <v>0</v>
      </c>
      <c r="F27" s="96">
        <v>5</v>
      </c>
      <c r="G27" s="96">
        <v>0</v>
      </c>
      <c r="H27" s="96">
        <v>0</v>
      </c>
      <c r="I27" s="96">
        <v>0</v>
      </c>
      <c r="J27" s="96">
        <v>0</v>
      </c>
      <c r="K27" s="96">
        <v>0</v>
      </c>
      <c r="L27" s="96">
        <v>0</v>
      </c>
      <c r="M27" s="96">
        <v>0</v>
      </c>
      <c r="N27" s="96">
        <v>0</v>
      </c>
      <c r="O27" s="96">
        <v>0</v>
      </c>
      <c r="P27" s="96">
        <v>0</v>
      </c>
      <c r="Q27" s="96">
        <v>0</v>
      </c>
      <c r="R27" s="96">
        <v>0</v>
      </c>
      <c r="S27" s="96">
        <v>0</v>
      </c>
      <c r="T27" s="96">
        <v>0</v>
      </c>
      <c r="U27" s="96">
        <v>0</v>
      </c>
      <c r="V27" s="96">
        <v>0</v>
      </c>
      <c r="W27" s="96">
        <v>0</v>
      </c>
      <c r="X27" s="96">
        <v>0</v>
      </c>
      <c r="Y27" s="96">
        <v>0</v>
      </c>
      <c r="Z27" s="96">
        <v>0</v>
      </c>
      <c r="AA27" s="96">
        <v>0</v>
      </c>
      <c r="AB27" s="96">
        <v>0</v>
      </c>
      <c r="AC27" s="96">
        <v>0</v>
      </c>
      <c r="AD27" s="96">
        <v>0</v>
      </c>
      <c r="AE27" s="96">
        <v>0</v>
      </c>
      <c r="AF27" s="96">
        <v>0</v>
      </c>
      <c r="AG27" s="96">
        <v>0</v>
      </c>
      <c r="AH27" s="96">
        <v>0</v>
      </c>
      <c r="AI27" s="96">
        <v>0</v>
      </c>
      <c r="AJ27" s="96">
        <v>0</v>
      </c>
      <c r="AK27" s="96">
        <v>1</v>
      </c>
      <c r="AL27" s="96">
        <v>0</v>
      </c>
      <c r="AM27" s="96">
        <v>0</v>
      </c>
      <c r="AN27" s="96">
        <v>0</v>
      </c>
      <c r="AO27" s="96">
        <v>0</v>
      </c>
      <c r="AP27" s="96">
        <v>0</v>
      </c>
      <c r="AQ27" s="96">
        <v>0</v>
      </c>
      <c r="AR27" s="96">
        <v>0</v>
      </c>
      <c r="AT27" s="90">
        <f t="shared" si="18"/>
        <v>0</v>
      </c>
      <c r="AU27" s="90">
        <f t="shared" si="18"/>
        <v>0</v>
      </c>
      <c r="AV27" s="90">
        <f t="shared" si="19"/>
        <v>5</v>
      </c>
      <c r="AW27" s="90">
        <f t="shared" si="20"/>
        <v>0</v>
      </c>
      <c r="AX27" s="90">
        <f t="shared" si="4"/>
        <v>0</v>
      </c>
      <c r="AY27" s="90">
        <f t="shared" si="5"/>
        <v>0</v>
      </c>
      <c r="AZ27" s="90">
        <f t="shared" si="6"/>
        <v>0</v>
      </c>
      <c r="BA27" s="90">
        <f t="shared" si="7"/>
        <v>0</v>
      </c>
      <c r="BB27" s="90">
        <f t="shared" si="8"/>
        <v>1</v>
      </c>
      <c r="BC27" s="90">
        <f t="shared" si="9"/>
        <v>0</v>
      </c>
      <c r="BD27" s="91">
        <f t="shared" si="10"/>
        <v>6</v>
      </c>
    </row>
    <row r="28" spans="1:56" ht="30" x14ac:dyDescent="0.25">
      <c r="A28" s="94">
        <f>METAS!A28</f>
        <v>25</v>
      </c>
      <c r="B28" s="95" t="str">
        <f>METAS!B28</f>
        <v xml:space="preserve">25-Prevención familiar de conductas de riesgo en adolescentes familias fuertes: amor y limites
</v>
      </c>
      <c r="C28" s="212" t="str">
        <f>METAS!D28</f>
        <v>SALUD MENTAL I-1 A I-4</v>
      </c>
      <c r="D28" s="96">
        <v>0</v>
      </c>
      <c r="E28" s="96">
        <v>0</v>
      </c>
      <c r="F28" s="96">
        <v>0</v>
      </c>
      <c r="G28" s="96">
        <v>0</v>
      </c>
      <c r="H28" s="96">
        <v>0</v>
      </c>
      <c r="I28" s="96">
        <v>0</v>
      </c>
      <c r="J28" s="96">
        <v>0</v>
      </c>
      <c r="K28" s="96">
        <v>0</v>
      </c>
      <c r="L28" s="96">
        <v>0</v>
      </c>
      <c r="M28" s="96">
        <v>0</v>
      </c>
      <c r="N28" s="96">
        <v>0</v>
      </c>
      <c r="O28" s="96">
        <v>0</v>
      </c>
      <c r="P28" s="96">
        <v>0</v>
      </c>
      <c r="Q28" s="96">
        <v>0</v>
      </c>
      <c r="R28" s="96">
        <v>0</v>
      </c>
      <c r="S28" s="96">
        <v>0</v>
      </c>
      <c r="T28" s="96">
        <v>0</v>
      </c>
      <c r="U28" s="96">
        <v>0</v>
      </c>
      <c r="V28" s="96">
        <v>0</v>
      </c>
      <c r="W28" s="96">
        <v>0</v>
      </c>
      <c r="X28" s="96">
        <v>0</v>
      </c>
      <c r="Y28" s="96">
        <v>0</v>
      </c>
      <c r="Z28" s="96">
        <v>0</v>
      </c>
      <c r="AA28" s="96">
        <v>0</v>
      </c>
      <c r="AB28" s="96">
        <v>0</v>
      </c>
      <c r="AC28" s="96">
        <v>0</v>
      </c>
      <c r="AD28" s="96">
        <v>0</v>
      </c>
      <c r="AE28" s="96">
        <v>0</v>
      </c>
      <c r="AF28" s="96">
        <v>0</v>
      </c>
      <c r="AG28" s="96">
        <v>0</v>
      </c>
      <c r="AH28" s="96">
        <v>0</v>
      </c>
      <c r="AI28" s="96">
        <v>0</v>
      </c>
      <c r="AJ28" s="96">
        <v>0</v>
      </c>
      <c r="AK28" s="96">
        <v>0</v>
      </c>
      <c r="AL28" s="96">
        <v>0</v>
      </c>
      <c r="AM28" s="96">
        <v>0</v>
      </c>
      <c r="AN28" s="96">
        <v>0</v>
      </c>
      <c r="AO28" s="96">
        <v>0</v>
      </c>
      <c r="AP28" s="96">
        <v>0</v>
      </c>
      <c r="AQ28" s="96">
        <v>0</v>
      </c>
      <c r="AR28" s="96">
        <v>0</v>
      </c>
      <c r="AT28" s="90">
        <f t="shared" si="18"/>
        <v>0</v>
      </c>
      <c r="AU28" s="90">
        <f t="shared" si="18"/>
        <v>0</v>
      </c>
      <c r="AV28" s="90">
        <f t="shared" si="19"/>
        <v>0</v>
      </c>
      <c r="AW28" s="90">
        <f t="shared" si="20"/>
        <v>0</v>
      </c>
      <c r="AX28" s="90">
        <f t="shared" si="4"/>
        <v>0</v>
      </c>
      <c r="AY28" s="90">
        <f t="shared" si="5"/>
        <v>0</v>
      </c>
      <c r="AZ28" s="90">
        <f t="shared" si="6"/>
        <v>0</v>
      </c>
      <c r="BA28" s="90">
        <f t="shared" si="7"/>
        <v>0</v>
      </c>
      <c r="BB28" s="90">
        <f t="shared" si="8"/>
        <v>0</v>
      </c>
      <c r="BC28" s="90">
        <f t="shared" si="9"/>
        <v>0</v>
      </c>
      <c r="BD28" s="91">
        <f t="shared" si="10"/>
        <v>0</v>
      </c>
    </row>
    <row r="29" spans="1:56" x14ac:dyDescent="0.25">
      <c r="A29" s="94">
        <f>METAS!A29</f>
        <v>26</v>
      </c>
      <c r="B29" s="95" t="str">
        <f>METAS!B29</f>
        <v>26-Sesiones de entrenamiento en habilidades sociales para adolescentes, jóvenes y adultos</v>
      </c>
      <c r="C29" s="212" t="str">
        <f>METAS!D29</f>
        <v>SALUD MENTAL I-1 A I-4</v>
      </c>
      <c r="D29" s="96">
        <v>0</v>
      </c>
      <c r="E29" s="96">
        <v>0</v>
      </c>
      <c r="F29" s="96">
        <v>0</v>
      </c>
      <c r="G29" s="96">
        <v>0</v>
      </c>
      <c r="H29" s="96">
        <v>0</v>
      </c>
      <c r="I29" s="96">
        <v>0</v>
      </c>
      <c r="J29" s="96">
        <v>0</v>
      </c>
      <c r="K29" s="96">
        <v>0</v>
      </c>
      <c r="L29" s="96">
        <v>0</v>
      </c>
      <c r="M29" s="96">
        <v>0</v>
      </c>
      <c r="N29" s="96">
        <v>0</v>
      </c>
      <c r="O29" s="96">
        <v>0</v>
      </c>
      <c r="P29" s="96">
        <v>0</v>
      </c>
      <c r="Q29" s="96">
        <v>0</v>
      </c>
      <c r="R29" s="96">
        <v>0</v>
      </c>
      <c r="S29" s="96">
        <v>0</v>
      </c>
      <c r="T29" s="96">
        <v>0</v>
      </c>
      <c r="U29" s="96">
        <v>0</v>
      </c>
      <c r="V29" s="96">
        <v>0</v>
      </c>
      <c r="W29" s="96">
        <v>0</v>
      </c>
      <c r="X29" s="96">
        <v>0</v>
      </c>
      <c r="Y29" s="96">
        <v>0</v>
      </c>
      <c r="Z29" s="96">
        <v>0</v>
      </c>
      <c r="AA29" s="96">
        <v>0</v>
      </c>
      <c r="AB29" s="96">
        <v>0</v>
      </c>
      <c r="AC29" s="96">
        <v>0</v>
      </c>
      <c r="AD29" s="96">
        <v>0</v>
      </c>
      <c r="AE29" s="96">
        <v>0</v>
      </c>
      <c r="AF29" s="96">
        <v>0</v>
      </c>
      <c r="AG29" s="96">
        <v>0</v>
      </c>
      <c r="AH29" s="96">
        <v>0</v>
      </c>
      <c r="AI29" s="96">
        <v>0</v>
      </c>
      <c r="AJ29" s="96">
        <v>0</v>
      </c>
      <c r="AK29" s="96">
        <v>0</v>
      </c>
      <c r="AL29" s="96">
        <v>0</v>
      </c>
      <c r="AM29" s="96">
        <v>0</v>
      </c>
      <c r="AN29" s="96">
        <v>0</v>
      </c>
      <c r="AO29" s="96">
        <v>0</v>
      </c>
      <c r="AP29" s="96">
        <v>0</v>
      </c>
      <c r="AQ29" s="96">
        <v>0</v>
      </c>
      <c r="AR29" s="96">
        <v>0</v>
      </c>
      <c r="AT29" s="90">
        <f t="shared" si="18"/>
        <v>0</v>
      </c>
      <c r="AU29" s="90">
        <f t="shared" si="18"/>
        <v>0</v>
      </c>
      <c r="AV29" s="90">
        <f t="shared" si="19"/>
        <v>0</v>
      </c>
      <c r="AW29" s="90">
        <f t="shared" si="20"/>
        <v>0</v>
      </c>
      <c r="AX29" s="90">
        <f t="shared" si="4"/>
        <v>0</v>
      </c>
      <c r="AY29" s="90">
        <f t="shared" si="5"/>
        <v>0</v>
      </c>
      <c r="AZ29" s="90">
        <f t="shared" si="6"/>
        <v>0</v>
      </c>
      <c r="BA29" s="90">
        <f t="shared" si="7"/>
        <v>0</v>
      </c>
      <c r="BB29" s="90">
        <f t="shared" si="8"/>
        <v>0</v>
      </c>
      <c r="BC29" s="90">
        <f t="shared" si="9"/>
        <v>0</v>
      </c>
      <c r="BD29" s="91">
        <f t="shared" si="10"/>
        <v>0</v>
      </c>
    </row>
    <row r="30" spans="1:56" ht="30" x14ac:dyDescent="0.25">
      <c r="A30" s="94">
        <f>METAS!A30</f>
        <v>27</v>
      </c>
      <c r="B30" s="95" t="str">
        <f>METAS!B30</f>
        <v>27-Madres, padres y cuidadores/as con apoyo en estrategias de crianza y conocimientos sobre el desarrollo infantil</v>
      </c>
      <c r="C30" s="212" t="str">
        <f>METAS!D30</f>
        <v>SALUD MENTAL I-1 A I-4</v>
      </c>
      <c r="D30" s="96">
        <v>0</v>
      </c>
      <c r="E30" s="96">
        <v>0</v>
      </c>
      <c r="F30" s="96">
        <v>65</v>
      </c>
      <c r="G30" s="96">
        <v>0</v>
      </c>
      <c r="H30" s="96">
        <v>0</v>
      </c>
      <c r="I30" s="96">
        <v>0</v>
      </c>
      <c r="J30" s="96">
        <v>0</v>
      </c>
      <c r="K30" s="96">
        <v>0</v>
      </c>
      <c r="L30" s="96">
        <v>0</v>
      </c>
      <c r="M30" s="96">
        <v>0</v>
      </c>
      <c r="N30" s="96">
        <v>0</v>
      </c>
      <c r="O30" s="96">
        <v>0</v>
      </c>
      <c r="P30" s="96">
        <v>0</v>
      </c>
      <c r="Q30" s="96">
        <v>0</v>
      </c>
      <c r="R30" s="96">
        <v>0</v>
      </c>
      <c r="S30" s="96">
        <v>0</v>
      </c>
      <c r="T30" s="96">
        <v>0</v>
      </c>
      <c r="U30" s="96">
        <v>0</v>
      </c>
      <c r="V30" s="96">
        <v>0</v>
      </c>
      <c r="W30" s="96">
        <v>0</v>
      </c>
      <c r="X30" s="96">
        <v>0</v>
      </c>
      <c r="Y30" s="96">
        <v>0</v>
      </c>
      <c r="Z30" s="96">
        <v>0</v>
      </c>
      <c r="AA30" s="96">
        <v>0</v>
      </c>
      <c r="AB30" s="96">
        <v>0</v>
      </c>
      <c r="AC30" s="96">
        <v>0</v>
      </c>
      <c r="AD30" s="96">
        <v>0</v>
      </c>
      <c r="AE30" s="96">
        <v>0</v>
      </c>
      <c r="AF30" s="96">
        <v>0</v>
      </c>
      <c r="AG30" s="96">
        <v>0</v>
      </c>
      <c r="AH30" s="96">
        <v>0</v>
      </c>
      <c r="AI30" s="96">
        <v>0</v>
      </c>
      <c r="AJ30" s="96">
        <v>0</v>
      </c>
      <c r="AK30" s="96">
        <v>3</v>
      </c>
      <c r="AL30" s="96">
        <v>0</v>
      </c>
      <c r="AM30" s="96">
        <v>0</v>
      </c>
      <c r="AN30" s="96">
        <v>0</v>
      </c>
      <c r="AO30" s="96">
        <v>0</v>
      </c>
      <c r="AP30" s="96">
        <v>0</v>
      </c>
      <c r="AQ30" s="96">
        <v>0</v>
      </c>
      <c r="AR30" s="96">
        <v>0</v>
      </c>
      <c r="AT30" s="90">
        <f t="shared" si="18"/>
        <v>0</v>
      </c>
      <c r="AU30" s="90">
        <f t="shared" si="18"/>
        <v>0</v>
      </c>
      <c r="AV30" s="90">
        <f t="shared" si="19"/>
        <v>65</v>
      </c>
      <c r="AW30" s="90">
        <f t="shared" si="20"/>
        <v>0</v>
      </c>
      <c r="AX30" s="90">
        <f t="shared" si="4"/>
        <v>0</v>
      </c>
      <c r="AY30" s="90">
        <f t="shared" si="5"/>
        <v>0</v>
      </c>
      <c r="AZ30" s="90">
        <f t="shared" si="6"/>
        <v>0</v>
      </c>
      <c r="BA30" s="90">
        <f t="shared" si="7"/>
        <v>0</v>
      </c>
      <c r="BB30" s="90">
        <f t="shared" si="8"/>
        <v>3</v>
      </c>
      <c r="BC30" s="90">
        <f t="shared" si="9"/>
        <v>0</v>
      </c>
      <c r="BD30" s="91">
        <f t="shared" si="10"/>
        <v>68</v>
      </c>
    </row>
    <row r="31" spans="1:56" ht="30" x14ac:dyDescent="0.25">
      <c r="A31" s="94">
        <f>METAS!A31</f>
        <v>28</v>
      </c>
      <c r="B31" s="95" t="str">
        <f>METAS!B31</f>
        <v xml:space="preserve">28-Agentes comunitarios de salud realizan vigilancia ciudadana para reducir la violencia fisica causada por la pareja </v>
      </c>
      <c r="C31" s="212" t="str">
        <f>METAS!D31</f>
        <v>SALUD MENTAL I-1 A I-4</v>
      </c>
      <c r="D31" s="96">
        <v>0</v>
      </c>
      <c r="E31" s="96">
        <v>0</v>
      </c>
      <c r="F31" s="96">
        <v>0</v>
      </c>
      <c r="G31" s="96">
        <v>0</v>
      </c>
      <c r="H31" s="96">
        <v>0</v>
      </c>
      <c r="I31" s="96">
        <v>0</v>
      </c>
      <c r="J31" s="96">
        <v>0</v>
      </c>
      <c r="K31" s="96">
        <v>0</v>
      </c>
      <c r="L31" s="96">
        <v>0</v>
      </c>
      <c r="M31" s="96">
        <v>0</v>
      </c>
      <c r="N31" s="96">
        <v>0</v>
      </c>
      <c r="O31" s="96">
        <v>0</v>
      </c>
      <c r="P31" s="96">
        <v>0</v>
      </c>
      <c r="Q31" s="96">
        <v>0</v>
      </c>
      <c r="R31" s="96">
        <v>0</v>
      </c>
      <c r="S31" s="96">
        <v>0</v>
      </c>
      <c r="T31" s="96">
        <v>0</v>
      </c>
      <c r="U31" s="96">
        <v>0</v>
      </c>
      <c r="V31" s="96">
        <v>0</v>
      </c>
      <c r="W31" s="96">
        <v>0</v>
      </c>
      <c r="X31" s="96">
        <v>0</v>
      </c>
      <c r="Y31" s="96">
        <v>0</v>
      </c>
      <c r="Z31" s="96">
        <v>0</v>
      </c>
      <c r="AA31" s="96">
        <v>0</v>
      </c>
      <c r="AB31" s="96">
        <v>0</v>
      </c>
      <c r="AC31" s="96">
        <v>0</v>
      </c>
      <c r="AD31" s="96">
        <v>0</v>
      </c>
      <c r="AE31" s="96">
        <v>0</v>
      </c>
      <c r="AF31" s="96">
        <v>0</v>
      </c>
      <c r="AG31" s="96">
        <v>0</v>
      </c>
      <c r="AH31" s="96">
        <v>0</v>
      </c>
      <c r="AI31" s="96">
        <v>0</v>
      </c>
      <c r="AJ31" s="96">
        <v>0</v>
      </c>
      <c r="AK31" s="96">
        <v>0</v>
      </c>
      <c r="AL31" s="96">
        <v>0</v>
      </c>
      <c r="AM31" s="96">
        <v>0</v>
      </c>
      <c r="AN31" s="96">
        <v>0</v>
      </c>
      <c r="AO31" s="96">
        <v>0</v>
      </c>
      <c r="AP31" s="96">
        <v>0</v>
      </c>
      <c r="AQ31" s="96">
        <v>0</v>
      </c>
      <c r="AR31" s="96">
        <v>0</v>
      </c>
      <c r="AT31" s="90">
        <f t="shared" si="18"/>
        <v>0</v>
      </c>
      <c r="AU31" s="90">
        <f t="shared" si="18"/>
        <v>0</v>
      </c>
      <c r="AV31" s="90">
        <f t="shared" si="19"/>
        <v>0</v>
      </c>
      <c r="AW31" s="90">
        <f t="shared" si="20"/>
        <v>0</v>
      </c>
      <c r="AX31" s="90">
        <f t="shared" si="4"/>
        <v>0</v>
      </c>
      <c r="AY31" s="90">
        <f t="shared" si="5"/>
        <v>0</v>
      </c>
      <c r="AZ31" s="90">
        <f t="shared" si="6"/>
        <v>0</v>
      </c>
      <c r="BA31" s="90">
        <f t="shared" si="7"/>
        <v>0</v>
      </c>
      <c r="BB31" s="90">
        <f t="shared" si="8"/>
        <v>0</v>
      </c>
      <c r="BC31" s="90">
        <f t="shared" si="9"/>
        <v>0</v>
      </c>
      <c r="BD31" s="91">
        <f t="shared" si="10"/>
        <v>0</v>
      </c>
    </row>
  </sheetData>
  <sheetProtection selectLockedCells="1"/>
  <autoFilter ref="A3:BL16" xr:uid="{00000000-0009-0000-0000-000009000000}"/>
  <conditionalFormatting sqref="A3:AR3">
    <cfRule type="expression" dxfId="35" priority="1">
      <formula>_xludf.MOD(_xludf.ROW(),2)=0</formula>
    </cfRule>
  </conditionalFormatting>
  <pageMargins left="0.7" right="0.7" top="0.75" bottom="0.75" header="0.3" footer="0.3"/>
  <pageSetup paperSize="9" scale="60" orientation="landscape" horizontalDpi="200" verticalDpi="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6"/>
  <dimension ref="A1:BL31"/>
  <sheetViews>
    <sheetView showGridLines="0" zoomScale="85" zoomScaleNormal="85" workbookViewId="0">
      <pane xSplit="3" ySplit="3" topLeftCell="D4" activePane="bottomRight" state="frozen"/>
      <selection activeCell="B3" sqref="B3"/>
      <selection pane="topRight" activeCell="B3" sqref="B3"/>
      <selection pane="bottomLeft" activeCell="B3" sqref="B3"/>
      <selection pane="bottomRight" activeCell="D4" sqref="D4:AR31"/>
    </sheetView>
  </sheetViews>
  <sheetFormatPr baseColWidth="10" defaultColWidth="13.140625" defaultRowHeight="15" x14ac:dyDescent="0.25"/>
  <cols>
    <col min="1" max="1" width="4.42578125" bestFit="1" customWidth="1"/>
    <col min="2" max="2" width="63.42578125" style="2" customWidth="1"/>
    <col min="3" max="3" width="17.5703125" style="8" customWidth="1"/>
    <col min="4" max="5" width="15.7109375" customWidth="1"/>
    <col min="7" max="7" width="16.140625" customWidth="1"/>
    <col min="8" max="8" width="13.140625" style="5"/>
    <col min="9" max="9" width="14.42578125" customWidth="1"/>
    <col min="10" max="10" width="12.7109375" customWidth="1"/>
    <col min="11" max="11" width="13.85546875" customWidth="1"/>
    <col min="12" max="12" width="13.42578125" customWidth="1"/>
    <col min="13" max="15" width="14.5703125" customWidth="1"/>
    <col min="45" max="45" width="2" customWidth="1"/>
    <col min="46" max="47" width="15.42578125" customWidth="1"/>
    <col min="48" max="48" width="10" customWidth="1"/>
    <col min="49" max="49" width="10.42578125" customWidth="1"/>
    <col min="50" max="50" width="10.85546875" customWidth="1"/>
    <col min="51" max="51" width="11.140625" customWidth="1"/>
    <col min="52" max="52" width="9.42578125" customWidth="1"/>
    <col min="53" max="53" width="10.5703125" customWidth="1"/>
    <col min="55" max="55" width="15" customWidth="1"/>
    <col min="56" max="57" width="15.28515625" customWidth="1"/>
  </cols>
  <sheetData>
    <row r="1" spans="1:64" x14ac:dyDescent="0.25">
      <c r="B1" s="17" t="s">
        <v>75</v>
      </c>
    </row>
    <row r="2" spans="1:64" ht="15.75" thickBot="1" x14ac:dyDescent="0.3">
      <c r="B2" s="18" t="s">
        <v>204</v>
      </c>
      <c r="C2" s="15"/>
      <c r="D2" s="46">
        <v>6733</v>
      </c>
      <c r="E2" s="46"/>
      <c r="F2" s="46">
        <v>6312</v>
      </c>
      <c r="G2" s="46">
        <v>6313</v>
      </c>
      <c r="H2" s="46">
        <v>6314</v>
      </c>
      <c r="I2" s="46">
        <v>6315</v>
      </c>
      <c r="J2" s="46">
        <v>6316</v>
      </c>
      <c r="K2" s="46">
        <v>6317</v>
      </c>
      <c r="L2" s="46">
        <v>6707</v>
      </c>
      <c r="M2" s="46">
        <v>10110</v>
      </c>
      <c r="N2" s="46">
        <v>27097</v>
      </c>
      <c r="O2" s="46"/>
      <c r="P2" s="46">
        <v>6341</v>
      </c>
      <c r="Q2" s="46">
        <v>6346</v>
      </c>
      <c r="R2" s="46">
        <v>6349</v>
      </c>
      <c r="S2" s="46">
        <v>6318</v>
      </c>
      <c r="T2" s="46">
        <v>6319</v>
      </c>
      <c r="U2" s="46">
        <v>6320</v>
      </c>
      <c r="V2" s="46">
        <v>6321</v>
      </c>
      <c r="W2" s="46">
        <v>6327</v>
      </c>
      <c r="X2" s="46">
        <v>6332</v>
      </c>
      <c r="Y2" s="46">
        <v>6333</v>
      </c>
      <c r="Z2" s="46">
        <v>6334</v>
      </c>
      <c r="AA2" s="46">
        <v>6335</v>
      </c>
      <c r="AB2" s="46">
        <v>6336</v>
      </c>
      <c r="AC2" s="46">
        <v>6337</v>
      </c>
      <c r="AD2" s="46">
        <v>6338</v>
      </c>
      <c r="AE2" s="46">
        <v>6339</v>
      </c>
      <c r="AF2" s="46">
        <v>6340</v>
      </c>
      <c r="AG2" s="46">
        <v>7238</v>
      </c>
      <c r="AH2" s="46">
        <v>6348</v>
      </c>
      <c r="AI2" s="46">
        <v>7297</v>
      </c>
      <c r="AJ2" s="46">
        <v>10516</v>
      </c>
      <c r="AK2" s="46">
        <v>6326</v>
      </c>
      <c r="AL2" s="46">
        <v>6329</v>
      </c>
      <c r="AM2" s="46">
        <v>6330</v>
      </c>
      <c r="AN2" s="46">
        <v>6331</v>
      </c>
      <c r="AO2" s="46">
        <v>6322</v>
      </c>
      <c r="AP2" s="46">
        <v>6323</v>
      </c>
      <c r="AQ2" s="46">
        <v>6324</v>
      </c>
      <c r="AR2" s="46">
        <v>6325</v>
      </c>
    </row>
    <row r="3" spans="1:64" s="1" customFormat="1" ht="50.25" customHeight="1" x14ac:dyDescent="0.25">
      <c r="A3" s="100" t="s">
        <v>8</v>
      </c>
      <c r="B3" s="98" t="s">
        <v>61</v>
      </c>
      <c r="C3" s="93" t="s">
        <v>0</v>
      </c>
      <c r="D3" s="93" t="s">
        <v>77</v>
      </c>
      <c r="E3" s="93" t="str">
        <f>+METAS!F3</f>
        <v>C.S. MENTAL COMUNITARIO</v>
      </c>
      <c r="F3" s="93" t="s">
        <v>22</v>
      </c>
      <c r="G3" s="93" t="s">
        <v>23</v>
      </c>
      <c r="H3" s="93" t="s">
        <v>24</v>
      </c>
      <c r="I3" s="93" t="s">
        <v>25</v>
      </c>
      <c r="J3" s="93" t="s">
        <v>26</v>
      </c>
      <c r="K3" s="93" t="s">
        <v>27</v>
      </c>
      <c r="L3" s="93" t="s">
        <v>78</v>
      </c>
      <c r="M3" s="93" t="s">
        <v>79</v>
      </c>
      <c r="N3" s="93" t="s">
        <v>76</v>
      </c>
      <c r="O3" s="93" t="str">
        <f>+METAS!P3</f>
        <v>P.S. LA PRIMAVERA</v>
      </c>
      <c r="P3" s="93" t="s">
        <v>34</v>
      </c>
      <c r="Q3" s="93" t="s">
        <v>35</v>
      </c>
      <c r="R3" s="93" t="s">
        <v>36</v>
      </c>
      <c r="S3" s="93" t="s">
        <v>40</v>
      </c>
      <c r="T3" s="93" t="s">
        <v>41</v>
      </c>
      <c r="U3" s="93" t="s">
        <v>42</v>
      </c>
      <c r="V3" s="93" t="s">
        <v>43</v>
      </c>
      <c r="W3" s="93" t="s">
        <v>44</v>
      </c>
      <c r="X3" s="93" t="s">
        <v>45</v>
      </c>
      <c r="Y3" s="93" t="s">
        <v>46</v>
      </c>
      <c r="Z3" s="93" t="s">
        <v>80</v>
      </c>
      <c r="AA3" s="93" t="s">
        <v>48</v>
      </c>
      <c r="AB3" s="93" t="s">
        <v>49</v>
      </c>
      <c r="AC3" s="93" t="s">
        <v>50</v>
      </c>
      <c r="AD3" s="93" t="s">
        <v>51</v>
      </c>
      <c r="AE3" s="93" t="s">
        <v>52</v>
      </c>
      <c r="AF3" s="93" t="s">
        <v>81</v>
      </c>
      <c r="AG3" s="93" t="s">
        <v>54</v>
      </c>
      <c r="AH3" s="93" t="s">
        <v>71</v>
      </c>
      <c r="AI3" s="93" t="s">
        <v>82</v>
      </c>
      <c r="AJ3" s="93" t="s">
        <v>83</v>
      </c>
      <c r="AK3" s="93" t="s">
        <v>30</v>
      </c>
      <c r="AL3" s="93" t="s">
        <v>31</v>
      </c>
      <c r="AM3" s="93" t="s">
        <v>84</v>
      </c>
      <c r="AN3" s="93" t="s">
        <v>85</v>
      </c>
      <c r="AO3" s="93" t="s">
        <v>86</v>
      </c>
      <c r="AP3" s="93" t="s">
        <v>5</v>
      </c>
      <c r="AQ3" s="93" t="s">
        <v>6</v>
      </c>
      <c r="AR3" s="93" t="s">
        <v>87</v>
      </c>
      <c r="AS3"/>
      <c r="AT3" s="89" t="s">
        <v>88</v>
      </c>
      <c r="AU3" s="89" t="s">
        <v>200</v>
      </c>
      <c r="AV3" s="89" t="s">
        <v>89</v>
      </c>
      <c r="AW3" s="89" t="s">
        <v>70</v>
      </c>
      <c r="AX3" s="89" t="s">
        <v>65</v>
      </c>
      <c r="AY3" s="89" t="s">
        <v>66</v>
      </c>
      <c r="AZ3" s="89" t="s">
        <v>64</v>
      </c>
      <c r="BA3" s="89" t="s">
        <v>68</v>
      </c>
      <c r="BB3" s="89" t="s">
        <v>63</v>
      </c>
      <c r="BC3" s="89" t="s">
        <v>74</v>
      </c>
      <c r="BD3" s="92" t="str">
        <f>Config!D15</f>
        <v>RED MOYOBAMBA</v>
      </c>
      <c r="BF3" s="43" t="s">
        <v>62</v>
      </c>
      <c r="BG3" s="44" t="s">
        <v>63</v>
      </c>
      <c r="BH3" s="45" t="s">
        <v>64</v>
      </c>
      <c r="BI3" s="45" t="s">
        <v>65</v>
      </c>
      <c r="BJ3" s="45" t="s">
        <v>66</v>
      </c>
      <c r="BK3" s="45" t="s">
        <v>67</v>
      </c>
      <c r="BL3" s="45" t="s">
        <v>68</v>
      </c>
    </row>
    <row r="4" spans="1:64" ht="15" customHeight="1" x14ac:dyDescent="0.25">
      <c r="A4" s="95">
        <f>+ABR!A4</f>
        <v>1</v>
      </c>
      <c r="B4" s="95" t="str">
        <f>+ABR!B4</f>
        <v>1-Acompañamiento Clínico Psicosocial</v>
      </c>
      <c r="C4" s="270" t="str">
        <f>+ABR!C4</f>
        <v>SALUD MENTAL CSMC</v>
      </c>
      <c r="D4" s="96">
        <v>0</v>
      </c>
      <c r="E4" s="96">
        <v>0</v>
      </c>
      <c r="F4" s="96">
        <v>0</v>
      </c>
      <c r="G4" s="96">
        <v>0</v>
      </c>
      <c r="H4" s="96">
        <v>0</v>
      </c>
      <c r="I4" s="96">
        <v>0</v>
      </c>
      <c r="J4" s="96">
        <v>0</v>
      </c>
      <c r="K4" s="96">
        <v>0</v>
      </c>
      <c r="L4" s="96">
        <v>0</v>
      </c>
      <c r="M4" s="96">
        <v>0</v>
      </c>
      <c r="N4" s="96">
        <v>0</v>
      </c>
      <c r="O4" s="96">
        <v>0</v>
      </c>
      <c r="P4" s="96">
        <v>0</v>
      </c>
      <c r="Q4" s="96">
        <v>0</v>
      </c>
      <c r="R4" s="96">
        <v>0</v>
      </c>
      <c r="S4" s="96">
        <v>0</v>
      </c>
      <c r="T4" s="96">
        <v>0</v>
      </c>
      <c r="U4" s="96">
        <v>0</v>
      </c>
      <c r="V4" s="96">
        <v>0</v>
      </c>
      <c r="W4" s="96">
        <v>0</v>
      </c>
      <c r="X4" s="96">
        <v>0</v>
      </c>
      <c r="Y4" s="96">
        <v>0</v>
      </c>
      <c r="Z4" s="96">
        <v>0</v>
      </c>
      <c r="AA4" s="96">
        <v>0</v>
      </c>
      <c r="AB4" s="96">
        <v>0</v>
      </c>
      <c r="AC4" s="96">
        <v>0</v>
      </c>
      <c r="AD4" s="96">
        <v>0</v>
      </c>
      <c r="AE4" s="96">
        <v>0</v>
      </c>
      <c r="AF4" s="96">
        <v>0</v>
      </c>
      <c r="AG4" s="96">
        <v>0</v>
      </c>
      <c r="AH4" s="96">
        <v>0</v>
      </c>
      <c r="AI4" s="96">
        <v>0</v>
      </c>
      <c r="AJ4" s="96">
        <v>0</v>
      </c>
      <c r="AK4" s="96">
        <v>0</v>
      </c>
      <c r="AL4" s="96">
        <v>0</v>
      </c>
      <c r="AM4" s="96">
        <v>0</v>
      </c>
      <c r="AN4" s="96">
        <v>0</v>
      </c>
      <c r="AO4" s="96">
        <v>0</v>
      </c>
      <c r="AP4" s="96">
        <v>0</v>
      </c>
      <c r="AQ4" s="96">
        <v>0</v>
      </c>
      <c r="AR4" s="96">
        <v>0</v>
      </c>
      <c r="AS4" s="13"/>
      <c r="AT4" s="90">
        <f t="shared" ref="AT4:AU7" si="0">SUM(D4)</f>
        <v>0</v>
      </c>
      <c r="AU4" s="90">
        <f t="shared" si="0"/>
        <v>0</v>
      </c>
      <c r="AV4" s="90">
        <f t="shared" ref="AV4:AV6" si="1">SUM(F4:O4)</f>
        <v>0</v>
      </c>
      <c r="AW4" s="90">
        <f t="shared" ref="AW4:AW6" si="2">SUM(P4:R4)</f>
        <v>0</v>
      </c>
      <c r="AX4" s="90">
        <f t="shared" ref="AX4:AX6" si="3">SUM(S4:V4)</f>
        <v>0</v>
      </c>
      <c r="AY4" s="90">
        <f t="shared" ref="AY4:AY6" si="4">SUM(W4:AB4)</f>
        <v>0</v>
      </c>
      <c r="AZ4" s="90">
        <f t="shared" ref="AZ4:AZ6" si="5">SUM(AC4:AG4)</f>
        <v>0</v>
      </c>
      <c r="BA4" s="90">
        <f t="shared" ref="BA4:BA6" si="6">SUM(AH4:AJ4)</f>
        <v>0</v>
      </c>
      <c r="BB4" s="90">
        <f t="shared" ref="BB4:BB6" si="7">SUM(AK4:AN4)</f>
        <v>0</v>
      </c>
      <c r="BC4" s="90">
        <f t="shared" ref="BC4:BC6" si="8">SUM(AO4:AR4)</f>
        <v>0</v>
      </c>
      <c r="BD4" s="91">
        <f t="shared" ref="BD4:BD6" si="9">SUM(AT4:BB4)</f>
        <v>0</v>
      </c>
      <c r="BE4" s="1"/>
      <c r="BF4" s="76">
        <f t="shared" ref="BF4:BF16" si="10">D4+F4+G4+H4+I4+J4+L4+M4+AM4+T4+U4+V4+AO4+AP4+AQ4+AR4</f>
        <v>0</v>
      </c>
      <c r="BG4" s="76">
        <f t="shared" ref="BG4:BG16" si="11">AK4+AN4</f>
        <v>0</v>
      </c>
      <c r="BH4" s="77">
        <f t="shared" ref="BH4:BH16" si="12">+K4+AL4+P4+Q4+R4+AC4+AD4+AE4+AF4+AG4</f>
        <v>0</v>
      </c>
      <c r="BI4" s="77">
        <f t="shared" ref="BI4:BI16" si="13">+S4</f>
        <v>0</v>
      </c>
      <c r="BJ4" s="77">
        <f t="shared" ref="BJ4:BJ16" si="14">+X4+Y4+AB4+Z4+AA4</f>
        <v>0</v>
      </c>
      <c r="BK4" s="77">
        <f t="shared" ref="BK4:BK16" si="15">+W4</f>
        <v>0</v>
      </c>
      <c r="BL4" s="77">
        <f t="shared" ref="BL4:BL16" si="16">+AH4+AI4+AJ4</f>
        <v>0</v>
      </c>
    </row>
    <row r="5" spans="1:64" ht="15" customHeight="1" x14ac:dyDescent="0.25">
      <c r="A5" s="95">
        <f>+ABR!A5</f>
        <v>2</v>
      </c>
      <c r="B5" s="95" t="str">
        <f>+ABR!B5</f>
        <v>2-Tratamiento Especializado en Violencia Familiar</v>
      </c>
      <c r="C5" s="270" t="str">
        <f>+ABR!C5</f>
        <v>SALUD MENTAL CSMC</v>
      </c>
      <c r="D5" s="96">
        <v>0</v>
      </c>
      <c r="E5" s="96">
        <v>0</v>
      </c>
      <c r="F5" s="96">
        <v>0</v>
      </c>
      <c r="G5" s="96">
        <v>0</v>
      </c>
      <c r="H5" s="96">
        <v>0</v>
      </c>
      <c r="I5" s="96">
        <v>0</v>
      </c>
      <c r="J5" s="96">
        <v>0</v>
      </c>
      <c r="K5" s="96">
        <v>0</v>
      </c>
      <c r="L5" s="96">
        <v>0</v>
      </c>
      <c r="M5" s="96">
        <v>0</v>
      </c>
      <c r="N5" s="96">
        <v>0</v>
      </c>
      <c r="O5" s="96">
        <v>0</v>
      </c>
      <c r="P5" s="96">
        <v>0</v>
      </c>
      <c r="Q5" s="96">
        <v>0</v>
      </c>
      <c r="R5" s="96">
        <v>0</v>
      </c>
      <c r="S5" s="96">
        <v>0</v>
      </c>
      <c r="T5" s="96">
        <v>0</v>
      </c>
      <c r="U5" s="96">
        <v>0</v>
      </c>
      <c r="V5" s="96">
        <v>0</v>
      </c>
      <c r="W5" s="96">
        <v>0</v>
      </c>
      <c r="X5" s="96">
        <v>0</v>
      </c>
      <c r="Y5" s="96">
        <v>0</v>
      </c>
      <c r="Z5" s="96">
        <v>0</v>
      </c>
      <c r="AA5" s="96">
        <v>0</v>
      </c>
      <c r="AB5" s="96">
        <v>0</v>
      </c>
      <c r="AC5" s="96">
        <v>0</v>
      </c>
      <c r="AD5" s="96">
        <v>0</v>
      </c>
      <c r="AE5" s="96">
        <v>0</v>
      </c>
      <c r="AF5" s="96">
        <v>0</v>
      </c>
      <c r="AG5" s="96">
        <v>0</v>
      </c>
      <c r="AH5" s="96">
        <v>0</v>
      </c>
      <c r="AI5" s="96">
        <v>0</v>
      </c>
      <c r="AJ5" s="96">
        <v>0</v>
      </c>
      <c r="AK5" s="96">
        <v>0</v>
      </c>
      <c r="AL5" s="96">
        <v>0</v>
      </c>
      <c r="AM5" s="96">
        <v>0</v>
      </c>
      <c r="AN5" s="96">
        <v>0</v>
      </c>
      <c r="AO5" s="96">
        <v>0</v>
      </c>
      <c r="AP5" s="96">
        <v>0</v>
      </c>
      <c r="AQ5" s="96">
        <v>0</v>
      </c>
      <c r="AR5" s="96">
        <v>0</v>
      </c>
      <c r="AS5" s="13"/>
      <c r="AT5" s="90">
        <f t="shared" si="0"/>
        <v>0</v>
      </c>
      <c r="AU5" s="90">
        <f t="shared" si="0"/>
        <v>0</v>
      </c>
      <c r="AV5" s="90">
        <f t="shared" si="1"/>
        <v>0</v>
      </c>
      <c r="AW5" s="90">
        <f t="shared" si="2"/>
        <v>0</v>
      </c>
      <c r="AX5" s="90">
        <f t="shared" si="3"/>
        <v>0</v>
      </c>
      <c r="AY5" s="90">
        <f t="shared" si="4"/>
        <v>0</v>
      </c>
      <c r="AZ5" s="90">
        <f t="shared" si="5"/>
        <v>0</v>
      </c>
      <c r="BA5" s="90">
        <f t="shared" si="6"/>
        <v>0</v>
      </c>
      <c r="BB5" s="90">
        <f t="shared" si="7"/>
        <v>0</v>
      </c>
      <c r="BC5" s="90">
        <f t="shared" si="8"/>
        <v>0</v>
      </c>
      <c r="BD5" s="91">
        <f t="shared" si="9"/>
        <v>0</v>
      </c>
      <c r="BE5" s="1"/>
      <c r="BF5" s="76">
        <f t="shared" si="10"/>
        <v>0</v>
      </c>
      <c r="BG5" s="76">
        <f t="shared" si="11"/>
        <v>0</v>
      </c>
      <c r="BH5" s="77">
        <f t="shared" si="12"/>
        <v>0</v>
      </c>
      <c r="BI5" s="77">
        <f t="shared" si="13"/>
        <v>0</v>
      </c>
      <c r="BJ5" s="77">
        <f t="shared" si="14"/>
        <v>0</v>
      </c>
      <c r="BK5" s="77">
        <f t="shared" si="15"/>
        <v>0</v>
      </c>
      <c r="BL5" s="77">
        <f t="shared" si="16"/>
        <v>0</v>
      </c>
    </row>
    <row r="6" spans="1:64" ht="15" customHeight="1" x14ac:dyDescent="0.25">
      <c r="A6" s="95">
        <f>+ABR!A6</f>
        <v>3</v>
      </c>
      <c r="B6" s="95" t="str">
        <f>+ABR!B6</f>
        <v>3-Tratamiento a Niños, Niñas y Adolescentes Afectados por maltrato Infantil</v>
      </c>
      <c r="C6" s="270" t="str">
        <f>+ABR!C6</f>
        <v>SALUD MENTAL CSMC</v>
      </c>
      <c r="D6" s="96">
        <v>0</v>
      </c>
      <c r="E6" s="96">
        <v>0</v>
      </c>
      <c r="F6" s="96">
        <v>0</v>
      </c>
      <c r="G6" s="96">
        <v>0</v>
      </c>
      <c r="H6" s="96">
        <v>0</v>
      </c>
      <c r="I6" s="96">
        <v>0</v>
      </c>
      <c r="J6" s="96">
        <v>0</v>
      </c>
      <c r="K6" s="96">
        <v>0</v>
      </c>
      <c r="L6" s="96">
        <v>0</v>
      </c>
      <c r="M6" s="96">
        <v>0</v>
      </c>
      <c r="N6" s="96">
        <v>0</v>
      </c>
      <c r="O6" s="96">
        <v>0</v>
      </c>
      <c r="P6" s="96">
        <v>0</v>
      </c>
      <c r="Q6" s="96">
        <v>0</v>
      </c>
      <c r="R6" s="96">
        <v>0</v>
      </c>
      <c r="S6" s="96">
        <v>0</v>
      </c>
      <c r="T6" s="96">
        <v>0</v>
      </c>
      <c r="U6" s="96">
        <v>0</v>
      </c>
      <c r="V6" s="96">
        <v>0</v>
      </c>
      <c r="W6" s="96">
        <v>0</v>
      </c>
      <c r="X6" s="96">
        <v>0</v>
      </c>
      <c r="Y6" s="96">
        <v>0</v>
      </c>
      <c r="Z6" s="96">
        <v>0</v>
      </c>
      <c r="AA6" s="96">
        <v>0</v>
      </c>
      <c r="AB6" s="96">
        <v>0</v>
      </c>
      <c r="AC6" s="96">
        <v>0</v>
      </c>
      <c r="AD6" s="96">
        <v>0</v>
      </c>
      <c r="AE6" s="96">
        <v>0</v>
      </c>
      <c r="AF6" s="96">
        <v>0</v>
      </c>
      <c r="AG6" s="96">
        <v>0</v>
      </c>
      <c r="AH6" s="96">
        <v>0</v>
      </c>
      <c r="AI6" s="96">
        <v>0</v>
      </c>
      <c r="AJ6" s="96">
        <v>0</v>
      </c>
      <c r="AK6" s="96">
        <v>0</v>
      </c>
      <c r="AL6" s="96">
        <v>0</v>
      </c>
      <c r="AM6" s="96">
        <v>0</v>
      </c>
      <c r="AN6" s="96">
        <v>0</v>
      </c>
      <c r="AO6" s="96">
        <v>0</v>
      </c>
      <c r="AP6" s="96">
        <v>0</v>
      </c>
      <c r="AQ6" s="96">
        <v>0</v>
      </c>
      <c r="AR6" s="96">
        <v>0</v>
      </c>
      <c r="AS6" s="13"/>
      <c r="AT6" s="90">
        <f t="shared" si="0"/>
        <v>0</v>
      </c>
      <c r="AU6" s="90">
        <f t="shared" si="0"/>
        <v>0</v>
      </c>
      <c r="AV6" s="90">
        <f t="shared" si="1"/>
        <v>0</v>
      </c>
      <c r="AW6" s="90">
        <f t="shared" si="2"/>
        <v>0</v>
      </c>
      <c r="AX6" s="90">
        <f t="shared" si="3"/>
        <v>0</v>
      </c>
      <c r="AY6" s="90">
        <f t="shared" si="4"/>
        <v>0</v>
      </c>
      <c r="AZ6" s="90">
        <f t="shared" si="5"/>
        <v>0</v>
      </c>
      <c r="BA6" s="90">
        <f t="shared" si="6"/>
        <v>0</v>
      </c>
      <c r="BB6" s="90">
        <f t="shared" si="7"/>
        <v>0</v>
      </c>
      <c r="BC6" s="90">
        <f t="shared" si="8"/>
        <v>0</v>
      </c>
      <c r="BD6" s="91">
        <f t="shared" si="9"/>
        <v>0</v>
      </c>
      <c r="BE6" s="1"/>
      <c r="BF6" s="76">
        <f t="shared" si="10"/>
        <v>0</v>
      </c>
      <c r="BG6" s="76">
        <f t="shared" si="11"/>
        <v>0</v>
      </c>
      <c r="BH6" s="77">
        <f t="shared" si="12"/>
        <v>0</v>
      </c>
      <c r="BI6" s="77">
        <f t="shared" si="13"/>
        <v>0</v>
      </c>
      <c r="BJ6" s="77">
        <f t="shared" si="14"/>
        <v>0</v>
      </c>
      <c r="BK6" s="77">
        <f t="shared" si="15"/>
        <v>0</v>
      </c>
      <c r="BL6" s="77">
        <f t="shared" si="16"/>
        <v>0</v>
      </c>
    </row>
    <row r="7" spans="1:64" ht="15" customHeight="1" x14ac:dyDescent="0.25">
      <c r="A7" s="95">
        <f>+ABR!A7</f>
        <v>4</v>
      </c>
      <c r="B7" s="95" t="str">
        <f>+ABR!B7</f>
        <v xml:space="preserve">4-Tratamiento ambulatorio de Niños, Niñas de 0 a 17 años con trastornos  del aspectro autista </v>
      </c>
      <c r="C7" s="270" t="str">
        <f>+ABR!C7</f>
        <v>SALUD MENTAL CSMC</v>
      </c>
      <c r="D7" s="96">
        <v>0</v>
      </c>
      <c r="E7" s="96">
        <v>0</v>
      </c>
      <c r="F7" s="96">
        <v>0</v>
      </c>
      <c r="G7" s="96">
        <v>0</v>
      </c>
      <c r="H7" s="96">
        <v>0</v>
      </c>
      <c r="I7" s="96">
        <v>0</v>
      </c>
      <c r="J7" s="96">
        <v>0</v>
      </c>
      <c r="K7" s="96">
        <v>0</v>
      </c>
      <c r="L7" s="96">
        <v>0</v>
      </c>
      <c r="M7" s="96">
        <v>0</v>
      </c>
      <c r="N7" s="96">
        <v>0</v>
      </c>
      <c r="O7" s="96">
        <v>0</v>
      </c>
      <c r="P7" s="96">
        <v>0</v>
      </c>
      <c r="Q7" s="96">
        <v>0</v>
      </c>
      <c r="R7" s="96">
        <v>0</v>
      </c>
      <c r="S7" s="96">
        <v>0</v>
      </c>
      <c r="T7" s="96">
        <v>0</v>
      </c>
      <c r="U7" s="96">
        <v>0</v>
      </c>
      <c r="V7" s="96">
        <v>0</v>
      </c>
      <c r="W7" s="96">
        <v>0</v>
      </c>
      <c r="X7" s="96">
        <v>0</v>
      </c>
      <c r="Y7" s="96">
        <v>0</v>
      </c>
      <c r="Z7" s="96">
        <v>0</v>
      </c>
      <c r="AA7" s="96">
        <v>0</v>
      </c>
      <c r="AB7" s="96">
        <v>0</v>
      </c>
      <c r="AC7" s="96">
        <v>0</v>
      </c>
      <c r="AD7" s="96">
        <v>0</v>
      </c>
      <c r="AE7" s="96">
        <v>0</v>
      </c>
      <c r="AF7" s="96">
        <v>0</v>
      </c>
      <c r="AG7" s="96">
        <v>0</v>
      </c>
      <c r="AH7" s="96">
        <v>0</v>
      </c>
      <c r="AI7" s="96">
        <v>0</v>
      </c>
      <c r="AJ7" s="96">
        <v>0</v>
      </c>
      <c r="AK7" s="96">
        <v>0</v>
      </c>
      <c r="AL7" s="96">
        <v>0</v>
      </c>
      <c r="AM7" s="96">
        <v>0</v>
      </c>
      <c r="AN7" s="96">
        <v>0</v>
      </c>
      <c r="AO7" s="96">
        <v>0</v>
      </c>
      <c r="AP7" s="96">
        <v>0</v>
      </c>
      <c r="AQ7" s="96">
        <v>0</v>
      </c>
      <c r="AR7" s="96">
        <v>0</v>
      </c>
      <c r="AS7" s="13"/>
      <c r="AT7" s="90">
        <f t="shared" si="0"/>
        <v>0</v>
      </c>
      <c r="AU7" s="90">
        <f t="shared" ref="AU7" si="17">SUM(E7)</f>
        <v>0</v>
      </c>
      <c r="AV7" s="90">
        <f t="shared" ref="AV7" si="18">+SUM(F7:O7)</f>
        <v>0</v>
      </c>
      <c r="AW7" s="90">
        <f t="shared" ref="AW7" si="19">+SUM(P7:R7)</f>
        <v>0</v>
      </c>
      <c r="AX7" s="90">
        <f t="shared" ref="AX7" si="20">+SUM(S7:V7)</f>
        <v>0</v>
      </c>
      <c r="AY7" s="90">
        <f t="shared" ref="AY7" si="21">+SUM(W7:AB7)</f>
        <v>0</v>
      </c>
      <c r="AZ7" s="90">
        <f t="shared" ref="AZ7" si="22">+SUM(AC7:AG7)</f>
        <v>0</v>
      </c>
      <c r="BA7" s="90">
        <f t="shared" ref="BA7" si="23">+SUM(AH7:AJ7)</f>
        <v>0</v>
      </c>
      <c r="BB7" s="90">
        <f t="shared" ref="BB7" si="24">+SUM(AK7:AN7)</f>
        <v>0</v>
      </c>
      <c r="BC7" s="90">
        <f t="shared" ref="BC7" si="25">+SUM(AO7:AR7)</f>
        <v>0</v>
      </c>
      <c r="BD7" s="91">
        <f t="shared" ref="BD7" si="26">SUM(AT7:BC7)</f>
        <v>0</v>
      </c>
      <c r="BE7" s="1"/>
      <c r="BF7" s="76">
        <f t="shared" si="10"/>
        <v>0</v>
      </c>
      <c r="BG7" s="76">
        <f t="shared" si="11"/>
        <v>0</v>
      </c>
      <c r="BH7" s="77">
        <f t="shared" si="12"/>
        <v>0</v>
      </c>
      <c r="BI7" s="77">
        <f t="shared" si="13"/>
        <v>0</v>
      </c>
      <c r="BJ7" s="77">
        <f t="shared" si="14"/>
        <v>0</v>
      </c>
      <c r="BK7" s="77">
        <f t="shared" si="15"/>
        <v>0</v>
      </c>
      <c r="BL7" s="77">
        <f t="shared" si="16"/>
        <v>0</v>
      </c>
    </row>
    <row r="8" spans="1:64" ht="15" customHeight="1" x14ac:dyDescent="0.25">
      <c r="A8" s="95">
        <f>+ABR!A8</f>
        <v>5</v>
      </c>
      <c r="B8" s="95" t="str">
        <f>+ABR!B8</f>
        <v>5-Tratamiento ambulatorio de Niños, Niñas y adolescentes de 0 a 17 años por trastornos  mentales del comportamiento</v>
      </c>
      <c r="C8" s="270" t="str">
        <f>+ABR!C8</f>
        <v>SALUD MENTAL CSMC</v>
      </c>
      <c r="D8" s="96">
        <v>0</v>
      </c>
      <c r="E8" s="96">
        <v>1</v>
      </c>
      <c r="F8" s="96">
        <v>0</v>
      </c>
      <c r="G8" s="96">
        <v>0</v>
      </c>
      <c r="H8" s="96">
        <v>0</v>
      </c>
      <c r="I8" s="96">
        <v>0</v>
      </c>
      <c r="J8" s="96">
        <v>0</v>
      </c>
      <c r="K8" s="96">
        <v>0</v>
      </c>
      <c r="L8" s="96">
        <v>0</v>
      </c>
      <c r="M8" s="96">
        <v>0</v>
      </c>
      <c r="N8" s="96">
        <v>0</v>
      </c>
      <c r="O8" s="96">
        <v>0</v>
      </c>
      <c r="P8" s="96">
        <v>0</v>
      </c>
      <c r="Q8" s="96">
        <v>0</v>
      </c>
      <c r="R8" s="96">
        <v>0</v>
      </c>
      <c r="S8" s="96">
        <v>0</v>
      </c>
      <c r="T8" s="96">
        <v>0</v>
      </c>
      <c r="U8" s="96">
        <v>0</v>
      </c>
      <c r="V8" s="96">
        <v>0</v>
      </c>
      <c r="W8" s="96">
        <v>0</v>
      </c>
      <c r="X8" s="96">
        <v>0</v>
      </c>
      <c r="Y8" s="96">
        <v>0</v>
      </c>
      <c r="Z8" s="96">
        <v>0</v>
      </c>
      <c r="AA8" s="96">
        <v>0</v>
      </c>
      <c r="AB8" s="96">
        <v>0</v>
      </c>
      <c r="AC8" s="96">
        <v>0</v>
      </c>
      <c r="AD8" s="96">
        <v>0</v>
      </c>
      <c r="AE8" s="96">
        <v>0</v>
      </c>
      <c r="AF8" s="96">
        <v>0</v>
      </c>
      <c r="AG8" s="96">
        <v>0</v>
      </c>
      <c r="AH8" s="96">
        <v>0</v>
      </c>
      <c r="AI8" s="96">
        <v>0</v>
      </c>
      <c r="AJ8" s="96">
        <v>0</v>
      </c>
      <c r="AK8" s="96">
        <v>0</v>
      </c>
      <c r="AL8" s="96">
        <v>0</v>
      </c>
      <c r="AM8" s="96">
        <v>0</v>
      </c>
      <c r="AN8" s="96">
        <v>0</v>
      </c>
      <c r="AO8" s="96">
        <v>0</v>
      </c>
      <c r="AP8" s="96">
        <v>0</v>
      </c>
      <c r="AQ8" s="96">
        <v>0</v>
      </c>
      <c r="AR8" s="96">
        <v>0</v>
      </c>
      <c r="AS8" s="13"/>
      <c r="AT8" s="90">
        <f t="shared" ref="AT8:AT31" si="27">SUM(D8)</f>
        <v>0</v>
      </c>
      <c r="AU8" s="90">
        <f t="shared" ref="AU8:AU31" si="28">SUM(E8)</f>
        <v>1</v>
      </c>
      <c r="AV8" s="90">
        <f t="shared" ref="AV8:AV31" si="29">+SUM(F8:O8)</f>
        <v>0</v>
      </c>
      <c r="AW8" s="90">
        <f t="shared" ref="AW8:AW31" si="30">+SUM(P8:R8)</f>
        <v>0</v>
      </c>
      <c r="AX8" s="90">
        <f t="shared" ref="AX8:AX31" si="31">+SUM(S8:V8)</f>
        <v>0</v>
      </c>
      <c r="AY8" s="90">
        <f t="shared" ref="AY8:AY31" si="32">+SUM(W8:AB8)</f>
        <v>0</v>
      </c>
      <c r="AZ8" s="90">
        <f t="shared" ref="AZ8:AZ31" si="33">+SUM(AC8:AG8)</f>
        <v>0</v>
      </c>
      <c r="BA8" s="90">
        <f t="shared" ref="BA8:BA31" si="34">+SUM(AH8:AJ8)</f>
        <v>0</v>
      </c>
      <c r="BB8" s="90">
        <f t="shared" ref="BB8:BB31" si="35">+SUM(AK8:AN8)</f>
        <v>0</v>
      </c>
      <c r="BC8" s="90">
        <f t="shared" ref="BC8:BC31" si="36">+SUM(AO8:AR8)</f>
        <v>0</v>
      </c>
      <c r="BD8" s="91">
        <f t="shared" ref="BD8:BD31" si="37">SUM(AT8:BC8)</f>
        <v>1</v>
      </c>
      <c r="BE8" s="1"/>
      <c r="BF8" s="76">
        <f t="shared" si="10"/>
        <v>0</v>
      </c>
      <c r="BG8" s="76">
        <f t="shared" si="11"/>
        <v>0</v>
      </c>
      <c r="BH8" s="77">
        <f t="shared" si="12"/>
        <v>0</v>
      </c>
      <c r="BI8" s="77">
        <f t="shared" si="13"/>
        <v>0</v>
      </c>
      <c r="BJ8" s="77">
        <f t="shared" si="14"/>
        <v>0</v>
      </c>
      <c r="BK8" s="77">
        <f t="shared" si="15"/>
        <v>0</v>
      </c>
      <c r="BL8" s="77">
        <f t="shared" si="16"/>
        <v>0</v>
      </c>
    </row>
    <row r="9" spans="1:64" ht="15" customHeight="1" x14ac:dyDescent="0.25">
      <c r="A9" s="95">
        <f>+ABR!A9</f>
        <v>6</v>
      </c>
      <c r="B9" s="95" t="str">
        <f>+ABR!B9</f>
        <v xml:space="preserve">6-Tratamiento ambulatorio de personas con depresion </v>
      </c>
      <c r="C9" s="270" t="str">
        <f>+ABR!C9</f>
        <v>SALUD MENTAL CSMC</v>
      </c>
      <c r="D9" s="96">
        <v>0</v>
      </c>
      <c r="E9" s="96">
        <v>0</v>
      </c>
      <c r="F9" s="96">
        <v>0</v>
      </c>
      <c r="G9" s="96">
        <v>0</v>
      </c>
      <c r="H9" s="96">
        <v>0</v>
      </c>
      <c r="I9" s="96">
        <v>0</v>
      </c>
      <c r="J9" s="96">
        <v>0</v>
      </c>
      <c r="K9" s="96">
        <v>0</v>
      </c>
      <c r="L9" s="96">
        <v>0</v>
      </c>
      <c r="M9" s="96">
        <v>0</v>
      </c>
      <c r="N9" s="96">
        <v>0</v>
      </c>
      <c r="O9" s="96">
        <v>0</v>
      </c>
      <c r="P9" s="96">
        <v>0</v>
      </c>
      <c r="Q9" s="96">
        <v>0</v>
      </c>
      <c r="R9" s="96">
        <v>0</v>
      </c>
      <c r="S9" s="96">
        <v>0</v>
      </c>
      <c r="T9" s="96">
        <v>0</v>
      </c>
      <c r="U9" s="96">
        <v>0</v>
      </c>
      <c r="V9" s="96">
        <v>0</v>
      </c>
      <c r="W9" s="96">
        <v>0</v>
      </c>
      <c r="X9" s="96">
        <v>0</v>
      </c>
      <c r="Y9" s="96">
        <v>0</v>
      </c>
      <c r="Z9" s="96">
        <v>0</v>
      </c>
      <c r="AA9" s="96">
        <v>0</v>
      </c>
      <c r="AB9" s="96">
        <v>0</v>
      </c>
      <c r="AC9" s="96">
        <v>0</v>
      </c>
      <c r="AD9" s="96">
        <v>0</v>
      </c>
      <c r="AE9" s="96">
        <v>0</v>
      </c>
      <c r="AF9" s="96">
        <v>0</v>
      </c>
      <c r="AG9" s="96">
        <v>0</v>
      </c>
      <c r="AH9" s="96">
        <v>0</v>
      </c>
      <c r="AI9" s="96">
        <v>0</v>
      </c>
      <c r="AJ9" s="96">
        <v>0</v>
      </c>
      <c r="AK9" s="96">
        <v>0</v>
      </c>
      <c r="AL9" s="96">
        <v>0</v>
      </c>
      <c r="AM9" s="96">
        <v>0</v>
      </c>
      <c r="AN9" s="96">
        <v>0</v>
      </c>
      <c r="AO9" s="96">
        <v>0</v>
      </c>
      <c r="AP9" s="96">
        <v>0</v>
      </c>
      <c r="AQ9" s="96">
        <v>0</v>
      </c>
      <c r="AR9" s="96">
        <v>0</v>
      </c>
      <c r="AS9" s="13"/>
      <c r="AT9" s="90">
        <f t="shared" si="27"/>
        <v>0</v>
      </c>
      <c r="AU9" s="90">
        <f t="shared" si="28"/>
        <v>0</v>
      </c>
      <c r="AV9" s="90">
        <f t="shared" si="29"/>
        <v>0</v>
      </c>
      <c r="AW9" s="90">
        <f t="shared" si="30"/>
        <v>0</v>
      </c>
      <c r="AX9" s="90">
        <f t="shared" si="31"/>
        <v>0</v>
      </c>
      <c r="AY9" s="90">
        <f t="shared" si="32"/>
        <v>0</v>
      </c>
      <c r="AZ9" s="90">
        <f t="shared" si="33"/>
        <v>0</v>
      </c>
      <c r="BA9" s="90">
        <f t="shared" si="34"/>
        <v>0</v>
      </c>
      <c r="BB9" s="90">
        <f t="shared" si="35"/>
        <v>0</v>
      </c>
      <c r="BC9" s="90">
        <f t="shared" si="36"/>
        <v>0</v>
      </c>
      <c r="BD9" s="91">
        <f t="shared" si="37"/>
        <v>0</v>
      </c>
      <c r="BE9" s="1"/>
      <c r="BF9" s="76">
        <f t="shared" si="10"/>
        <v>0</v>
      </c>
      <c r="BG9" s="76">
        <f t="shared" si="11"/>
        <v>0</v>
      </c>
      <c r="BH9" s="77">
        <f t="shared" si="12"/>
        <v>0</v>
      </c>
      <c r="BI9" s="77">
        <f t="shared" si="13"/>
        <v>0</v>
      </c>
      <c r="BJ9" s="77">
        <f t="shared" si="14"/>
        <v>0</v>
      </c>
      <c r="BK9" s="77">
        <f t="shared" si="15"/>
        <v>0</v>
      </c>
      <c r="BL9" s="77">
        <f t="shared" si="16"/>
        <v>0</v>
      </c>
    </row>
    <row r="10" spans="1:64" ht="15" customHeight="1" x14ac:dyDescent="0.25">
      <c r="A10" s="95">
        <f>+ABR!A10</f>
        <v>7</v>
      </c>
      <c r="B10" s="95" t="str">
        <f>+ABR!B10</f>
        <v xml:space="preserve">7-Tratamiento ambulatorio de personas con conducta suicida </v>
      </c>
      <c r="C10" s="270" t="str">
        <f>+ABR!C10</f>
        <v>SALUD MENTAL CSMC</v>
      </c>
      <c r="D10" s="96">
        <v>0</v>
      </c>
      <c r="E10" s="96">
        <v>0</v>
      </c>
      <c r="F10" s="96">
        <v>0</v>
      </c>
      <c r="G10" s="96">
        <v>0</v>
      </c>
      <c r="H10" s="96">
        <v>0</v>
      </c>
      <c r="I10" s="96">
        <v>0</v>
      </c>
      <c r="J10" s="96">
        <v>0</v>
      </c>
      <c r="K10" s="96">
        <v>0</v>
      </c>
      <c r="L10" s="96">
        <v>0</v>
      </c>
      <c r="M10" s="96">
        <v>0</v>
      </c>
      <c r="N10" s="96">
        <v>0</v>
      </c>
      <c r="O10" s="96">
        <v>0</v>
      </c>
      <c r="P10" s="96">
        <v>0</v>
      </c>
      <c r="Q10" s="96">
        <v>0</v>
      </c>
      <c r="R10" s="96">
        <v>0</v>
      </c>
      <c r="S10" s="96">
        <v>0</v>
      </c>
      <c r="T10" s="96">
        <v>0</v>
      </c>
      <c r="U10" s="96">
        <v>0</v>
      </c>
      <c r="V10" s="96">
        <v>0</v>
      </c>
      <c r="W10" s="96">
        <v>0</v>
      </c>
      <c r="X10" s="96">
        <v>0</v>
      </c>
      <c r="Y10" s="96">
        <v>0</v>
      </c>
      <c r="Z10" s="96">
        <v>0</v>
      </c>
      <c r="AA10" s="96">
        <v>0</v>
      </c>
      <c r="AB10" s="96">
        <v>0</v>
      </c>
      <c r="AC10" s="96">
        <v>0</v>
      </c>
      <c r="AD10" s="96">
        <v>0</v>
      </c>
      <c r="AE10" s="96">
        <v>0</v>
      </c>
      <c r="AF10" s="96">
        <v>0</v>
      </c>
      <c r="AG10" s="96">
        <v>0</v>
      </c>
      <c r="AH10" s="96">
        <v>0</v>
      </c>
      <c r="AI10" s="96">
        <v>0</v>
      </c>
      <c r="AJ10" s="96">
        <v>0</v>
      </c>
      <c r="AK10" s="96">
        <v>0</v>
      </c>
      <c r="AL10" s="96">
        <v>0</v>
      </c>
      <c r="AM10" s="96">
        <v>0</v>
      </c>
      <c r="AN10" s="96">
        <v>0</v>
      </c>
      <c r="AO10" s="96">
        <v>0</v>
      </c>
      <c r="AP10" s="96">
        <v>0</v>
      </c>
      <c r="AQ10" s="96">
        <v>0</v>
      </c>
      <c r="AR10" s="96">
        <v>0</v>
      </c>
      <c r="AS10" s="13"/>
      <c r="AT10" s="90">
        <f t="shared" si="27"/>
        <v>0</v>
      </c>
      <c r="AU10" s="90">
        <f t="shared" si="28"/>
        <v>0</v>
      </c>
      <c r="AV10" s="90">
        <f t="shared" si="29"/>
        <v>0</v>
      </c>
      <c r="AW10" s="90">
        <f t="shared" si="30"/>
        <v>0</v>
      </c>
      <c r="AX10" s="90">
        <f t="shared" si="31"/>
        <v>0</v>
      </c>
      <c r="AY10" s="90">
        <f t="shared" si="32"/>
        <v>0</v>
      </c>
      <c r="AZ10" s="90">
        <f t="shared" si="33"/>
        <v>0</v>
      </c>
      <c r="BA10" s="90">
        <f t="shared" si="34"/>
        <v>0</v>
      </c>
      <c r="BB10" s="90">
        <f t="shared" si="35"/>
        <v>0</v>
      </c>
      <c r="BC10" s="90">
        <f t="shared" si="36"/>
        <v>0</v>
      </c>
      <c r="BD10" s="91">
        <f t="shared" si="37"/>
        <v>0</v>
      </c>
      <c r="BE10" s="1"/>
      <c r="BF10" s="76">
        <f t="shared" si="10"/>
        <v>0</v>
      </c>
      <c r="BG10" s="76">
        <f t="shared" si="11"/>
        <v>0</v>
      </c>
      <c r="BH10" s="77">
        <f t="shared" si="12"/>
        <v>0</v>
      </c>
      <c r="BI10" s="77">
        <f t="shared" si="13"/>
        <v>0</v>
      </c>
      <c r="BJ10" s="77">
        <f t="shared" si="14"/>
        <v>0</v>
      </c>
      <c r="BK10" s="77">
        <f t="shared" si="15"/>
        <v>0</v>
      </c>
      <c r="BL10" s="77">
        <f t="shared" si="16"/>
        <v>0</v>
      </c>
    </row>
    <row r="11" spans="1:64" ht="15" customHeight="1" x14ac:dyDescent="0.25">
      <c r="A11" s="95">
        <f>+ABR!A11</f>
        <v>8</v>
      </c>
      <c r="B11" s="95" t="str">
        <f>+ABR!B11</f>
        <v xml:space="preserve">8-Tratamiento ambulatorio de personas con ansiedad </v>
      </c>
      <c r="C11" s="270" t="str">
        <f>+ABR!C11</f>
        <v>SALUD MENTAL CSMC</v>
      </c>
      <c r="D11" s="96">
        <v>0</v>
      </c>
      <c r="E11" s="96">
        <v>3</v>
      </c>
      <c r="F11" s="96">
        <v>0</v>
      </c>
      <c r="G11" s="96">
        <v>0</v>
      </c>
      <c r="H11" s="96">
        <v>0</v>
      </c>
      <c r="I11" s="96">
        <v>0</v>
      </c>
      <c r="J11" s="96">
        <v>0</v>
      </c>
      <c r="K11" s="96">
        <v>0</v>
      </c>
      <c r="L11" s="96">
        <v>0</v>
      </c>
      <c r="M11" s="96">
        <v>0</v>
      </c>
      <c r="N11" s="96">
        <v>0</v>
      </c>
      <c r="O11" s="96">
        <v>0</v>
      </c>
      <c r="P11" s="96">
        <v>0</v>
      </c>
      <c r="Q11" s="96">
        <v>0</v>
      </c>
      <c r="R11" s="96">
        <v>0</v>
      </c>
      <c r="S11" s="96">
        <v>0</v>
      </c>
      <c r="T11" s="96">
        <v>0</v>
      </c>
      <c r="U11" s="96">
        <v>0</v>
      </c>
      <c r="V11" s="96">
        <v>0</v>
      </c>
      <c r="W11" s="96">
        <v>0</v>
      </c>
      <c r="X11" s="96">
        <v>0</v>
      </c>
      <c r="Y11" s="96">
        <v>0</v>
      </c>
      <c r="Z11" s="96">
        <v>0</v>
      </c>
      <c r="AA11" s="96">
        <v>0</v>
      </c>
      <c r="AB11" s="96">
        <v>0</v>
      </c>
      <c r="AC11" s="96">
        <v>0</v>
      </c>
      <c r="AD11" s="96">
        <v>0</v>
      </c>
      <c r="AE11" s="96">
        <v>0</v>
      </c>
      <c r="AF11" s="96">
        <v>0</v>
      </c>
      <c r="AG11" s="96">
        <v>0</v>
      </c>
      <c r="AH11" s="96">
        <v>0</v>
      </c>
      <c r="AI11" s="96">
        <v>0</v>
      </c>
      <c r="AJ11" s="96">
        <v>0</v>
      </c>
      <c r="AK11" s="96">
        <v>0</v>
      </c>
      <c r="AL11" s="96">
        <v>0</v>
      </c>
      <c r="AM11" s="96">
        <v>0</v>
      </c>
      <c r="AN11" s="96">
        <v>0</v>
      </c>
      <c r="AO11" s="96">
        <v>0</v>
      </c>
      <c r="AP11" s="96">
        <v>0</v>
      </c>
      <c r="AQ11" s="96">
        <v>0</v>
      </c>
      <c r="AR11" s="96">
        <v>0</v>
      </c>
      <c r="AS11" s="13"/>
      <c r="AT11" s="90">
        <f t="shared" si="27"/>
        <v>0</v>
      </c>
      <c r="AU11" s="90">
        <f t="shared" si="28"/>
        <v>3</v>
      </c>
      <c r="AV11" s="90">
        <f t="shared" si="29"/>
        <v>0</v>
      </c>
      <c r="AW11" s="90">
        <f t="shared" si="30"/>
        <v>0</v>
      </c>
      <c r="AX11" s="90">
        <f t="shared" si="31"/>
        <v>0</v>
      </c>
      <c r="AY11" s="90">
        <f t="shared" si="32"/>
        <v>0</v>
      </c>
      <c r="AZ11" s="90">
        <f t="shared" si="33"/>
        <v>0</v>
      </c>
      <c r="BA11" s="90">
        <f t="shared" si="34"/>
        <v>0</v>
      </c>
      <c r="BB11" s="90">
        <f t="shared" si="35"/>
        <v>0</v>
      </c>
      <c r="BC11" s="90">
        <f t="shared" si="36"/>
        <v>0</v>
      </c>
      <c r="BD11" s="91">
        <f t="shared" si="37"/>
        <v>3</v>
      </c>
      <c r="BE11" s="1"/>
      <c r="BF11" s="76">
        <f t="shared" si="10"/>
        <v>0</v>
      </c>
      <c r="BG11" s="76">
        <f t="shared" si="11"/>
        <v>0</v>
      </c>
      <c r="BH11" s="77">
        <f t="shared" si="12"/>
        <v>0</v>
      </c>
      <c r="BI11" s="77">
        <f t="shared" si="13"/>
        <v>0</v>
      </c>
      <c r="BJ11" s="77">
        <f t="shared" si="14"/>
        <v>0</v>
      </c>
      <c r="BK11" s="77">
        <f t="shared" si="15"/>
        <v>0</v>
      </c>
      <c r="BL11" s="77">
        <f t="shared" si="16"/>
        <v>0</v>
      </c>
    </row>
    <row r="12" spans="1:64" ht="15" customHeight="1" x14ac:dyDescent="0.25">
      <c r="A12" s="95">
        <f>+ABR!A12</f>
        <v>9</v>
      </c>
      <c r="B12" s="95" t="str">
        <f>+ABR!B12</f>
        <v>9-Intervenciones breves motivacionales para personas con consumo perjudicial del alcohol y tabaco</v>
      </c>
      <c r="C12" s="270" t="str">
        <f>+ABR!C12</f>
        <v>SALUD MENTAL CSMC</v>
      </c>
      <c r="D12" s="96">
        <v>0</v>
      </c>
      <c r="E12" s="96">
        <v>6</v>
      </c>
      <c r="F12" s="96">
        <v>0</v>
      </c>
      <c r="G12" s="96">
        <v>0</v>
      </c>
      <c r="H12" s="96">
        <v>0</v>
      </c>
      <c r="I12" s="96">
        <v>0</v>
      </c>
      <c r="J12" s="96">
        <v>0</v>
      </c>
      <c r="K12" s="96">
        <v>0</v>
      </c>
      <c r="L12" s="96">
        <v>0</v>
      </c>
      <c r="M12" s="96">
        <v>0</v>
      </c>
      <c r="N12" s="96">
        <v>0</v>
      </c>
      <c r="O12" s="96">
        <v>0</v>
      </c>
      <c r="P12" s="96">
        <v>0</v>
      </c>
      <c r="Q12" s="96">
        <v>0</v>
      </c>
      <c r="R12" s="96">
        <v>0</v>
      </c>
      <c r="S12" s="96">
        <v>0</v>
      </c>
      <c r="T12" s="96">
        <v>0</v>
      </c>
      <c r="U12" s="96">
        <v>0</v>
      </c>
      <c r="V12" s="96">
        <v>0</v>
      </c>
      <c r="W12" s="96">
        <v>0</v>
      </c>
      <c r="X12" s="96">
        <v>0</v>
      </c>
      <c r="Y12" s="96">
        <v>0</v>
      </c>
      <c r="Z12" s="96">
        <v>0</v>
      </c>
      <c r="AA12" s="96">
        <v>0</v>
      </c>
      <c r="AB12" s="96">
        <v>0</v>
      </c>
      <c r="AC12" s="96">
        <v>0</v>
      </c>
      <c r="AD12" s="96">
        <v>0</v>
      </c>
      <c r="AE12" s="96">
        <v>0</v>
      </c>
      <c r="AF12" s="96">
        <v>0</v>
      </c>
      <c r="AG12" s="96">
        <v>0</v>
      </c>
      <c r="AH12" s="96">
        <v>0</v>
      </c>
      <c r="AI12" s="96">
        <v>0</v>
      </c>
      <c r="AJ12" s="96">
        <v>0</v>
      </c>
      <c r="AK12" s="96">
        <v>0</v>
      </c>
      <c r="AL12" s="96">
        <v>0</v>
      </c>
      <c r="AM12" s="96">
        <v>0</v>
      </c>
      <c r="AN12" s="96">
        <v>0</v>
      </c>
      <c r="AO12" s="96">
        <v>0</v>
      </c>
      <c r="AP12" s="96">
        <v>0</v>
      </c>
      <c r="AQ12" s="96">
        <v>0</v>
      </c>
      <c r="AR12" s="96">
        <v>0</v>
      </c>
      <c r="AS12" s="13"/>
      <c r="AT12" s="90">
        <f t="shared" si="27"/>
        <v>0</v>
      </c>
      <c r="AU12" s="90">
        <f t="shared" si="28"/>
        <v>6</v>
      </c>
      <c r="AV12" s="90">
        <f t="shared" si="29"/>
        <v>0</v>
      </c>
      <c r="AW12" s="90">
        <f t="shared" si="30"/>
        <v>0</v>
      </c>
      <c r="AX12" s="90">
        <f t="shared" si="31"/>
        <v>0</v>
      </c>
      <c r="AY12" s="90">
        <f t="shared" si="32"/>
        <v>0</v>
      </c>
      <c r="AZ12" s="90">
        <f t="shared" si="33"/>
        <v>0</v>
      </c>
      <c r="BA12" s="90">
        <f t="shared" si="34"/>
        <v>0</v>
      </c>
      <c r="BB12" s="90">
        <f t="shared" si="35"/>
        <v>0</v>
      </c>
      <c r="BC12" s="90">
        <f t="shared" si="36"/>
        <v>0</v>
      </c>
      <c r="BD12" s="91">
        <f t="shared" si="37"/>
        <v>6</v>
      </c>
      <c r="BE12" s="1"/>
      <c r="BF12" s="76">
        <f t="shared" si="10"/>
        <v>0</v>
      </c>
      <c r="BG12" s="76">
        <f t="shared" si="11"/>
        <v>0</v>
      </c>
      <c r="BH12" s="77">
        <f t="shared" si="12"/>
        <v>0</v>
      </c>
      <c r="BI12" s="77">
        <f t="shared" si="13"/>
        <v>0</v>
      </c>
      <c r="BJ12" s="77">
        <f t="shared" si="14"/>
        <v>0</v>
      </c>
      <c r="BK12" s="77">
        <f t="shared" si="15"/>
        <v>0</v>
      </c>
      <c r="BL12" s="77">
        <f t="shared" si="16"/>
        <v>0</v>
      </c>
    </row>
    <row r="13" spans="1:64" ht="15" customHeight="1" x14ac:dyDescent="0.25">
      <c r="A13" s="95">
        <f>+ABR!A13</f>
        <v>10</v>
      </c>
      <c r="B13" s="95" t="str">
        <f>+ABR!B13</f>
        <v xml:space="preserve">10-intervencion para personas con dependencia del alcohol y tabaco </v>
      </c>
      <c r="C13" s="270" t="str">
        <f>+ABR!C13</f>
        <v>SALUD MENTAL CSMC</v>
      </c>
      <c r="D13" s="96">
        <v>0</v>
      </c>
      <c r="E13" s="96">
        <v>0</v>
      </c>
      <c r="F13" s="96">
        <v>0</v>
      </c>
      <c r="G13" s="96">
        <v>0</v>
      </c>
      <c r="H13" s="96">
        <v>0</v>
      </c>
      <c r="I13" s="96">
        <v>0</v>
      </c>
      <c r="J13" s="96">
        <v>0</v>
      </c>
      <c r="K13" s="96">
        <v>0</v>
      </c>
      <c r="L13" s="96">
        <v>0</v>
      </c>
      <c r="M13" s="96">
        <v>0</v>
      </c>
      <c r="N13" s="96">
        <v>0</v>
      </c>
      <c r="O13" s="96">
        <v>0</v>
      </c>
      <c r="P13" s="96">
        <v>0</v>
      </c>
      <c r="Q13" s="96">
        <v>0</v>
      </c>
      <c r="R13" s="96">
        <v>0</v>
      </c>
      <c r="S13" s="96">
        <v>0</v>
      </c>
      <c r="T13" s="96">
        <v>0</v>
      </c>
      <c r="U13" s="96">
        <v>0</v>
      </c>
      <c r="V13" s="96">
        <v>0</v>
      </c>
      <c r="W13" s="96">
        <v>0</v>
      </c>
      <c r="X13" s="96">
        <v>0</v>
      </c>
      <c r="Y13" s="96">
        <v>0</v>
      </c>
      <c r="Z13" s="96">
        <v>0</v>
      </c>
      <c r="AA13" s="96">
        <v>0</v>
      </c>
      <c r="AB13" s="96">
        <v>0</v>
      </c>
      <c r="AC13" s="96">
        <v>0</v>
      </c>
      <c r="AD13" s="96">
        <v>0</v>
      </c>
      <c r="AE13" s="96">
        <v>0</v>
      </c>
      <c r="AF13" s="96">
        <v>0</v>
      </c>
      <c r="AG13" s="96">
        <v>0</v>
      </c>
      <c r="AH13" s="96">
        <v>0</v>
      </c>
      <c r="AI13" s="96">
        <v>0</v>
      </c>
      <c r="AJ13" s="96">
        <v>0</v>
      </c>
      <c r="AK13" s="96">
        <v>0</v>
      </c>
      <c r="AL13" s="96">
        <v>0</v>
      </c>
      <c r="AM13" s="96">
        <v>0</v>
      </c>
      <c r="AN13" s="96">
        <v>0</v>
      </c>
      <c r="AO13" s="96">
        <v>0</v>
      </c>
      <c r="AP13" s="96">
        <v>0</v>
      </c>
      <c r="AQ13" s="96">
        <v>0</v>
      </c>
      <c r="AR13" s="96">
        <v>0</v>
      </c>
      <c r="AS13" s="13"/>
      <c r="AT13" s="90">
        <f t="shared" si="27"/>
        <v>0</v>
      </c>
      <c r="AU13" s="90">
        <f t="shared" si="28"/>
        <v>0</v>
      </c>
      <c r="AV13" s="90">
        <f t="shared" si="29"/>
        <v>0</v>
      </c>
      <c r="AW13" s="90">
        <f t="shared" si="30"/>
        <v>0</v>
      </c>
      <c r="AX13" s="90">
        <f t="shared" si="31"/>
        <v>0</v>
      </c>
      <c r="AY13" s="90">
        <f t="shared" si="32"/>
        <v>0</v>
      </c>
      <c r="AZ13" s="90">
        <f t="shared" si="33"/>
        <v>0</v>
      </c>
      <c r="BA13" s="90">
        <f t="shared" si="34"/>
        <v>0</v>
      </c>
      <c r="BB13" s="90">
        <f t="shared" si="35"/>
        <v>0</v>
      </c>
      <c r="BC13" s="90">
        <f t="shared" si="36"/>
        <v>0</v>
      </c>
      <c r="BD13" s="91">
        <f t="shared" si="37"/>
        <v>0</v>
      </c>
      <c r="BE13" s="1"/>
      <c r="BF13" s="76">
        <f t="shared" si="10"/>
        <v>0</v>
      </c>
      <c r="BG13" s="76">
        <f t="shared" si="11"/>
        <v>0</v>
      </c>
      <c r="BH13" s="77">
        <f t="shared" si="12"/>
        <v>0</v>
      </c>
      <c r="BI13" s="77">
        <f t="shared" si="13"/>
        <v>0</v>
      </c>
      <c r="BJ13" s="77">
        <f t="shared" si="14"/>
        <v>0</v>
      </c>
      <c r="BK13" s="77">
        <f t="shared" si="15"/>
        <v>0</v>
      </c>
      <c r="BL13" s="77">
        <f t="shared" si="16"/>
        <v>0</v>
      </c>
    </row>
    <row r="14" spans="1:64" ht="15" customHeight="1" x14ac:dyDescent="0.25">
      <c r="A14" s="95">
        <f>+ABR!A14</f>
        <v>11</v>
      </c>
      <c r="B14" s="95" t="str">
        <f>+ABR!B14</f>
        <v xml:space="preserve">11-Tratamiento ambulatorio a personas con sindrome psicotico o trastorno del espectro de la esquizofrenia </v>
      </c>
      <c r="C14" s="270" t="str">
        <f>+ABR!C14</f>
        <v>SALUD MENTAL CSMC</v>
      </c>
      <c r="D14" s="96">
        <v>0</v>
      </c>
      <c r="E14" s="96">
        <v>0</v>
      </c>
      <c r="F14" s="96">
        <v>0</v>
      </c>
      <c r="G14" s="96">
        <v>0</v>
      </c>
      <c r="H14" s="96">
        <v>0</v>
      </c>
      <c r="I14" s="96">
        <v>0</v>
      </c>
      <c r="J14" s="96">
        <v>0</v>
      </c>
      <c r="K14" s="96">
        <v>0</v>
      </c>
      <c r="L14" s="96">
        <v>0</v>
      </c>
      <c r="M14" s="96">
        <v>0</v>
      </c>
      <c r="N14" s="96">
        <v>0</v>
      </c>
      <c r="O14" s="96">
        <v>0</v>
      </c>
      <c r="P14" s="96">
        <v>0</v>
      </c>
      <c r="Q14" s="96">
        <v>0</v>
      </c>
      <c r="R14" s="96">
        <v>0</v>
      </c>
      <c r="S14" s="96">
        <v>0</v>
      </c>
      <c r="T14" s="96">
        <v>0</v>
      </c>
      <c r="U14" s="96">
        <v>0</v>
      </c>
      <c r="V14" s="96">
        <v>0</v>
      </c>
      <c r="W14" s="96">
        <v>0</v>
      </c>
      <c r="X14" s="96">
        <v>0</v>
      </c>
      <c r="Y14" s="96">
        <v>0</v>
      </c>
      <c r="Z14" s="96">
        <v>0</v>
      </c>
      <c r="AA14" s="96">
        <v>0</v>
      </c>
      <c r="AB14" s="96">
        <v>0</v>
      </c>
      <c r="AC14" s="96">
        <v>0</v>
      </c>
      <c r="AD14" s="96">
        <v>0</v>
      </c>
      <c r="AE14" s="96">
        <v>0</v>
      </c>
      <c r="AF14" s="96">
        <v>0</v>
      </c>
      <c r="AG14" s="96">
        <v>0</v>
      </c>
      <c r="AH14" s="96">
        <v>0</v>
      </c>
      <c r="AI14" s="96">
        <v>0</v>
      </c>
      <c r="AJ14" s="96">
        <v>0</v>
      </c>
      <c r="AK14" s="96">
        <v>0</v>
      </c>
      <c r="AL14" s="96">
        <v>0</v>
      </c>
      <c r="AM14" s="96">
        <v>0</v>
      </c>
      <c r="AN14" s="96">
        <v>0</v>
      </c>
      <c r="AO14" s="96">
        <v>0</v>
      </c>
      <c r="AP14" s="96">
        <v>0</v>
      </c>
      <c r="AQ14" s="96">
        <v>0</v>
      </c>
      <c r="AR14" s="96">
        <v>0</v>
      </c>
      <c r="AS14" s="13"/>
      <c r="AT14" s="90">
        <f t="shared" si="27"/>
        <v>0</v>
      </c>
      <c r="AU14" s="90">
        <f t="shared" si="28"/>
        <v>0</v>
      </c>
      <c r="AV14" s="90">
        <f t="shared" si="29"/>
        <v>0</v>
      </c>
      <c r="AW14" s="90">
        <f t="shared" si="30"/>
        <v>0</v>
      </c>
      <c r="AX14" s="90">
        <f t="shared" si="31"/>
        <v>0</v>
      </c>
      <c r="AY14" s="90">
        <f t="shared" si="32"/>
        <v>0</v>
      </c>
      <c r="AZ14" s="90">
        <f t="shared" si="33"/>
        <v>0</v>
      </c>
      <c r="BA14" s="90">
        <f t="shared" si="34"/>
        <v>0</v>
      </c>
      <c r="BB14" s="90">
        <f t="shared" si="35"/>
        <v>0</v>
      </c>
      <c r="BC14" s="90">
        <f t="shared" si="36"/>
        <v>0</v>
      </c>
      <c r="BD14" s="91">
        <f t="shared" si="37"/>
        <v>0</v>
      </c>
      <c r="BE14" s="1"/>
      <c r="BF14" s="76">
        <f t="shared" si="10"/>
        <v>0</v>
      </c>
      <c r="BG14" s="76">
        <f t="shared" si="11"/>
        <v>0</v>
      </c>
      <c r="BH14" s="77">
        <f t="shared" si="12"/>
        <v>0</v>
      </c>
      <c r="BI14" s="77">
        <f t="shared" si="13"/>
        <v>0</v>
      </c>
      <c r="BJ14" s="77">
        <f t="shared" si="14"/>
        <v>0</v>
      </c>
      <c r="BK14" s="77">
        <f t="shared" si="15"/>
        <v>0</v>
      </c>
      <c r="BL14" s="77">
        <f t="shared" si="16"/>
        <v>0</v>
      </c>
    </row>
    <row r="15" spans="1:64" ht="15" customHeight="1" x14ac:dyDescent="0.25">
      <c r="A15" s="95">
        <f>+ABR!A15</f>
        <v>12</v>
      </c>
      <c r="B15" s="95" t="str">
        <f>+ABR!B15</f>
        <v xml:space="preserve">12-Tratamiento ambulatorio de personas con primer episodio psicotico </v>
      </c>
      <c r="C15" s="270" t="str">
        <f>+ABR!C15</f>
        <v>SALUD MENTAL CSMC</v>
      </c>
      <c r="D15" s="96">
        <v>0</v>
      </c>
      <c r="E15" s="96">
        <v>0</v>
      </c>
      <c r="F15" s="96">
        <v>0</v>
      </c>
      <c r="G15" s="96">
        <v>0</v>
      </c>
      <c r="H15" s="96">
        <v>0</v>
      </c>
      <c r="I15" s="96">
        <v>0</v>
      </c>
      <c r="J15" s="96">
        <v>0</v>
      </c>
      <c r="K15" s="96">
        <v>0</v>
      </c>
      <c r="L15" s="96">
        <v>0</v>
      </c>
      <c r="M15" s="96">
        <v>0</v>
      </c>
      <c r="N15" s="96">
        <v>0</v>
      </c>
      <c r="O15" s="96">
        <v>0</v>
      </c>
      <c r="P15" s="96">
        <v>0</v>
      </c>
      <c r="Q15" s="96">
        <v>0</v>
      </c>
      <c r="R15" s="96">
        <v>0</v>
      </c>
      <c r="S15" s="96">
        <v>0</v>
      </c>
      <c r="T15" s="96">
        <v>0</v>
      </c>
      <c r="U15" s="96">
        <v>0</v>
      </c>
      <c r="V15" s="96">
        <v>0</v>
      </c>
      <c r="W15" s="96">
        <v>0</v>
      </c>
      <c r="X15" s="96">
        <v>0</v>
      </c>
      <c r="Y15" s="96">
        <v>0</v>
      </c>
      <c r="Z15" s="96">
        <v>0</v>
      </c>
      <c r="AA15" s="96">
        <v>0</v>
      </c>
      <c r="AB15" s="96">
        <v>0</v>
      </c>
      <c r="AC15" s="96">
        <v>0</v>
      </c>
      <c r="AD15" s="96">
        <v>0</v>
      </c>
      <c r="AE15" s="96">
        <v>0</v>
      </c>
      <c r="AF15" s="96">
        <v>0</v>
      </c>
      <c r="AG15" s="96">
        <v>0</v>
      </c>
      <c r="AH15" s="96">
        <v>0</v>
      </c>
      <c r="AI15" s="96">
        <v>0</v>
      </c>
      <c r="AJ15" s="96">
        <v>0</v>
      </c>
      <c r="AK15" s="96">
        <v>0</v>
      </c>
      <c r="AL15" s="96">
        <v>0</v>
      </c>
      <c r="AM15" s="96">
        <v>0</v>
      </c>
      <c r="AN15" s="96">
        <v>0</v>
      </c>
      <c r="AO15" s="96">
        <v>0</v>
      </c>
      <c r="AP15" s="96">
        <v>0</v>
      </c>
      <c r="AQ15" s="96">
        <v>0</v>
      </c>
      <c r="AR15" s="96">
        <v>0</v>
      </c>
      <c r="AS15" s="13"/>
      <c r="AT15" s="90">
        <f t="shared" si="27"/>
        <v>0</v>
      </c>
      <c r="AU15" s="90">
        <f t="shared" si="28"/>
        <v>0</v>
      </c>
      <c r="AV15" s="90">
        <f t="shared" si="29"/>
        <v>0</v>
      </c>
      <c r="AW15" s="90">
        <f t="shared" si="30"/>
        <v>0</v>
      </c>
      <c r="AX15" s="90">
        <f t="shared" si="31"/>
        <v>0</v>
      </c>
      <c r="AY15" s="90">
        <f t="shared" si="32"/>
        <v>0</v>
      </c>
      <c r="AZ15" s="90">
        <f t="shared" si="33"/>
        <v>0</v>
      </c>
      <c r="BA15" s="90">
        <f t="shared" si="34"/>
        <v>0</v>
      </c>
      <c r="BB15" s="90">
        <f t="shared" si="35"/>
        <v>0</v>
      </c>
      <c r="BC15" s="90">
        <f t="shared" si="36"/>
        <v>0</v>
      </c>
      <c r="BD15" s="91">
        <f t="shared" si="37"/>
        <v>0</v>
      </c>
      <c r="BE15" s="1"/>
      <c r="BF15" s="76">
        <f t="shared" si="10"/>
        <v>0</v>
      </c>
      <c r="BG15" s="76">
        <f t="shared" si="11"/>
        <v>0</v>
      </c>
      <c r="BH15" s="77">
        <f t="shared" si="12"/>
        <v>0</v>
      </c>
      <c r="BI15" s="77">
        <f t="shared" si="13"/>
        <v>0</v>
      </c>
      <c r="BJ15" s="77">
        <f t="shared" si="14"/>
        <v>0</v>
      </c>
      <c r="BK15" s="77">
        <f t="shared" si="15"/>
        <v>0</v>
      </c>
      <c r="BL15" s="77">
        <f t="shared" si="16"/>
        <v>0</v>
      </c>
    </row>
    <row r="16" spans="1:64" ht="15" customHeight="1" x14ac:dyDescent="0.25">
      <c r="A16" s="95">
        <f>+ABR!A16</f>
        <v>13</v>
      </c>
      <c r="B16" s="95" t="str">
        <f>+ABR!B16</f>
        <v xml:space="preserve">13-Rehabilitacion psicosocial </v>
      </c>
      <c r="C16" s="270" t="str">
        <f>+ABR!C16</f>
        <v>SALUD MENTAL CSMC</v>
      </c>
      <c r="D16" s="96">
        <v>0</v>
      </c>
      <c r="E16" s="96">
        <v>0</v>
      </c>
      <c r="F16" s="96">
        <v>0</v>
      </c>
      <c r="G16" s="96">
        <v>0</v>
      </c>
      <c r="H16" s="96">
        <v>0</v>
      </c>
      <c r="I16" s="96">
        <v>0</v>
      </c>
      <c r="J16" s="96">
        <v>0</v>
      </c>
      <c r="K16" s="96">
        <v>0</v>
      </c>
      <c r="L16" s="96">
        <v>0</v>
      </c>
      <c r="M16" s="96">
        <v>0</v>
      </c>
      <c r="N16" s="96">
        <v>0</v>
      </c>
      <c r="O16" s="96">
        <v>0</v>
      </c>
      <c r="P16" s="96">
        <v>0</v>
      </c>
      <c r="Q16" s="96">
        <v>0</v>
      </c>
      <c r="R16" s="96">
        <v>0</v>
      </c>
      <c r="S16" s="96">
        <v>0</v>
      </c>
      <c r="T16" s="96">
        <v>0</v>
      </c>
      <c r="U16" s="96">
        <v>0</v>
      </c>
      <c r="V16" s="96">
        <v>0</v>
      </c>
      <c r="W16" s="96">
        <v>0</v>
      </c>
      <c r="X16" s="96">
        <v>0</v>
      </c>
      <c r="Y16" s="96">
        <v>0</v>
      </c>
      <c r="Z16" s="96">
        <v>0</v>
      </c>
      <c r="AA16" s="96">
        <v>0</v>
      </c>
      <c r="AB16" s="96">
        <v>0</v>
      </c>
      <c r="AC16" s="96">
        <v>0</v>
      </c>
      <c r="AD16" s="96">
        <v>0</v>
      </c>
      <c r="AE16" s="96">
        <v>0</v>
      </c>
      <c r="AF16" s="96">
        <v>0</v>
      </c>
      <c r="AG16" s="96">
        <v>0</v>
      </c>
      <c r="AH16" s="96">
        <v>0</v>
      </c>
      <c r="AI16" s="96">
        <v>0</v>
      </c>
      <c r="AJ16" s="96">
        <v>0</v>
      </c>
      <c r="AK16" s="96">
        <v>0</v>
      </c>
      <c r="AL16" s="96">
        <v>0</v>
      </c>
      <c r="AM16" s="96">
        <v>0</v>
      </c>
      <c r="AN16" s="96">
        <v>0</v>
      </c>
      <c r="AO16" s="96">
        <v>0</v>
      </c>
      <c r="AP16" s="96">
        <v>0</v>
      </c>
      <c r="AQ16" s="96">
        <v>0</v>
      </c>
      <c r="AR16" s="96">
        <v>0</v>
      </c>
      <c r="AS16" s="13"/>
      <c r="AT16" s="90">
        <f t="shared" si="27"/>
        <v>0</v>
      </c>
      <c r="AU16" s="90">
        <f t="shared" si="28"/>
        <v>0</v>
      </c>
      <c r="AV16" s="90">
        <f t="shared" si="29"/>
        <v>0</v>
      </c>
      <c r="AW16" s="90">
        <f t="shared" si="30"/>
        <v>0</v>
      </c>
      <c r="AX16" s="90">
        <f t="shared" si="31"/>
        <v>0</v>
      </c>
      <c r="AY16" s="90">
        <f t="shared" si="32"/>
        <v>0</v>
      </c>
      <c r="AZ16" s="90">
        <f t="shared" si="33"/>
        <v>0</v>
      </c>
      <c r="BA16" s="90">
        <f t="shared" si="34"/>
        <v>0</v>
      </c>
      <c r="BB16" s="90">
        <f t="shared" si="35"/>
        <v>0</v>
      </c>
      <c r="BC16" s="90">
        <f t="shared" si="36"/>
        <v>0</v>
      </c>
      <c r="BD16" s="91">
        <f t="shared" si="37"/>
        <v>0</v>
      </c>
      <c r="BE16" s="1"/>
      <c r="BF16" s="76">
        <f t="shared" si="10"/>
        <v>0</v>
      </c>
      <c r="BG16" s="76">
        <f t="shared" si="11"/>
        <v>0</v>
      </c>
      <c r="BH16" s="77">
        <f t="shared" si="12"/>
        <v>0</v>
      </c>
      <c r="BI16" s="77">
        <f t="shared" si="13"/>
        <v>0</v>
      </c>
      <c r="BJ16" s="77">
        <f t="shared" si="14"/>
        <v>0</v>
      </c>
      <c r="BK16" s="77">
        <f t="shared" si="15"/>
        <v>0</v>
      </c>
      <c r="BL16" s="77">
        <f t="shared" si="16"/>
        <v>0</v>
      </c>
    </row>
    <row r="17" spans="1:56" ht="30" x14ac:dyDescent="0.25">
      <c r="A17" s="95">
        <f>+ABR!A17</f>
        <v>14</v>
      </c>
      <c r="B17" s="95" t="str">
        <f>+ABR!B17</f>
        <v xml:space="preserve">14-Rehabilitacion laboral </v>
      </c>
      <c r="C17" s="270" t="str">
        <f>+ABR!C17</f>
        <v>SALUD MENTAL CSMC</v>
      </c>
      <c r="D17" s="96">
        <v>0</v>
      </c>
      <c r="E17" s="96">
        <v>0</v>
      </c>
      <c r="F17" s="96">
        <v>0</v>
      </c>
      <c r="G17" s="96">
        <v>0</v>
      </c>
      <c r="H17" s="96">
        <v>0</v>
      </c>
      <c r="I17" s="96">
        <v>0</v>
      </c>
      <c r="J17" s="96">
        <v>0</v>
      </c>
      <c r="K17" s="96">
        <v>0</v>
      </c>
      <c r="L17" s="96">
        <v>0</v>
      </c>
      <c r="M17" s="96">
        <v>0</v>
      </c>
      <c r="N17" s="96">
        <v>0</v>
      </c>
      <c r="O17" s="96">
        <v>0</v>
      </c>
      <c r="P17" s="96">
        <v>0</v>
      </c>
      <c r="Q17" s="96">
        <v>0</v>
      </c>
      <c r="R17" s="96">
        <v>0</v>
      </c>
      <c r="S17" s="96">
        <v>0</v>
      </c>
      <c r="T17" s="96">
        <v>0</v>
      </c>
      <c r="U17" s="96">
        <v>0</v>
      </c>
      <c r="V17" s="96">
        <v>0</v>
      </c>
      <c r="W17" s="96">
        <v>0</v>
      </c>
      <c r="X17" s="96">
        <v>0</v>
      </c>
      <c r="Y17" s="96">
        <v>0</v>
      </c>
      <c r="Z17" s="96">
        <v>0</v>
      </c>
      <c r="AA17" s="96">
        <v>0</v>
      </c>
      <c r="AB17" s="96">
        <v>0</v>
      </c>
      <c r="AC17" s="96">
        <v>0</v>
      </c>
      <c r="AD17" s="96">
        <v>0</v>
      </c>
      <c r="AE17" s="96">
        <v>0</v>
      </c>
      <c r="AF17" s="96">
        <v>0</v>
      </c>
      <c r="AG17" s="96">
        <v>0</v>
      </c>
      <c r="AH17" s="96">
        <v>0</v>
      </c>
      <c r="AI17" s="96">
        <v>0</v>
      </c>
      <c r="AJ17" s="96">
        <v>0</v>
      </c>
      <c r="AK17" s="96">
        <v>0</v>
      </c>
      <c r="AL17" s="96">
        <v>0</v>
      </c>
      <c r="AM17" s="96">
        <v>0</v>
      </c>
      <c r="AN17" s="96">
        <v>0</v>
      </c>
      <c r="AO17" s="96">
        <v>0</v>
      </c>
      <c r="AP17" s="96">
        <v>0</v>
      </c>
      <c r="AQ17" s="96">
        <v>0</v>
      </c>
      <c r="AR17" s="96">
        <v>0</v>
      </c>
      <c r="AT17" s="90">
        <f t="shared" si="27"/>
        <v>0</v>
      </c>
      <c r="AU17" s="90">
        <f t="shared" si="28"/>
        <v>0</v>
      </c>
      <c r="AV17" s="90">
        <f t="shared" si="29"/>
        <v>0</v>
      </c>
      <c r="AW17" s="90">
        <f t="shared" si="30"/>
        <v>0</v>
      </c>
      <c r="AX17" s="90">
        <f t="shared" si="31"/>
        <v>0</v>
      </c>
      <c r="AY17" s="90">
        <f t="shared" si="32"/>
        <v>0</v>
      </c>
      <c r="AZ17" s="90">
        <f t="shared" si="33"/>
        <v>0</v>
      </c>
      <c r="BA17" s="90">
        <f t="shared" si="34"/>
        <v>0</v>
      </c>
      <c r="BB17" s="90">
        <f t="shared" si="35"/>
        <v>0</v>
      </c>
      <c r="BC17" s="90">
        <f t="shared" si="36"/>
        <v>0</v>
      </c>
      <c r="BD17" s="91">
        <f t="shared" si="37"/>
        <v>0</v>
      </c>
    </row>
    <row r="18" spans="1:56" ht="30" x14ac:dyDescent="0.25">
      <c r="A18" s="95">
        <f>+ABR!A18</f>
        <v>15</v>
      </c>
      <c r="B18" s="95" t="str">
        <f>+ABR!B18</f>
        <v xml:space="preserve">15-Primeros auxilios psicologicos en situaciones de crisis y emergencias humanitarias </v>
      </c>
      <c r="C18" s="270" t="str">
        <f>+ABR!C18</f>
        <v>SALUD MENTAL CSMC</v>
      </c>
      <c r="D18" s="96">
        <v>0</v>
      </c>
      <c r="E18" s="96">
        <v>1</v>
      </c>
      <c r="F18" s="96">
        <v>0</v>
      </c>
      <c r="G18" s="96">
        <v>0</v>
      </c>
      <c r="H18" s="96">
        <v>0</v>
      </c>
      <c r="I18" s="96">
        <v>0</v>
      </c>
      <c r="J18" s="96">
        <v>0</v>
      </c>
      <c r="K18" s="96">
        <v>0</v>
      </c>
      <c r="L18" s="96">
        <v>0</v>
      </c>
      <c r="M18" s="96">
        <v>0</v>
      </c>
      <c r="N18" s="96">
        <v>0</v>
      </c>
      <c r="O18" s="96">
        <v>0</v>
      </c>
      <c r="P18" s="96">
        <v>0</v>
      </c>
      <c r="Q18" s="96">
        <v>0</v>
      </c>
      <c r="R18" s="96">
        <v>0</v>
      </c>
      <c r="S18" s="96">
        <v>0</v>
      </c>
      <c r="T18" s="96">
        <v>0</v>
      </c>
      <c r="U18" s="96">
        <v>0</v>
      </c>
      <c r="V18" s="96">
        <v>0</v>
      </c>
      <c r="W18" s="96">
        <v>0</v>
      </c>
      <c r="X18" s="96">
        <v>0</v>
      </c>
      <c r="Y18" s="96">
        <v>0</v>
      </c>
      <c r="Z18" s="96">
        <v>0</v>
      </c>
      <c r="AA18" s="96">
        <v>0</v>
      </c>
      <c r="AB18" s="96">
        <v>0</v>
      </c>
      <c r="AC18" s="96">
        <v>0</v>
      </c>
      <c r="AD18" s="96">
        <v>0</v>
      </c>
      <c r="AE18" s="96">
        <v>0</v>
      </c>
      <c r="AF18" s="96">
        <v>0</v>
      </c>
      <c r="AG18" s="96">
        <v>0</v>
      </c>
      <c r="AH18" s="96">
        <v>0</v>
      </c>
      <c r="AI18" s="96">
        <v>0</v>
      </c>
      <c r="AJ18" s="96">
        <v>0</v>
      </c>
      <c r="AK18" s="96">
        <v>0</v>
      </c>
      <c r="AL18" s="96">
        <v>0</v>
      </c>
      <c r="AM18" s="96">
        <v>0</v>
      </c>
      <c r="AN18" s="96">
        <v>0</v>
      </c>
      <c r="AO18" s="96">
        <v>0</v>
      </c>
      <c r="AP18" s="96">
        <v>0</v>
      </c>
      <c r="AQ18" s="96">
        <v>0</v>
      </c>
      <c r="AR18" s="96">
        <v>0</v>
      </c>
      <c r="AT18" s="90">
        <f t="shared" si="27"/>
        <v>0</v>
      </c>
      <c r="AU18" s="90">
        <f t="shared" si="28"/>
        <v>1</v>
      </c>
      <c r="AV18" s="90">
        <f t="shared" si="29"/>
        <v>0</v>
      </c>
      <c r="AW18" s="90">
        <f t="shared" si="30"/>
        <v>0</v>
      </c>
      <c r="AX18" s="90">
        <f t="shared" si="31"/>
        <v>0</v>
      </c>
      <c r="AY18" s="90">
        <f t="shared" si="32"/>
        <v>0</v>
      </c>
      <c r="AZ18" s="90">
        <f t="shared" si="33"/>
        <v>0</v>
      </c>
      <c r="BA18" s="90">
        <f t="shared" si="34"/>
        <v>0</v>
      </c>
      <c r="BB18" s="90">
        <f t="shared" si="35"/>
        <v>0</v>
      </c>
      <c r="BC18" s="90">
        <f t="shared" si="36"/>
        <v>0</v>
      </c>
      <c r="BD18" s="91">
        <f t="shared" si="37"/>
        <v>1</v>
      </c>
    </row>
    <row r="19" spans="1:56" ht="30" x14ac:dyDescent="0.25">
      <c r="A19" s="95">
        <f>+ABR!A19</f>
        <v>16</v>
      </c>
      <c r="B19" s="95" t="str">
        <f>+ABR!B19</f>
        <v xml:space="preserve">16-Parejas con consejeria en promocion de una convivencia saludable </v>
      </c>
      <c r="C19" s="270" t="str">
        <f>+ABR!C19</f>
        <v>SALUD MENTAL CSMC</v>
      </c>
      <c r="D19" s="96">
        <v>0</v>
      </c>
      <c r="E19" s="96">
        <v>0</v>
      </c>
      <c r="F19" s="96">
        <v>0</v>
      </c>
      <c r="G19" s="96">
        <v>0</v>
      </c>
      <c r="H19" s="96">
        <v>0</v>
      </c>
      <c r="I19" s="96">
        <v>0</v>
      </c>
      <c r="J19" s="96">
        <v>0</v>
      </c>
      <c r="K19" s="96">
        <v>0</v>
      </c>
      <c r="L19" s="96">
        <v>0</v>
      </c>
      <c r="M19" s="96">
        <v>0</v>
      </c>
      <c r="N19" s="96">
        <v>0</v>
      </c>
      <c r="O19" s="96">
        <v>0</v>
      </c>
      <c r="P19" s="96">
        <v>0</v>
      </c>
      <c r="Q19" s="96">
        <v>0</v>
      </c>
      <c r="R19" s="96">
        <v>0</v>
      </c>
      <c r="S19" s="96">
        <v>0</v>
      </c>
      <c r="T19" s="96">
        <v>0</v>
      </c>
      <c r="U19" s="96">
        <v>0</v>
      </c>
      <c r="V19" s="96">
        <v>0</v>
      </c>
      <c r="W19" s="96">
        <v>0</v>
      </c>
      <c r="X19" s="96">
        <v>0</v>
      </c>
      <c r="Y19" s="96">
        <v>0</v>
      </c>
      <c r="Z19" s="96">
        <v>0</v>
      </c>
      <c r="AA19" s="96">
        <v>0</v>
      </c>
      <c r="AB19" s="96">
        <v>0</v>
      </c>
      <c r="AC19" s="96">
        <v>0</v>
      </c>
      <c r="AD19" s="96">
        <v>0</v>
      </c>
      <c r="AE19" s="96">
        <v>0</v>
      </c>
      <c r="AF19" s="96">
        <v>0</v>
      </c>
      <c r="AG19" s="96">
        <v>0</v>
      </c>
      <c r="AH19" s="96">
        <v>0</v>
      </c>
      <c r="AI19" s="96">
        <v>0</v>
      </c>
      <c r="AJ19" s="96">
        <v>0</v>
      </c>
      <c r="AK19" s="96">
        <v>0</v>
      </c>
      <c r="AL19" s="96">
        <v>0</v>
      </c>
      <c r="AM19" s="96">
        <v>0</v>
      </c>
      <c r="AN19" s="96">
        <v>0</v>
      </c>
      <c r="AO19" s="96">
        <v>0</v>
      </c>
      <c r="AP19" s="96">
        <v>0</v>
      </c>
      <c r="AQ19" s="96">
        <v>0</v>
      </c>
      <c r="AR19" s="96">
        <v>0</v>
      </c>
      <c r="AT19" s="90">
        <f t="shared" si="27"/>
        <v>0</v>
      </c>
      <c r="AU19" s="90">
        <f t="shared" si="28"/>
        <v>0</v>
      </c>
      <c r="AV19" s="90">
        <f t="shared" si="29"/>
        <v>0</v>
      </c>
      <c r="AW19" s="90">
        <f t="shared" si="30"/>
        <v>0</v>
      </c>
      <c r="AX19" s="90">
        <f t="shared" si="31"/>
        <v>0</v>
      </c>
      <c r="AY19" s="90">
        <f t="shared" si="32"/>
        <v>0</v>
      </c>
      <c r="AZ19" s="90">
        <f t="shared" si="33"/>
        <v>0</v>
      </c>
      <c r="BA19" s="90">
        <f t="shared" si="34"/>
        <v>0</v>
      </c>
      <c r="BB19" s="90">
        <f t="shared" si="35"/>
        <v>0</v>
      </c>
      <c r="BC19" s="90">
        <f t="shared" si="36"/>
        <v>0</v>
      </c>
      <c r="BD19" s="91">
        <f t="shared" si="37"/>
        <v>0</v>
      </c>
    </row>
    <row r="20" spans="1:56" ht="30" x14ac:dyDescent="0.25">
      <c r="A20" s="95">
        <f>+ABR!A20</f>
        <v>17</v>
      </c>
      <c r="B20" s="95" t="str">
        <f>+ABR!B20</f>
        <v xml:space="preserve">17-Agentes comunitarios de salud realizan vigilancia ciudadana para reducir la violencia fisica causada por la pareja </v>
      </c>
      <c r="C20" s="270" t="str">
        <f>+ABR!C20</f>
        <v>SALUD MENTAL CSMC</v>
      </c>
      <c r="D20" s="96">
        <v>0</v>
      </c>
      <c r="E20" s="96">
        <v>0</v>
      </c>
      <c r="F20" s="96">
        <v>0</v>
      </c>
      <c r="G20" s="96">
        <v>0</v>
      </c>
      <c r="H20" s="96">
        <v>0</v>
      </c>
      <c r="I20" s="96">
        <v>0</v>
      </c>
      <c r="J20" s="96">
        <v>0</v>
      </c>
      <c r="K20" s="96">
        <v>0</v>
      </c>
      <c r="L20" s="96">
        <v>0</v>
      </c>
      <c r="M20" s="96">
        <v>0</v>
      </c>
      <c r="N20" s="96">
        <v>0</v>
      </c>
      <c r="O20" s="96">
        <v>0</v>
      </c>
      <c r="P20" s="96">
        <v>0</v>
      </c>
      <c r="Q20" s="96">
        <v>0</v>
      </c>
      <c r="R20" s="96">
        <v>0</v>
      </c>
      <c r="S20" s="96">
        <v>0</v>
      </c>
      <c r="T20" s="96">
        <v>0</v>
      </c>
      <c r="U20" s="96">
        <v>0</v>
      </c>
      <c r="V20" s="96">
        <v>0</v>
      </c>
      <c r="W20" s="96">
        <v>0</v>
      </c>
      <c r="X20" s="96">
        <v>0</v>
      </c>
      <c r="Y20" s="96">
        <v>0</v>
      </c>
      <c r="Z20" s="96">
        <v>0</v>
      </c>
      <c r="AA20" s="96">
        <v>0</v>
      </c>
      <c r="AB20" s="96">
        <v>0</v>
      </c>
      <c r="AC20" s="96">
        <v>0</v>
      </c>
      <c r="AD20" s="96">
        <v>0</v>
      </c>
      <c r="AE20" s="96">
        <v>0</v>
      </c>
      <c r="AF20" s="96">
        <v>0</v>
      </c>
      <c r="AG20" s="96">
        <v>0</v>
      </c>
      <c r="AH20" s="96">
        <v>0</v>
      </c>
      <c r="AI20" s="96">
        <v>0</v>
      </c>
      <c r="AJ20" s="96">
        <v>0</v>
      </c>
      <c r="AK20" s="96">
        <v>0</v>
      </c>
      <c r="AL20" s="96">
        <v>0</v>
      </c>
      <c r="AM20" s="96">
        <v>0</v>
      </c>
      <c r="AN20" s="96">
        <v>0</v>
      </c>
      <c r="AO20" s="96">
        <v>0</v>
      </c>
      <c r="AP20" s="96">
        <v>0</v>
      </c>
      <c r="AQ20" s="96">
        <v>0</v>
      </c>
      <c r="AR20" s="96">
        <v>0</v>
      </c>
      <c r="AT20" s="90">
        <f t="shared" si="27"/>
        <v>0</v>
      </c>
      <c r="AU20" s="90">
        <f t="shared" si="28"/>
        <v>0</v>
      </c>
      <c r="AV20" s="90">
        <f t="shared" si="29"/>
        <v>0</v>
      </c>
      <c r="AW20" s="90">
        <f t="shared" si="30"/>
        <v>0</v>
      </c>
      <c r="AX20" s="90">
        <f t="shared" si="31"/>
        <v>0</v>
      </c>
      <c r="AY20" s="90">
        <f t="shared" si="32"/>
        <v>0</v>
      </c>
      <c r="AZ20" s="90">
        <f t="shared" si="33"/>
        <v>0</v>
      </c>
      <c r="BA20" s="90">
        <f t="shared" si="34"/>
        <v>0</v>
      </c>
      <c r="BB20" s="90">
        <f t="shared" si="35"/>
        <v>0</v>
      </c>
      <c r="BC20" s="90">
        <f t="shared" si="36"/>
        <v>0</v>
      </c>
      <c r="BD20" s="91">
        <f t="shared" si="37"/>
        <v>0</v>
      </c>
    </row>
    <row r="21" spans="1:56" ht="30" x14ac:dyDescent="0.25">
      <c r="A21" s="95">
        <f>+ABR!A21</f>
        <v>18</v>
      </c>
      <c r="B21" s="95" t="str">
        <f>+ABR!B21</f>
        <v xml:space="preserve">18-Tratamiento en violencia familiar en el primer nivel de atención no especializado. </v>
      </c>
      <c r="C21" s="270" t="str">
        <f>+ABR!C21</f>
        <v>SALUD MENTAL I-1 A I-4</v>
      </c>
      <c r="D21" s="96">
        <v>0</v>
      </c>
      <c r="E21" s="96">
        <v>0</v>
      </c>
      <c r="F21" s="96">
        <v>7</v>
      </c>
      <c r="G21" s="96">
        <v>0</v>
      </c>
      <c r="H21" s="96">
        <v>0</v>
      </c>
      <c r="I21" s="96">
        <v>0</v>
      </c>
      <c r="J21" s="96">
        <v>0</v>
      </c>
      <c r="K21" s="96">
        <v>0</v>
      </c>
      <c r="L21" s="96">
        <v>0</v>
      </c>
      <c r="M21" s="96">
        <v>0</v>
      </c>
      <c r="N21" s="96">
        <v>0</v>
      </c>
      <c r="O21" s="96">
        <v>3</v>
      </c>
      <c r="P21" s="96">
        <v>1</v>
      </c>
      <c r="Q21" s="96">
        <v>0</v>
      </c>
      <c r="R21" s="96">
        <v>0</v>
      </c>
      <c r="S21" s="96">
        <v>0</v>
      </c>
      <c r="T21" s="96">
        <v>0</v>
      </c>
      <c r="U21" s="96">
        <v>0</v>
      </c>
      <c r="V21" s="96">
        <v>0</v>
      </c>
      <c r="W21" s="96">
        <v>2</v>
      </c>
      <c r="X21" s="96">
        <v>10</v>
      </c>
      <c r="Y21" s="96">
        <v>0</v>
      </c>
      <c r="Z21" s="96">
        <v>0</v>
      </c>
      <c r="AA21" s="96">
        <v>0</v>
      </c>
      <c r="AB21" s="96">
        <v>0</v>
      </c>
      <c r="AC21" s="96">
        <v>0</v>
      </c>
      <c r="AD21" s="96">
        <v>0</v>
      </c>
      <c r="AE21" s="96">
        <v>0</v>
      </c>
      <c r="AF21" s="96">
        <v>0</v>
      </c>
      <c r="AG21" s="96">
        <v>0</v>
      </c>
      <c r="AH21" s="96">
        <v>2</v>
      </c>
      <c r="AI21" s="96">
        <v>0</v>
      </c>
      <c r="AJ21" s="96">
        <v>0</v>
      </c>
      <c r="AK21" s="96">
        <v>1</v>
      </c>
      <c r="AL21" s="96">
        <v>0</v>
      </c>
      <c r="AM21" s="96">
        <v>0</v>
      </c>
      <c r="AN21" s="96">
        <v>0</v>
      </c>
      <c r="AO21" s="96">
        <v>0</v>
      </c>
      <c r="AP21" s="96">
        <v>0</v>
      </c>
      <c r="AQ21" s="96">
        <v>0</v>
      </c>
      <c r="AR21" s="96">
        <v>0</v>
      </c>
      <c r="AT21" s="90">
        <f t="shared" si="27"/>
        <v>0</v>
      </c>
      <c r="AU21" s="90">
        <f t="shared" si="28"/>
        <v>0</v>
      </c>
      <c r="AV21" s="90">
        <f t="shared" si="29"/>
        <v>10</v>
      </c>
      <c r="AW21" s="90">
        <f t="shared" si="30"/>
        <v>1</v>
      </c>
      <c r="AX21" s="90">
        <f t="shared" si="31"/>
        <v>0</v>
      </c>
      <c r="AY21" s="90">
        <f t="shared" si="32"/>
        <v>12</v>
      </c>
      <c r="AZ21" s="90">
        <f t="shared" si="33"/>
        <v>0</v>
      </c>
      <c r="BA21" s="90">
        <f t="shared" si="34"/>
        <v>2</v>
      </c>
      <c r="BB21" s="90">
        <f t="shared" si="35"/>
        <v>1</v>
      </c>
      <c r="BC21" s="90">
        <f t="shared" si="36"/>
        <v>0</v>
      </c>
      <c r="BD21" s="91">
        <f t="shared" si="37"/>
        <v>26</v>
      </c>
    </row>
    <row r="22" spans="1:56" ht="30" x14ac:dyDescent="0.25">
      <c r="A22" s="95">
        <f>+ABR!A22</f>
        <v>19</v>
      </c>
      <c r="B22" s="95" t="str">
        <f>+ABR!B22</f>
        <v>19-Tratamiento a Niños, Niñas y Adolescentes Afectados por Violencia Infantil</v>
      </c>
      <c r="C22" s="270" t="str">
        <f>+ABR!C22</f>
        <v>SALUD MENTAL I-1 A I-4</v>
      </c>
      <c r="D22" s="96">
        <v>0</v>
      </c>
      <c r="E22" s="96">
        <v>0</v>
      </c>
      <c r="F22" s="96">
        <v>6</v>
      </c>
      <c r="G22" s="96">
        <v>0</v>
      </c>
      <c r="H22" s="96">
        <v>0</v>
      </c>
      <c r="I22" s="96">
        <v>0</v>
      </c>
      <c r="J22" s="96">
        <v>0</v>
      </c>
      <c r="K22" s="96">
        <v>0</v>
      </c>
      <c r="L22" s="96">
        <v>0</v>
      </c>
      <c r="M22" s="96">
        <v>0</v>
      </c>
      <c r="N22" s="96">
        <v>0</v>
      </c>
      <c r="O22" s="96">
        <v>1</v>
      </c>
      <c r="P22" s="96">
        <v>0</v>
      </c>
      <c r="Q22" s="96">
        <v>0</v>
      </c>
      <c r="R22" s="96">
        <v>0</v>
      </c>
      <c r="S22" s="96">
        <v>0</v>
      </c>
      <c r="T22" s="96">
        <v>0</v>
      </c>
      <c r="U22" s="96">
        <v>0</v>
      </c>
      <c r="V22" s="96">
        <v>0</v>
      </c>
      <c r="W22" s="96">
        <v>0</v>
      </c>
      <c r="X22" s="96">
        <v>0</v>
      </c>
      <c r="Y22" s="96">
        <v>0</v>
      </c>
      <c r="Z22" s="96">
        <v>0</v>
      </c>
      <c r="AA22" s="96">
        <v>0</v>
      </c>
      <c r="AB22" s="96">
        <v>0</v>
      </c>
      <c r="AC22" s="96">
        <v>1</v>
      </c>
      <c r="AD22" s="96">
        <v>0</v>
      </c>
      <c r="AE22" s="96">
        <v>0</v>
      </c>
      <c r="AF22" s="96">
        <v>0</v>
      </c>
      <c r="AG22" s="96">
        <v>0</v>
      </c>
      <c r="AH22" s="96">
        <v>2</v>
      </c>
      <c r="AI22" s="96">
        <v>0</v>
      </c>
      <c r="AJ22" s="96">
        <v>0</v>
      </c>
      <c r="AK22" s="96">
        <v>0</v>
      </c>
      <c r="AL22" s="96">
        <v>0</v>
      </c>
      <c r="AM22" s="96">
        <v>0</v>
      </c>
      <c r="AN22" s="96">
        <v>0</v>
      </c>
      <c r="AO22" s="96">
        <v>0</v>
      </c>
      <c r="AP22" s="96">
        <v>0</v>
      </c>
      <c r="AQ22" s="96">
        <v>0</v>
      </c>
      <c r="AR22" s="96">
        <v>0</v>
      </c>
      <c r="AT22" s="90">
        <f t="shared" si="27"/>
        <v>0</v>
      </c>
      <c r="AU22" s="90">
        <f t="shared" si="28"/>
        <v>0</v>
      </c>
      <c r="AV22" s="90">
        <f t="shared" si="29"/>
        <v>7</v>
      </c>
      <c r="AW22" s="90">
        <f t="shared" si="30"/>
        <v>0</v>
      </c>
      <c r="AX22" s="90">
        <f t="shared" si="31"/>
        <v>0</v>
      </c>
      <c r="AY22" s="90">
        <f t="shared" si="32"/>
        <v>0</v>
      </c>
      <c r="AZ22" s="90">
        <f t="shared" si="33"/>
        <v>1</v>
      </c>
      <c r="BA22" s="90">
        <f t="shared" si="34"/>
        <v>2</v>
      </c>
      <c r="BB22" s="90">
        <f t="shared" si="35"/>
        <v>0</v>
      </c>
      <c r="BC22" s="90">
        <f t="shared" si="36"/>
        <v>0</v>
      </c>
      <c r="BD22" s="91">
        <f t="shared" si="37"/>
        <v>10</v>
      </c>
    </row>
    <row r="23" spans="1:56" ht="30" x14ac:dyDescent="0.25">
      <c r="A23" s="95">
        <f>+ABR!A23</f>
        <v>20</v>
      </c>
      <c r="B23" s="95" t="str">
        <f>+ABR!B23</f>
        <v xml:space="preserve">20-Tratamiento ambulatorio de Niños, Niñas de 0 a 17 años con trastornos  del aspectro autista </v>
      </c>
      <c r="C23" s="270" t="str">
        <f>+ABR!C23</f>
        <v>SALUD MENTAL I-1 A I-4</v>
      </c>
      <c r="D23" s="96">
        <v>0</v>
      </c>
      <c r="E23" s="96">
        <v>0</v>
      </c>
      <c r="F23" s="96">
        <v>0</v>
      </c>
      <c r="G23" s="96">
        <v>0</v>
      </c>
      <c r="H23" s="96">
        <v>0</v>
      </c>
      <c r="I23" s="96">
        <v>0</v>
      </c>
      <c r="J23" s="96">
        <v>0</v>
      </c>
      <c r="K23" s="96">
        <v>0</v>
      </c>
      <c r="L23" s="96">
        <v>0</v>
      </c>
      <c r="M23" s="96">
        <v>0</v>
      </c>
      <c r="N23" s="96">
        <v>0</v>
      </c>
      <c r="O23" s="96">
        <v>0</v>
      </c>
      <c r="P23" s="96">
        <v>0</v>
      </c>
      <c r="Q23" s="96">
        <v>0</v>
      </c>
      <c r="R23" s="96">
        <v>0</v>
      </c>
      <c r="S23" s="96">
        <v>0</v>
      </c>
      <c r="T23" s="96">
        <v>0</v>
      </c>
      <c r="U23" s="96">
        <v>0</v>
      </c>
      <c r="V23" s="96">
        <v>0</v>
      </c>
      <c r="W23" s="96">
        <v>0</v>
      </c>
      <c r="X23" s="96">
        <v>0</v>
      </c>
      <c r="Y23" s="96">
        <v>0</v>
      </c>
      <c r="Z23" s="96">
        <v>0</v>
      </c>
      <c r="AA23" s="96">
        <v>0</v>
      </c>
      <c r="AB23" s="96">
        <v>0</v>
      </c>
      <c r="AC23" s="96">
        <v>0</v>
      </c>
      <c r="AD23" s="96">
        <v>0</v>
      </c>
      <c r="AE23" s="96">
        <v>0</v>
      </c>
      <c r="AF23" s="96">
        <v>0</v>
      </c>
      <c r="AG23" s="96">
        <v>0</v>
      </c>
      <c r="AH23" s="96">
        <v>0</v>
      </c>
      <c r="AI23" s="96">
        <v>0</v>
      </c>
      <c r="AJ23" s="96">
        <v>0</v>
      </c>
      <c r="AK23" s="96">
        <v>0</v>
      </c>
      <c r="AL23" s="96">
        <v>0</v>
      </c>
      <c r="AM23" s="96">
        <v>0</v>
      </c>
      <c r="AN23" s="96">
        <v>0</v>
      </c>
      <c r="AO23" s="96">
        <v>0</v>
      </c>
      <c r="AP23" s="96">
        <v>0</v>
      </c>
      <c r="AQ23" s="96">
        <v>0</v>
      </c>
      <c r="AR23" s="96">
        <v>0</v>
      </c>
      <c r="AT23" s="90">
        <f t="shared" si="27"/>
        <v>0</v>
      </c>
      <c r="AU23" s="90">
        <f t="shared" si="28"/>
        <v>0</v>
      </c>
      <c r="AV23" s="90">
        <f t="shared" si="29"/>
        <v>0</v>
      </c>
      <c r="AW23" s="90">
        <f t="shared" si="30"/>
        <v>0</v>
      </c>
      <c r="AX23" s="90">
        <f t="shared" si="31"/>
        <v>0</v>
      </c>
      <c r="AY23" s="90">
        <f t="shared" si="32"/>
        <v>0</v>
      </c>
      <c r="AZ23" s="90">
        <f t="shared" si="33"/>
        <v>0</v>
      </c>
      <c r="BA23" s="90">
        <f t="shared" si="34"/>
        <v>0</v>
      </c>
      <c r="BB23" s="90">
        <f t="shared" si="35"/>
        <v>0</v>
      </c>
      <c r="BC23" s="90">
        <f t="shared" si="36"/>
        <v>0</v>
      </c>
      <c r="BD23" s="91">
        <f t="shared" si="37"/>
        <v>0</v>
      </c>
    </row>
    <row r="24" spans="1:56" ht="30" x14ac:dyDescent="0.25">
      <c r="A24" s="95">
        <f>+ABR!A24</f>
        <v>21</v>
      </c>
      <c r="B24" s="95" t="str">
        <f>+ABR!B24</f>
        <v>21-Tratamiento ambulatorio de Niños, Niñas y adolescentes de 0 a 17 años por trastornos  mentales del comportamiento</v>
      </c>
      <c r="C24" s="270" t="str">
        <f>+ABR!C24</f>
        <v>SALUD MENTAL I-1 A I-4</v>
      </c>
      <c r="D24" s="96">
        <v>0</v>
      </c>
      <c r="E24" s="96">
        <v>0</v>
      </c>
      <c r="F24" s="96">
        <v>0</v>
      </c>
      <c r="G24" s="96">
        <v>0</v>
      </c>
      <c r="H24" s="96">
        <v>0</v>
      </c>
      <c r="I24" s="96">
        <v>0</v>
      </c>
      <c r="J24" s="96">
        <v>0</v>
      </c>
      <c r="K24" s="96">
        <v>0</v>
      </c>
      <c r="L24" s="96">
        <v>0</v>
      </c>
      <c r="M24" s="96">
        <v>0</v>
      </c>
      <c r="N24" s="96">
        <v>0</v>
      </c>
      <c r="O24" s="96">
        <v>0</v>
      </c>
      <c r="P24" s="96">
        <v>0</v>
      </c>
      <c r="Q24" s="96">
        <v>0</v>
      </c>
      <c r="R24" s="96">
        <v>0</v>
      </c>
      <c r="S24" s="96">
        <v>0</v>
      </c>
      <c r="T24" s="96">
        <v>0</v>
      </c>
      <c r="U24" s="96">
        <v>0</v>
      </c>
      <c r="V24" s="96">
        <v>0</v>
      </c>
      <c r="W24" s="96">
        <v>0</v>
      </c>
      <c r="X24" s="96">
        <v>0</v>
      </c>
      <c r="Y24" s="96">
        <v>0</v>
      </c>
      <c r="Z24" s="96">
        <v>0</v>
      </c>
      <c r="AA24" s="96">
        <v>0</v>
      </c>
      <c r="AB24" s="96">
        <v>0</v>
      </c>
      <c r="AC24" s="96">
        <v>0</v>
      </c>
      <c r="AD24" s="96">
        <v>0</v>
      </c>
      <c r="AE24" s="96">
        <v>0</v>
      </c>
      <c r="AF24" s="96">
        <v>0</v>
      </c>
      <c r="AG24" s="96">
        <v>0</v>
      </c>
      <c r="AH24" s="96">
        <v>0</v>
      </c>
      <c r="AI24" s="96">
        <v>0</v>
      </c>
      <c r="AJ24" s="96">
        <v>0</v>
      </c>
      <c r="AK24" s="96">
        <v>3</v>
      </c>
      <c r="AL24" s="96">
        <v>0</v>
      </c>
      <c r="AM24" s="96">
        <v>0</v>
      </c>
      <c r="AN24" s="96">
        <v>0</v>
      </c>
      <c r="AO24" s="96">
        <v>0</v>
      </c>
      <c r="AP24" s="96">
        <v>0</v>
      </c>
      <c r="AQ24" s="96">
        <v>0</v>
      </c>
      <c r="AR24" s="96">
        <v>1</v>
      </c>
      <c r="AT24" s="90">
        <f t="shared" si="27"/>
        <v>0</v>
      </c>
      <c r="AU24" s="90">
        <f t="shared" si="28"/>
        <v>0</v>
      </c>
      <c r="AV24" s="90">
        <f t="shared" si="29"/>
        <v>0</v>
      </c>
      <c r="AW24" s="90">
        <f t="shared" si="30"/>
        <v>0</v>
      </c>
      <c r="AX24" s="90">
        <f t="shared" si="31"/>
        <v>0</v>
      </c>
      <c r="AY24" s="90">
        <f t="shared" si="32"/>
        <v>0</v>
      </c>
      <c r="AZ24" s="90">
        <f t="shared" si="33"/>
        <v>0</v>
      </c>
      <c r="BA24" s="90">
        <f t="shared" si="34"/>
        <v>0</v>
      </c>
      <c r="BB24" s="90">
        <f t="shared" si="35"/>
        <v>3</v>
      </c>
      <c r="BC24" s="90">
        <f t="shared" si="36"/>
        <v>1</v>
      </c>
      <c r="BD24" s="91">
        <f t="shared" si="37"/>
        <v>4</v>
      </c>
    </row>
    <row r="25" spans="1:56" ht="30" x14ac:dyDescent="0.25">
      <c r="A25" s="95">
        <f>+ABR!A25</f>
        <v>22</v>
      </c>
      <c r="B25" s="95" t="str">
        <f>+ABR!B25</f>
        <v xml:space="preserve">22-Tratamiento ambulatorio de personas con depresion </v>
      </c>
      <c r="C25" s="270" t="str">
        <f>+ABR!C25</f>
        <v>SALUD MENTAL I-1 A I-4</v>
      </c>
      <c r="D25" s="96">
        <v>0</v>
      </c>
      <c r="E25" s="96">
        <v>0</v>
      </c>
      <c r="F25" s="96">
        <v>24</v>
      </c>
      <c r="G25" s="96">
        <v>0</v>
      </c>
      <c r="H25" s="96">
        <v>0</v>
      </c>
      <c r="I25" s="96">
        <v>0</v>
      </c>
      <c r="J25" s="96">
        <v>0</v>
      </c>
      <c r="K25" s="96">
        <v>0</v>
      </c>
      <c r="L25" s="96">
        <v>0</v>
      </c>
      <c r="M25" s="96">
        <v>0</v>
      </c>
      <c r="N25" s="96">
        <v>0</v>
      </c>
      <c r="O25" s="96">
        <v>0</v>
      </c>
      <c r="P25" s="96">
        <v>0</v>
      </c>
      <c r="Q25" s="96">
        <v>0</v>
      </c>
      <c r="R25" s="96">
        <v>0</v>
      </c>
      <c r="S25" s="96">
        <v>0</v>
      </c>
      <c r="T25" s="96">
        <v>0</v>
      </c>
      <c r="U25" s="96">
        <v>0</v>
      </c>
      <c r="V25" s="96">
        <v>0</v>
      </c>
      <c r="W25" s="96">
        <v>0</v>
      </c>
      <c r="X25" s="96">
        <v>1</v>
      </c>
      <c r="Y25" s="96">
        <v>0</v>
      </c>
      <c r="Z25" s="96">
        <v>0</v>
      </c>
      <c r="AA25" s="96">
        <v>0</v>
      </c>
      <c r="AB25" s="96">
        <v>0</v>
      </c>
      <c r="AC25" s="96">
        <v>1</v>
      </c>
      <c r="AD25" s="96">
        <v>0</v>
      </c>
      <c r="AE25" s="96">
        <v>0</v>
      </c>
      <c r="AF25" s="96">
        <v>0</v>
      </c>
      <c r="AG25" s="96">
        <v>0</v>
      </c>
      <c r="AH25" s="96">
        <v>1</v>
      </c>
      <c r="AI25" s="96">
        <v>0</v>
      </c>
      <c r="AJ25" s="96">
        <v>0</v>
      </c>
      <c r="AK25" s="96">
        <v>1</v>
      </c>
      <c r="AL25" s="96">
        <v>0</v>
      </c>
      <c r="AM25" s="96">
        <v>0</v>
      </c>
      <c r="AN25" s="96">
        <v>0</v>
      </c>
      <c r="AO25" s="96">
        <v>0</v>
      </c>
      <c r="AP25" s="96">
        <v>0</v>
      </c>
      <c r="AQ25" s="96">
        <v>0</v>
      </c>
      <c r="AR25" s="96">
        <v>0</v>
      </c>
      <c r="AT25" s="90">
        <f t="shared" si="27"/>
        <v>0</v>
      </c>
      <c r="AU25" s="90">
        <f t="shared" si="28"/>
        <v>0</v>
      </c>
      <c r="AV25" s="90">
        <f t="shared" si="29"/>
        <v>24</v>
      </c>
      <c r="AW25" s="90">
        <f t="shared" si="30"/>
        <v>0</v>
      </c>
      <c r="AX25" s="90">
        <f t="shared" si="31"/>
        <v>0</v>
      </c>
      <c r="AY25" s="90">
        <f t="shared" si="32"/>
        <v>1</v>
      </c>
      <c r="AZ25" s="90">
        <f t="shared" si="33"/>
        <v>1</v>
      </c>
      <c r="BA25" s="90">
        <f t="shared" si="34"/>
        <v>1</v>
      </c>
      <c r="BB25" s="90">
        <f t="shared" si="35"/>
        <v>1</v>
      </c>
      <c r="BC25" s="90">
        <f t="shared" si="36"/>
        <v>0</v>
      </c>
      <c r="BD25" s="91">
        <f t="shared" si="37"/>
        <v>28</v>
      </c>
    </row>
    <row r="26" spans="1:56" ht="30" x14ac:dyDescent="0.25">
      <c r="A26" s="95">
        <f>+ABR!A26</f>
        <v>23</v>
      </c>
      <c r="B26" s="95" t="str">
        <f>+ABR!B26</f>
        <v xml:space="preserve">23-Tratamiento ambulatorio de personas con conducta suicida </v>
      </c>
      <c r="C26" s="270" t="str">
        <f>+ABR!C26</f>
        <v>SALUD MENTAL I-1 A I-4</v>
      </c>
      <c r="D26" s="96">
        <v>0</v>
      </c>
      <c r="E26" s="96">
        <v>0</v>
      </c>
      <c r="F26" s="96">
        <v>0</v>
      </c>
      <c r="G26" s="96">
        <v>0</v>
      </c>
      <c r="H26" s="96">
        <v>0</v>
      </c>
      <c r="I26" s="96">
        <v>0</v>
      </c>
      <c r="J26" s="96">
        <v>0</v>
      </c>
      <c r="K26" s="96">
        <v>0</v>
      </c>
      <c r="L26" s="96">
        <v>0</v>
      </c>
      <c r="M26" s="96">
        <v>0</v>
      </c>
      <c r="N26" s="96">
        <v>0</v>
      </c>
      <c r="O26" s="96">
        <v>0</v>
      </c>
      <c r="P26" s="96">
        <v>0</v>
      </c>
      <c r="Q26" s="96">
        <v>0</v>
      </c>
      <c r="R26" s="96">
        <v>0</v>
      </c>
      <c r="S26" s="96">
        <v>0</v>
      </c>
      <c r="T26" s="96">
        <v>0</v>
      </c>
      <c r="U26" s="96">
        <v>0</v>
      </c>
      <c r="V26" s="96">
        <v>0</v>
      </c>
      <c r="W26" s="96">
        <v>0</v>
      </c>
      <c r="X26" s="96">
        <v>0</v>
      </c>
      <c r="Y26" s="96">
        <v>0</v>
      </c>
      <c r="Z26" s="96">
        <v>0</v>
      </c>
      <c r="AA26" s="96">
        <v>0</v>
      </c>
      <c r="AB26" s="96">
        <v>0</v>
      </c>
      <c r="AC26" s="96">
        <v>0</v>
      </c>
      <c r="AD26" s="96">
        <v>0</v>
      </c>
      <c r="AE26" s="96">
        <v>0</v>
      </c>
      <c r="AF26" s="96">
        <v>0</v>
      </c>
      <c r="AG26" s="96">
        <v>0</v>
      </c>
      <c r="AH26" s="96">
        <v>0</v>
      </c>
      <c r="AI26" s="96">
        <v>0</v>
      </c>
      <c r="AJ26" s="96">
        <v>0</v>
      </c>
      <c r="AK26" s="96">
        <v>0</v>
      </c>
      <c r="AL26" s="96">
        <v>0</v>
      </c>
      <c r="AM26" s="96">
        <v>0</v>
      </c>
      <c r="AN26" s="96">
        <v>0</v>
      </c>
      <c r="AO26" s="96">
        <v>0</v>
      </c>
      <c r="AP26" s="96">
        <v>0</v>
      </c>
      <c r="AQ26" s="96">
        <v>0</v>
      </c>
      <c r="AR26" s="96">
        <v>0</v>
      </c>
      <c r="AT26" s="90">
        <f t="shared" si="27"/>
        <v>0</v>
      </c>
      <c r="AU26" s="90">
        <f t="shared" si="28"/>
        <v>0</v>
      </c>
      <c r="AV26" s="90">
        <f t="shared" si="29"/>
        <v>0</v>
      </c>
      <c r="AW26" s="90">
        <f t="shared" si="30"/>
        <v>0</v>
      </c>
      <c r="AX26" s="90">
        <f t="shared" si="31"/>
        <v>0</v>
      </c>
      <c r="AY26" s="90">
        <f t="shared" si="32"/>
        <v>0</v>
      </c>
      <c r="AZ26" s="90">
        <f t="shared" si="33"/>
        <v>0</v>
      </c>
      <c r="BA26" s="90">
        <f t="shared" si="34"/>
        <v>0</v>
      </c>
      <c r="BB26" s="90">
        <f t="shared" si="35"/>
        <v>0</v>
      </c>
      <c r="BC26" s="90">
        <f t="shared" si="36"/>
        <v>0</v>
      </c>
      <c r="BD26" s="91">
        <f t="shared" si="37"/>
        <v>0</v>
      </c>
    </row>
    <row r="27" spans="1:56" ht="30" x14ac:dyDescent="0.25">
      <c r="A27" s="95">
        <f>+ABR!A27</f>
        <v>24</v>
      </c>
      <c r="B27" s="95" t="str">
        <f>+ABR!B27</f>
        <v xml:space="preserve">24-Tratamiento ambulatorio de personas con ansiedad </v>
      </c>
      <c r="C27" s="270" t="str">
        <f>+ABR!C27</f>
        <v>SALUD MENTAL I-1 A I-4</v>
      </c>
      <c r="D27" s="96">
        <v>0</v>
      </c>
      <c r="E27" s="96">
        <v>0</v>
      </c>
      <c r="F27" s="96">
        <v>3</v>
      </c>
      <c r="G27" s="96">
        <v>0</v>
      </c>
      <c r="H27" s="96">
        <v>0</v>
      </c>
      <c r="I27" s="96">
        <v>0</v>
      </c>
      <c r="J27" s="96">
        <v>0</v>
      </c>
      <c r="K27" s="96">
        <v>0</v>
      </c>
      <c r="L27" s="96">
        <v>0</v>
      </c>
      <c r="M27" s="96">
        <v>0</v>
      </c>
      <c r="N27" s="96">
        <v>0</v>
      </c>
      <c r="O27" s="96">
        <v>2</v>
      </c>
      <c r="P27" s="96">
        <v>1</v>
      </c>
      <c r="Q27" s="96">
        <v>0</v>
      </c>
      <c r="R27" s="96">
        <v>0</v>
      </c>
      <c r="S27" s="96">
        <v>0</v>
      </c>
      <c r="T27" s="96">
        <v>0</v>
      </c>
      <c r="U27" s="96">
        <v>0</v>
      </c>
      <c r="V27" s="96">
        <v>0</v>
      </c>
      <c r="W27" s="96">
        <v>0</v>
      </c>
      <c r="X27" s="96">
        <v>0</v>
      </c>
      <c r="Y27" s="96">
        <v>0</v>
      </c>
      <c r="Z27" s="96">
        <v>0</v>
      </c>
      <c r="AA27" s="96">
        <v>0</v>
      </c>
      <c r="AB27" s="96">
        <v>0</v>
      </c>
      <c r="AC27" s="96">
        <v>0</v>
      </c>
      <c r="AD27" s="96">
        <v>0</v>
      </c>
      <c r="AE27" s="96">
        <v>0</v>
      </c>
      <c r="AF27" s="96">
        <v>0</v>
      </c>
      <c r="AG27" s="96">
        <v>0</v>
      </c>
      <c r="AH27" s="96">
        <v>0</v>
      </c>
      <c r="AI27" s="96">
        <v>0</v>
      </c>
      <c r="AJ27" s="96">
        <v>0</v>
      </c>
      <c r="AK27" s="96">
        <v>0</v>
      </c>
      <c r="AL27" s="96">
        <v>0</v>
      </c>
      <c r="AM27" s="96">
        <v>0</v>
      </c>
      <c r="AN27" s="96">
        <v>0</v>
      </c>
      <c r="AO27" s="96">
        <v>0</v>
      </c>
      <c r="AP27" s="96">
        <v>0</v>
      </c>
      <c r="AQ27" s="96">
        <v>0</v>
      </c>
      <c r="AR27" s="96">
        <v>0</v>
      </c>
      <c r="AT27" s="90">
        <f t="shared" si="27"/>
        <v>0</v>
      </c>
      <c r="AU27" s="90">
        <f t="shared" si="28"/>
        <v>0</v>
      </c>
      <c r="AV27" s="90">
        <f t="shared" si="29"/>
        <v>5</v>
      </c>
      <c r="AW27" s="90">
        <f t="shared" si="30"/>
        <v>1</v>
      </c>
      <c r="AX27" s="90">
        <f t="shared" si="31"/>
        <v>0</v>
      </c>
      <c r="AY27" s="90">
        <f t="shared" si="32"/>
        <v>0</v>
      </c>
      <c r="AZ27" s="90">
        <f t="shared" si="33"/>
        <v>0</v>
      </c>
      <c r="BA27" s="90">
        <f t="shared" si="34"/>
        <v>0</v>
      </c>
      <c r="BB27" s="90">
        <f t="shared" si="35"/>
        <v>0</v>
      </c>
      <c r="BC27" s="90">
        <f t="shared" si="36"/>
        <v>0</v>
      </c>
      <c r="BD27" s="91">
        <f t="shared" si="37"/>
        <v>6</v>
      </c>
    </row>
    <row r="28" spans="1:56" ht="45" x14ac:dyDescent="0.25">
      <c r="A28" s="95">
        <f>+ABR!A28</f>
        <v>25</v>
      </c>
      <c r="B28" s="95" t="str">
        <f>+ABR!B28</f>
        <v xml:space="preserve">25-Prevención familiar de conductas de riesgo en adolescentes familias fuertes: amor y limites
</v>
      </c>
      <c r="C28" s="270" t="str">
        <f>+ABR!C28</f>
        <v>SALUD MENTAL I-1 A I-4</v>
      </c>
      <c r="D28" s="96">
        <v>0</v>
      </c>
      <c r="E28" s="96">
        <v>0</v>
      </c>
      <c r="F28" s="96">
        <v>0</v>
      </c>
      <c r="G28" s="96">
        <v>0</v>
      </c>
      <c r="H28" s="96">
        <v>0</v>
      </c>
      <c r="I28" s="96">
        <v>0</v>
      </c>
      <c r="J28" s="96">
        <v>0</v>
      </c>
      <c r="K28" s="96">
        <v>0</v>
      </c>
      <c r="L28" s="96">
        <v>0</v>
      </c>
      <c r="M28" s="96">
        <v>0</v>
      </c>
      <c r="N28" s="96">
        <v>0</v>
      </c>
      <c r="O28" s="96">
        <v>0</v>
      </c>
      <c r="P28" s="96">
        <v>0</v>
      </c>
      <c r="Q28" s="96">
        <v>0</v>
      </c>
      <c r="R28" s="96">
        <v>0</v>
      </c>
      <c r="S28" s="96">
        <v>0</v>
      </c>
      <c r="T28" s="96">
        <v>0</v>
      </c>
      <c r="U28" s="96">
        <v>0</v>
      </c>
      <c r="V28" s="96">
        <v>0</v>
      </c>
      <c r="W28" s="96">
        <v>0</v>
      </c>
      <c r="X28" s="96">
        <v>0</v>
      </c>
      <c r="Y28" s="96">
        <v>0</v>
      </c>
      <c r="Z28" s="96">
        <v>30</v>
      </c>
      <c r="AA28" s="96">
        <v>0</v>
      </c>
      <c r="AB28" s="96">
        <v>0</v>
      </c>
      <c r="AC28" s="96">
        <v>0</v>
      </c>
      <c r="AD28" s="96">
        <v>0</v>
      </c>
      <c r="AE28" s="96">
        <v>0</v>
      </c>
      <c r="AF28" s="96">
        <v>0</v>
      </c>
      <c r="AG28" s="96">
        <v>0</v>
      </c>
      <c r="AH28" s="96">
        <v>0</v>
      </c>
      <c r="AI28" s="96">
        <v>0</v>
      </c>
      <c r="AJ28" s="96">
        <v>0</v>
      </c>
      <c r="AK28" s="96">
        <v>0</v>
      </c>
      <c r="AL28" s="96">
        <v>0</v>
      </c>
      <c r="AM28" s="96">
        <v>0</v>
      </c>
      <c r="AN28" s="96">
        <v>0</v>
      </c>
      <c r="AO28" s="96">
        <v>0</v>
      </c>
      <c r="AP28" s="96">
        <v>0</v>
      </c>
      <c r="AQ28" s="96">
        <v>0</v>
      </c>
      <c r="AR28" s="96">
        <v>0</v>
      </c>
      <c r="AT28" s="90">
        <f t="shared" si="27"/>
        <v>0</v>
      </c>
      <c r="AU28" s="90">
        <f t="shared" si="28"/>
        <v>0</v>
      </c>
      <c r="AV28" s="90">
        <f t="shared" si="29"/>
        <v>0</v>
      </c>
      <c r="AW28" s="90">
        <f t="shared" si="30"/>
        <v>0</v>
      </c>
      <c r="AX28" s="90">
        <f t="shared" si="31"/>
        <v>0</v>
      </c>
      <c r="AY28" s="90">
        <f t="shared" si="32"/>
        <v>30</v>
      </c>
      <c r="AZ28" s="90">
        <f t="shared" si="33"/>
        <v>0</v>
      </c>
      <c r="BA28" s="90">
        <f t="shared" si="34"/>
        <v>0</v>
      </c>
      <c r="BB28" s="90">
        <f t="shared" si="35"/>
        <v>0</v>
      </c>
      <c r="BC28" s="90">
        <f t="shared" si="36"/>
        <v>0</v>
      </c>
      <c r="BD28" s="91">
        <f t="shared" si="37"/>
        <v>30</v>
      </c>
    </row>
    <row r="29" spans="1:56" ht="30" x14ac:dyDescent="0.25">
      <c r="A29" s="95">
        <f>+ABR!A29</f>
        <v>26</v>
      </c>
      <c r="B29" s="95" t="str">
        <f>+ABR!B29</f>
        <v>26-Sesiones de entrenamiento en habilidades sociales para adolescentes, jóvenes y adultos</v>
      </c>
      <c r="C29" s="270" t="str">
        <f>+ABR!C29</f>
        <v>SALUD MENTAL I-1 A I-4</v>
      </c>
      <c r="D29" s="96">
        <v>0</v>
      </c>
      <c r="E29" s="96">
        <v>0</v>
      </c>
      <c r="F29" s="96">
        <v>0</v>
      </c>
      <c r="G29" s="96">
        <v>0</v>
      </c>
      <c r="H29" s="96">
        <v>0</v>
      </c>
      <c r="I29" s="96">
        <v>0</v>
      </c>
      <c r="J29" s="96">
        <v>0</v>
      </c>
      <c r="K29" s="96">
        <v>0</v>
      </c>
      <c r="L29" s="96">
        <v>0</v>
      </c>
      <c r="M29" s="96">
        <v>0</v>
      </c>
      <c r="N29" s="96">
        <v>0</v>
      </c>
      <c r="O29" s="96">
        <v>0</v>
      </c>
      <c r="P29" s="96">
        <v>0</v>
      </c>
      <c r="Q29" s="96">
        <v>0</v>
      </c>
      <c r="R29" s="96">
        <v>0</v>
      </c>
      <c r="S29" s="96">
        <v>0</v>
      </c>
      <c r="T29" s="96">
        <v>0</v>
      </c>
      <c r="U29" s="96">
        <v>0</v>
      </c>
      <c r="V29" s="96">
        <v>0</v>
      </c>
      <c r="W29" s="96">
        <v>0</v>
      </c>
      <c r="X29" s="96">
        <v>0</v>
      </c>
      <c r="Y29" s="96">
        <v>0</v>
      </c>
      <c r="Z29" s="96">
        <v>0</v>
      </c>
      <c r="AA29" s="96">
        <v>0</v>
      </c>
      <c r="AB29" s="96">
        <v>0</v>
      </c>
      <c r="AC29" s="96">
        <v>1</v>
      </c>
      <c r="AD29" s="96">
        <v>0</v>
      </c>
      <c r="AE29" s="96">
        <v>0</v>
      </c>
      <c r="AF29" s="96">
        <v>0</v>
      </c>
      <c r="AG29" s="96">
        <v>0</v>
      </c>
      <c r="AH29" s="96">
        <v>0</v>
      </c>
      <c r="AI29" s="96">
        <v>0</v>
      </c>
      <c r="AJ29" s="96">
        <v>0</v>
      </c>
      <c r="AK29" s="96">
        <v>0</v>
      </c>
      <c r="AL29" s="96">
        <v>0</v>
      </c>
      <c r="AM29" s="96">
        <v>0</v>
      </c>
      <c r="AN29" s="96">
        <v>0</v>
      </c>
      <c r="AO29" s="96">
        <v>0</v>
      </c>
      <c r="AP29" s="96">
        <v>0</v>
      </c>
      <c r="AQ29" s="96">
        <v>0</v>
      </c>
      <c r="AR29" s="96">
        <v>0</v>
      </c>
      <c r="AT29" s="90">
        <f t="shared" si="27"/>
        <v>0</v>
      </c>
      <c r="AU29" s="90">
        <f t="shared" si="28"/>
        <v>0</v>
      </c>
      <c r="AV29" s="90">
        <f t="shared" si="29"/>
        <v>0</v>
      </c>
      <c r="AW29" s="90">
        <f t="shared" si="30"/>
        <v>0</v>
      </c>
      <c r="AX29" s="90">
        <f t="shared" si="31"/>
        <v>0</v>
      </c>
      <c r="AY29" s="90">
        <f t="shared" si="32"/>
        <v>0</v>
      </c>
      <c r="AZ29" s="90">
        <f t="shared" si="33"/>
        <v>1</v>
      </c>
      <c r="BA29" s="90">
        <f t="shared" si="34"/>
        <v>0</v>
      </c>
      <c r="BB29" s="90">
        <f t="shared" si="35"/>
        <v>0</v>
      </c>
      <c r="BC29" s="90">
        <f t="shared" si="36"/>
        <v>0</v>
      </c>
      <c r="BD29" s="91">
        <f t="shared" si="37"/>
        <v>1</v>
      </c>
    </row>
    <row r="30" spans="1:56" ht="30" x14ac:dyDescent="0.25">
      <c r="A30" s="95">
        <f>+ABR!A30</f>
        <v>27</v>
      </c>
      <c r="B30" s="95" t="str">
        <f>+ABR!B30</f>
        <v>27-Madres, padres y cuidadores/as con apoyo en estrategias de crianza y conocimientos sobre el desarrollo infantil</v>
      </c>
      <c r="C30" s="270" t="str">
        <f>+ABR!C30</f>
        <v>SALUD MENTAL I-1 A I-4</v>
      </c>
      <c r="D30" s="96">
        <v>0</v>
      </c>
      <c r="E30" s="96">
        <v>0</v>
      </c>
      <c r="F30" s="96">
        <v>7</v>
      </c>
      <c r="G30" s="96">
        <v>0</v>
      </c>
      <c r="H30" s="96">
        <v>0</v>
      </c>
      <c r="I30" s="96">
        <v>0</v>
      </c>
      <c r="J30" s="96">
        <v>0</v>
      </c>
      <c r="K30" s="96">
        <v>0</v>
      </c>
      <c r="L30" s="96">
        <v>0</v>
      </c>
      <c r="M30" s="96">
        <v>0</v>
      </c>
      <c r="N30" s="96">
        <v>0</v>
      </c>
      <c r="O30" s="96">
        <v>0</v>
      </c>
      <c r="P30" s="96">
        <v>0</v>
      </c>
      <c r="Q30" s="96">
        <v>0</v>
      </c>
      <c r="R30" s="96">
        <v>0</v>
      </c>
      <c r="S30" s="96">
        <v>0</v>
      </c>
      <c r="T30" s="96">
        <v>0</v>
      </c>
      <c r="U30" s="96">
        <v>0</v>
      </c>
      <c r="V30" s="96">
        <v>0</v>
      </c>
      <c r="W30" s="96">
        <v>0</v>
      </c>
      <c r="X30" s="96">
        <v>0</v>
      </c>
      <c r="Y30" s="96">
        <v>0</v>
      </c>
      <c r="Z30" s="96">
        <v>0</v>
      </c>
      <c r="AA30" s="96">
        <v>0</v>
      </c>
      <c r="AB30" s="96">
        <v>0</v>
      </c>
      <c r="AC30" s="96">
        <v>0</v>
      </c>
      <c r="AD30" s="96">
        <v>0</v>
      </c>
      <c r="AE30" s="96">
        <v>0</v>
      </c>
      <c r="AF30" s="96">
        <v>0</v>
      </c>
      <c r="AG30" s="96">
        <v>0</v>
      </c>
      <c r="AH30" s="96">
        <v>0</v>
      </c>
      <c r="AI30" s="96">
        <v>0</v>
      </c>
      <c r="AJ30" s="96">
        <v>0</v>
      </c>
      <c r="AK30" s="96">
        <v>1</v>
      </c>
      <c r="AL30" s="96">
        <v>0</v>
      </c>
      <c r="AM30" s="96">
        <v>0</v>
      </c>
      <c r="AN30" s="96">
        <v>0</v>
      </c>
      <c r="AO30" s="96">
        <v>1</v>
      </c>
      <c r="AP30" s="96">
        <v>0</v>
      </c>
      <c r="AQ30" s="96">
        <v>0</v>
      </c>
      <c r="AR30" s="96">
        <v>0</v>
      </c>
      <c r="AT30" s="90">
        <f t="shared" si="27"/>
        <v>0</v>
      </c>
      <c r="AU30" s="90">
        <f t="shared" si="28"/>
        <v>0</v>
      </c>
      <c r="AV30" s="90">
        <f t="shared" si="29"/>
        <v>7</v>
      </c>
      <c r="AW30" s="90">
        <f t="shared" si="30"/>
        <v>0</v>
      </c>
      <c r="AX30" s="90">
        <f t="shared" si="31"/>
        <v>0</v>
      </c>
      <c r="AY30" s="90">
        <f t="shared" si="32"/>
        <v>0</v>
      </c>
      <c r="AZ30" s="90">
        <f t="shared" si="33"/>
        <v>0</v>
      </c>
      <c r="BA30" s="90">
        <f t="shared" si="34"/>
        <v>0</v>
      </c>
      <c r="BB30" s="90">
        <f t="shared" si="35"/>
        <v>1</v>
      </c>
      <c r="BC30" s="90">
        <f t="shared" si="36"/>
        <v>1</v>
      </c>
      <c r="BD30" s="91">
        <f t="shared" si="37"/>
        <v>9</v>
      </c>
    </row>
    <row r="31" spans="1:56" ht="30" x14ac:dyDescent="0.25">
      <c r="A31" s="95">
        <f>+ABR!A31</f>
        <v>28</v>
      </c>
      <c r="B31" s="95" t="str">
        <f>+ABR!B31</f>
        <v xml:space="preserve">28-Agentes comunitarios de salud realizan vigilancia ciudadana para reducir la violencia fisica causada por la pareja </v>
      </c>
      <c r="C31" s="270" t="str">
        <f>+ABR!C31</f>
        <v>SALUD MENTAL I-1 A I-4</v>
      </c>
      <c r="D31" s="96">
        <v>0</v>
      </c>
      <c r="E31" s="96">
        <v>0</v>
      </c>
      <c r="F31" s="96">
        <v>31</v>
      </c>
      <c r="G31" s="96">
        <v>0</v>
      </c>
      <c r="H31" s="96">
        <v>0</v>
      </c>
      <c r="I31" s="96">
        <v>0</v>
      </c>
      <c r="J31" s="96">
        <v>0</v>
      </c>
      <c r="K31" s="96">
        <v>0</v>
      </c>
      <c r="L31" s="96">
        <v>0</v>
      </c>
      <c r="M31" s="96">
        <v>0</v>
      </c>
      <c r="N31" s="96">
        <v>0</v>
      </c>
      <c r="O31" s="96">
        <v>0</v>
      </c>
      <c r="P31" s="96">
        <v>0</v>
      </c>
      <c r="Q31" s="96">
        <v>0</v>
      </c>
      <c r="R31" s="96">
        <v>0</v>
      </c>
      <c r="S31" s="96">
        <v>0</v>
      </c>
      <c r="T31" s="96">
        <v>0</v>
      </c>
      <c r="U31" s="96">
        <v>0</v>
      </c>
      <c r="V31" s="96">
        <v>0</v>
      </c>
      <c r="W31" s="96">
        <v>0</v>
      </c>
      <c r="X31" s="96">
        <v>0</v>
      </c>
      <c r="Y31" s="96">
        <v>0</v>
      </c>
      <c r="Z31" s="96">
        <v>0</v>
      </c>
      <c r="AA31" s="96">
        <v>0</v>
      </c>
      <c r="AB31" s="96">
        <v>0</v>
      </c>
      <c r="AC31" s="96">
        <v>0</v>
      </c>
      <c r="AD31" s="96">
        <v>0</v>
      </c>
      <c r="AE31" s="96">
        <v>0</v>
      </c>
      <c r="AF31" s="96">
        <v>0</v>
      </c>
      <c r="AG31" s="96">
        <v>0</v>
      </c>
      <c r="AH31" s="96">
        <v>0</v>
      </c>
      <c r="AI31" s="96">
        <v>0</v>
      </c>
      <c r="AJ31" s="96">
        <v>0</v>
      </c>
      <c r="AK31" s="96">
        <v>0</v>
      </c>
      <c r="AL31" s="96">
        <v>0</v>
      </c>
      <c r="AM31" s="96">
        <v>0</v>
      </c>
      <c r="AN31" s="96">
        <v>0</v>
      </c>
      <c r="AO31" s="96">
        <v>0</v>
      </c>
      <c r="AP31" s="96">
        <v>0</v>
      </c>
      <c r="AQ31" s="96">
        <v>0</v>
      </c>
      <c r="AR31" s="96">
        <v>0</v>
      </c>
      <c r="AT31" s="90">
        <f t="shared" si="27"/>
        <v>0</v>
      </c>
      <c r="AU31" s="90">
        <f t="shared" si="28"/>
        <v>0</v>
      </c>
      <c r="AV31" s="90">
        <f t="shared" si="29"/>
        <v>31</v>
      </c>
      <c r="AW31" s="90">
        <f t="shared" si="30"/>
        <v>0</v>
      </c>
      <c r="AX31" s="90">
        <f t="shared" si="31"/>
        <v>0</v>
      </c>
      <c r="AY31" s="90">
        <f t="shared" si="32"/>
        <v>0</v>
      </c>
      <c r="AZ31" s="90">
        <f t="shared" si="33"/>
        <v>0</v>
      </c>
      <c r="BA31" s="90">
        <f t="shared" si="34"/>
        <v>0</v>
      </c>
      <c r="BB31" s="90">
        <f t="shared" si="35"/>
        <v>0</v>
      </c>
      <c r="BC31" s="90">
        <f t="shared" si="36"/>
        <v>0</v>
      </c>
      <c r="BD31" s="91">
        <f t="shared" si="37"/>
        <v>31</v>
      </c>
    </row>
  </sheetData>
  <sheetProtection selectLockedCells="1"/>
  <autoFilter ref="A3:BL16" xr:uid="{00000000-0009-0000-0000-00000A000000}"/>
  <conditionalFormatting sqref="A3:AR3">
    <cfRule type="expression" dxfId="34" priority="2">
      <formula>_xludf.MOD(_xludf.ROW(),2)=0</formula>
    </cfRule>
  </conditionalFormatting>
  <pageMargins left="0.7" right="0.7" top="0.75" bottom="0.75" header="0.3" footer="0.3"/>
  <pageSetup paperSize="9" scale="60" orientation="landscape" horizontalDpi="200" verticalDpi="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7"/>
  <dimension ref="A1:BL31"/>
  <sheetViews>
    <sheetView showGridLines="0" zoomScale="80" zoomScaleNormal="80" workbookViewId="0">
      <pane xSplit="3" ySplit="3" topLeftCell="D4" activePane="bottomRight" state="frozen"/>
      <selection activeCell="B3" sqref="B3"/>
      <selection pane="topRight" activeCell="B3" sqref="B3"/>
      <selection pane="bottomLeft" activeCell="B3" sqref="B3"/>
      <selection pane="bottomRight" activeCell="D4" sqref="D4:AR31"/>
    </sheetView>
  </sheetViews>
  <sheetFormatPr baseColWidth="10" defaultColWidth="13.140625" defaultRowHeight="15" x14ac:dyDescent="0.25"/>
  <cols>
    <col min="1" max="1" width="4.42578125" bestFit="1" customWidth="1"/>
    <col min="2" max="2" width="63.42578125" style="2" customWidth="1"/>
    <col min="3" max="3" width="25.42578125" style="8" customWidth="1"/>
    <col min="4" max="5" width="13.42578125" customWidth="1"/>
    <col min="6" max="6" width="13.85546875" customWidth="1"/>
    <col min="7" max="7" width="13.7109375" bestFit="1" customWidth="1"/>
    <col min="8" max="8" width="13.140625" style="5"/>
    <col min="9" max="9" width="12.7109375" customWidth="1"/>
    <col min="10" max="10" width="10.7109375" customWidth="1"/>
    <col min="11" max="11" width="12.28515625" customWidth="1"/>
    <col min="12" max="12" width="11.28515625" customWidth="1"/>
    <col min="13" max="15" width="11.85546875" customWidth="1"/>
    <col min="45" max="45" width="2.85546875" customWidth="1"/>
    <col min="46" max="47" width="15.42578125" customWidth="1"/>
    <col min="48" max="48" width="10" customWidth="1"/>
    <col min="49" max="49" width="10.42578125" customWidth="1"/>
    <col min="50" max="50" width="10.85546875" customWidth="1"/>
    <col min="51" max="51" width="11.140625" customWidth="1"/>
    <col min="52" max="52" width="9.42578125" customWidth="1"/>
    <col min="53" max="53" width="10.5703125" customWidth="1"/>
    <col min="55" max="55" width="15" customWidth="1"/>
    <col min="56" max="56" width="15.28515625" customWidth="1"/>
  </cols>
  <sheetData>
    <row r="1" spans="1:64" x14ac:dyDescent="0.25">
      <c r="B1" s="17" t="s">
        <v>75</v>
      </c>
    </row>
    <row r="2" spans="1:64" ht="15.75" thickBot="1" x14ac:dyDescent="0.3">
      <c r="B2" s="18" t="s">
        <v>205</v>
      </c>
      <c r="C2" s="15"/>
      <c r="D2" s="46">
        <v>6733</v>
      </c>
      <c r="E2" s="46"/>
      <c r="F2" s="46">
        <v>6312</v>
      </c>
      <c r="G2" s="46">
        <v>6313</v>
      </c>
      <c r="H2" s="46">
        <v>6314</v>
      </c>
      <c r="I2" s="46">
        <v>6315</v>
      </c>
      <c r="J2" s="46">
        <v>6316</v>
      </c>
      <c r="K2" s="46">
        <v>6317</v>
      </c>
      <c r="L2" s="46">
        <v>6707</v>
      </c>
      <c r="M2" s="46">
        <v>10110</v>
      </c>
      <c r="N2" s="46">
        <v>27097</v>
      </c>
      <c r="O2" s="46"/>
      <c r="P2" s="46">
        <v>6341</v>
      </c>
      <c r="Q2" s="46">
        <v>6346</v>
      </c>
      <c r="R2" s="46">
        <v>6349</v>
      </c>
      <c r="S2" s="46">
        <v>6318</v>
      </c>
      <c r="T2" s="46">
        <v>6319</v>
      </c>
      <c r="U2" s="46">
        <v>6320</v>
      </c>
      <c r="V2" s="46">
        <v>6321</v>
      </c>
      <c r="W2" s="46">
        <v>6327</v>
      </c>
      <c r="X2" s="46">
        <v>6332</v>
      </c>
      <c r="Y2" s="46">
        <v>6333</v>
      </c>
      <c r="Z2" s="46">
        <v>6334</v>
      </c>
      <c r="AA2" s="46">
        <v>6335</v>
      </c>
      <c r="AB2" s="46">
        <v>6336</v>
      </c>
      <c r="AC2" s="46">
        <v>6337</v>
      </c>
      <c r="AD2" s="46">
        <v>6338</v>
      </c>
      <c r="AE2" s="46">
        <v>6339</v>
      </c>
      <c r="AF2" s="46">
        <v>6340</v>
      </c>
      <c r="AG2" s="46">
        <v>7238</v>
      </c>
      <c r="AH2" s="46">
        <v>6348</v>
      </c>
      <c r="AI2" s="46">
        <v>7297</v>
      </c>
      <c r="AJ2" s="46">
        <v>10516</v>
      </c>
      <c r="AK2" s="46">
        <v>6326</v>
      </c>
      <c r="AL2" s="46">
        <v>6329</v>
      </c>
      <c r="AM2" s="46">
        <v>6330</v>
      </c>
      <c r="AN2" s="46">
        <v>6331</v>
      </c>
      <c r="AO2" s="46">
        <v>6322</v>
      </c>
      <c r="AP2" s="46">
        <v>6323</v>
      </c>
      <c r="AQ2" s="46">
        <v>6324</v>
      </c>
      <c r="AR2" s="46">
        <v>6325</v>
      </c>
    </row>
    <row r="3" spans="1:64" s="1" customFormat="1" ht="51" x14ac:dyDescent="0.25">
      <c r="A3" s="100" t="s">
        <v>8</v>
      </c>
      <c r="B3" s="98" t="s">
        <v>61</v>
      </c>
      <c r="C3" s="93" t="s">
        <v>0</v>
      </c>
      <c r="D3" s="93" t="s">
        <v>77</v>
      </c>
      <c r="E3" s="93" t="str">
        <f>+METAS!F3</f>
        <v>C.S. MENTAL COMUNITARIO</v>
      </c>
      <c r="F3" s="93" t="s">
        <v>22</v>
      </c>
      <c r="G3" s="93" t="s">
        <v>23</v>
      </c>
      <c r="H3" s="93" t="s">
        <v>24</v>
      </c>
      <c r="I3" s="93" t="s">
        <v>25</v>
      </c>
      <c r="J3" s="93" t="s">
        <v>26</v>
      </c>
      <c r="K3" s="93" t="s">
        <v>27</v>
      </c>
      <c r="L3" s="93" t="s">
        <v>78</v>
      </c>
      <c r="M3" s="93" t="s">
        <v>79</v>
      </c>
      <c r="N3" s="93" t="s">
        <v>76</v>
      </c>
      <c r="O3" s="93" t="str">
        <f>+METAS!P3</f>
        <v>P.S. LA PRIMAVERA</v>
      </c>
      <c r="P3" s="93" t="s">
        <v>34</v>
      </c>
      <c r="Q3" s="93" t="s">
        <v>35</v>
      </c>
      <c r="R3" s="93" t="s">
        <v>36</v>
      </c>
      <c r="S3" s="93" t="s">
        <v>40</v>
      </c>
      <c r="T3" s="93" t="s">
        <v>41</v>
      </c>
      <c r="U3" s="93" t="s">
        <v>42</v>
      </c>
      <c r="V3" s="93" t="s">
        <v>43</v>
      </c>
      <c r="W3" s="93" t="s">
        <v>44</v>
      </c>
      <c r="X3" s="93" t="s">
        <v>45</v>
      </c>
      <c r="Y3" s="93" t="s">
        <v>46</v>
      </c>
      <c r="Z3" s="93" t="s">
        <v>80</v>
      </c>
      <c r="AA3" s="93" t="s">
        <v>48</v>
      </c>
      <c r="AB3" s="93" t="s">
        <v>49</v>
      </c>
      <c r="AC3" s="93" t="s">
        <v>50</v>
      </c>
      <c r="AD3" s="93" t="s">
        <v>51</v>
      </c>
      <c r="AE3" s="93" t="s">
        <v>52</v>
      </c>
      <c r="AF3" s="93" t="s">
        <v>81</v>
      </c>
      <c r="AG3" s="93" t="s">
        <v>54</v>
      </c>
      <c r="AH3" s="93" t="s">
        <v>71</v>
      </c>
      <c r="AI3" s="93" t="s">
        <v>82</v>
      </c>
      <c r="AJ3" s="93" t="s">
        <v>83</v>
      </c>
      <c r="AK3" s="93" t="s">
        <v>30</v>
      </c>
      <c r="AL3" s="93" t="s">
        <v>31</v>
      </c>
      <c r="AM3" s="93" t="s">
        <v>84</v>
      </c>
      <c r="AN3" s="93" t="s">
        <v>85</v>
      </c>
      <c r="AO3" s="93" t="s">
        <v>86</v>
      </c>
      <c r="AP3" s="93" t="s">
        <v>5</v>
      </c>
      <c r="AQ3" s="93" t="s">
        <v>6</v>
      </c>
      <c r="AR3" s="93" t="s">
        <v>87</v>
      </c>
      <c r="AS3"/>
      <c r="AT3" s="89" t="s">
        <v>88</v>
      </c>
      <c r="AU3" s="89" t="s">
        <v>200</v>
      </c>
      <c r="AV3" s="89" t="s">
        <v>89</v>
      </c>
      <c r="AW3" s="89" t="s">
        <v>70</v>
      </c>
      <c r="AX3" s="89" t="s">
        <v>65</v>
      </c>
      <c r="AY3" s="89" t="s">
        <v>66</v>
      </c>
      <c r="AZ3" s="89" t="s">
        <v>64</v>
      </c>
      <c r="BA3" s="89" t="s">
        <v>68</v>
      </c>
      <c r="BB3" s="89" t="s">
        <v>63</v>
      </c>
      <c r="BC3" s="89" t="s">
        <v>74</v>
      </c>
      <c r="BD3" s="92" t="str">
        <f>Config!D15</f>
        <v>RED MOYOBAMBA</v>
      </c>
      <c r="BF3" s="43" t="s">
        <v>62</v>
      </c>
      <c r="BG3" s="44" t="s">
        <v>63</v>
      </c>
      <c r="BH3" s="45" t="s">
        <v>64</v>
      </c>
      <c r="BI3" s="45" t="s">
        <v>65</v>
      </c>
      <c r="BJ3" s="45" t="s">
        <v>66</v>
      </c>
      <c r="BK3" s="45" t="s">
        <v>67</v>
      </c>
      <c r="BL3" s="45" t="s">
        <v>68</v>
      </c>
    </row>
    <row r="4" spans="1:64" x14ac:dyDescent="0.25">
      <c r="A4" s="95">
        <f>+ABR!A4</f>
        <v>1</v>
      </c>
      <c r="B4" s="95" t="str">
        <f>+ABR!B4</f>
        <v>1-Acompañamiento Clínico Psicosocial</v>
      </c>
      <c r="C4" s="270" t="str">
        <f>+ABR!C4</f>
        <v>SALUD MENTAL CSMC</v>
      </c>
      <c r="D4" s="96">
        <v>0</v>
      </c>
      <c r="E4" s="96">
        <v>0</v>
      </c>
      <c r="F4" s="96">
        <v>0</v>
      </c>
      <c r="G4" s="96">
        <v>0</v>
      </c>
      <c r="H4" s="96">
        <v>0</v>
      </c>
      <c r="I4" s="96">
        <v>0</v>
      </c>
      <c r="J4" s="96">
        <v>0</v>
      </c>
      <c r="K4" s="96">
        <v>0</v>
      </c>
      <c r="L4" s="96">
        <v>0</v>
      </c>
      <c r="M4" s="96">
        <v>0</v>
      </c>
      <c r="N4" s="96">
        <v>0</v>
      </c>
      <c r="O4" s="96">
        <v>0</v>
      </c>
      <c r="P4" s="96">
        <v>0</v>
      </c>
      <c r="Q4" s="96">
        <v>0</v>
      </c>
      <c r="R4" s="96">
        <v>0</v>
      </c>
      <c r="S4" s="96">
        <v>0</v>
      </c>
      <c r="T4" s="96">
        <v>0</v>
      </c>
      <c r="U4" s="96">
        <v>0</v>
      </c>
      <c r="V4" s="96">
        <v>0</v>
      </c>
      <c r="W4" s="96">
        <v>0</v>
      </c>
      <c r="X4" s="96">
        <v>0</v>
      </c>
      <c r="Y4" s="96">
        <v>0</v>
      </c>
      <c r="Z4" s="96">
        <v>0</v>
      </c>
      <c r="AA4" s="96">
        <v>0</v>
      </c>
      <c r="AB4" s="96">
        <v>0</v>
      </c>
      <c r="AC4" s="96">
        <v>0</v>
      </c>
      <c r="AD4" s="96">
        <v>0</v>
      </c>
      <c r="AE4" s="96">
        <v>0</v>
      </c>
      <c r="AF4" s="96">
        <v>0</v>
      </c>
      <c r="AG4" s="96">
        <v>0</v>
      </c>
      <c r="AH4" s="96">
        <v>0</v>
      </c>
      <c r="AI4" s="96">
        <v>0</v>
      </c>
      <c r="AJ4" s="96">
        <v>0</v>
      </c>
      <c r="AK4" s="96">
        <v>0</v>
      </c>
      <c r="AL4" s="96">
        <v>0</v>
      </c>
      <c r="AM4" s="96">
        <v>0</v>
      </c>
      <c r="AN4" s="96">
        <v>0</v>
      </c>
      <c r="AO4" s="96">
        <v>0</v>
      </c>
      <c r="AP4" s="96">
        <v>0</v>
      </c>
      <c r="AQ4" s="96">
        <v>0</v>
      </c>
      <c r="AR4" s="96">
        <v>0</v>
      </c>
      <c r="AT4" s="90">
        <f t="shared" ref="AT4:AU7" si="0">SUM(D4)</f>
        <v>0</v>
      </c>
      <c r="AU4" s="90">
        <f t="shared" si="0"/>
        <v>0</v>
      </c>
      <c r="AV4" s="90">
        <f t="shared" ref="AV4:AV6" si="1">SUM(F4:O4)</f>
        <v>0</v>
      </c>
      <c r="AW4" s="90">
        <f t="shared" ref="AW4:AW6" si="2">SUM(P4:R4)</f>
        <v>0</v>
      </c>
      <c r="AX4" s="90">
        <f t="shared" ref="AX4:AX6" si="3">SUM(S4:V4)</f>
        <v>0</v>
      </c>
      <c r="AY4" s="90">
        <f t="shared" ref="AY4:AY6" si="4">SUM(W4:AB4)</f>
        <v>0</v>
      </c>
      <c r="AZ4" s="90">
        <f t="shared" ref="AZ4:AZ6" si="5">SUM(AC4:AG4)</f>
        <v>0</v>
      </c>
      <c r="BA4" s="90">
        <f t="shared" ref="BA4:BA6" si="6">SUM(AH4:AJ4)</f>
        <v>0</v>
      </c>
      <c r="BB4" s="90">
        <f t="shared" ref="BB4:BB6" si="7">SUM(AK4:AN4)</f>
        <v>0</v>
      </c>
      <c r="BC4" s="90">
        <f t="shared" ref="BC4:BC6" si="8">SUM(AO4:AR4)</f>
        <v>0</v>
      </c>
      <c r="BD4" s="91">
        <f t="shared" ref="BD4:BD6" si="9">SUM(AT4:BB4)</f>
        <v>0</v>
      </c>
    </row>
    <row r="5" spans="1:64" x14ac:dyDescent="0.25">
      <c r="A5" s="95">
        <f>+ABR!A5</f>
        <v>2</v>
      </c>
      <c r="B5" s="95" t="str">
        <f>+ABR!B5</f>
        <v>2-Tratamiento Especializado en Violencia Familiar</v>
      </c>
      <c r="C5" s="270" t="str">
        <f>+ABR!C5</f>
        <v>SALUD MENTAL CSMC</v>
      </c>
      <c r="D5" s="96">
        <v>0</v>
      </c>
      <c r="E5" s="96">
        <v>0</v>
      </c>
      <c r="F5" s="96">
        <v>0</v>
      </c>
      <c r="G5" s="96">
        <v>0</v>
      </c>
      <c r="H5" s="96">
        <v>0</v>
      </c>
      <c r="I5" s="96">
        <v>0</v>
      </c>
      <c r="J5" s="96">
        <v>0</v>
      </c>
      <c r="K5" s="96">
        <v>0</v>
      </c>
      <c r="L5" s="96">
        <v>0</v>
      </c>
      <c r="M5" s="96">
        <v>0</v>
      </c>
      <c r="N5" s="96">
        <v>0</v>
      </c>
      <c r="O5" s="96">
        <v>0</v>
      </c>
      <c r="P5" s="96">
        <v>0</v>
      </c>
      <c r="Q5" s="96">
        <v>0</v>
      </c>
      <c r="R5" s="96">
        <v>0</v>
      </c>
      <c r="S5" s="96">
        <v>0</v>
      </c>
      <c r="T5" s="96">
        <v>0</v>
      </c>
      <c r="U5" s="96">
        <v>0</v>
      </c>
      <c r="V5" s="96">
        <v>0</v>
      </c>
      <c r="W5" s="96">
        <v>0</v>
      </c>
      <c r="X5" s="96">
        <v>0</v>
      </c>
      <c r="Y5" s="96">
        <v>0</v>
      </c>
      <c r="Z5" s="96">
        <v>0</v>
      </c>
      <c r="AA5" s="96">
        <v>0</v>
      </c>
      <c r="AB5" s="96">
        <v>0</v>
      </c>
      <c r="AC5" s="96">
        <v>0</v>
      </c>
      <c r="AD5" s="96">
        <v>0</v>
      </c>
      <c r="AE5" s="96">
        <v>0</v>
      </c>
      <c r="AF5" s="96">
        <v>0</v>
      </c>
      <c r="AG5" s="96">
        <v>0</v>
      </c>
      <c r="AH5" s="96">
        <v>0</v>
      </c>
      <c r="AI5" s="96">
        <v>0</v>
      </c>
      <c r="AJ5" s="96">
        <v>0</v>
      </c>
      <c r="AK5" s="96">
        <v>0</v>
      </c>
      <c r="AL5" s="96">
        <v>0</v>
      </c>
      <c r="AM5" s="96">
        <v>0</v>
      </c>
      <c r="AN5" s="96">
        <v>0</v>
      </c>
      <c r="AO5" s="96">
        <v>0</v>
      </c>
      <c r="AP5" s="96">
        <v>0</v>
      </c>
      <c r="AQ5" s="96">
        <v>0</v>
      </c>
      <c r="AR5" s="96">
        <v>0</v>
      </c>
      <c r="AT5" s="90">
        <f t="shared" si="0"/>
        <v>0</v>
      </c>
      <c r="AU5" s="90">
        <f t="shared" si="0"/>
        <v>0</v>
      </c>
      <c r="AV5" s="90">
        <f t="shared" si="1"/>
        <v>0</v>
      </c>
      <c r="AW5" s="90">
        <f t="shared" si="2"/>
        <v>0</v>
      </c>
      <c r="AX5" s="90">
        <f t="shared" si="3"/>
        <v>0</v>
      </c>
      <c r="AY5" s="90">
        <f t="shared" si="4"/>
        <v>0</v>
      </c>
      <c r="AZ5" s="90">
        <f t="shared" si="5"/>
        <v>0</v>
      </c>
      <c r="BA5" s="90">
        <f t="shared" si="6"/>
        <v>0</v>
      </c>
      <c r="BB5" s="90">
        <f t="shared" si="7"/>
        <v>0</v>
      </c>
      <c r="BC5" s="90">
        <f t="shared" si="8"/>
        <v>0</v>
      </c>
      <c r="BD5" s="91">
        <f t="shared" si="9"/>
        <v>0</v>
      </c>
    </row>
    <row r="6" spans="1:64" ht="30" x14ac:dyDescent="0.25">
      <c r="A6" s="95">
        <f>+ABR!A6</f>
        <v>3</v>
      </c>
      <c r="B6" s="95" t="str">
        <f>+ABR!B6</f>
        <v>3-Tratamiento a Niños, Niñas y Adolescentes Afectados por maltrato Infantil</v>
      </c>
      <c r="C6" s="270" t="str">
        <f>+ABR!C6</f>
        <v>SALUD MENTAL CSMC</v>
      </c>
      <c r="D6" s="96">
        <v>0</v>
      </c>
      <c r="E6" s="96">
        <v>0</v>
      </c>
      <c r="F6" s="96">
        <v>0</v>
      </c>
      <c r="G6" s="96">
        <v>0</v>
      </c>
      <c r="H6" s="96">
        <v>0</v>
      </c>
      <c r="I6" s="96">
        <v>0</v>
      </c>
      <c r="J6" s="96">
        <v>0</v>
      </c>
      <c r="K6" s="96">
        <v>0</v>
      </c>
      <c r="L6" s="96">
        <v>0</v>
      </c>
      <c r="M6" s="96">
        <v>0</v>
      </c>
      <c r="N6" s="96">
        <v>0</v>
      </c>
      <c r="O6" s="96">
        <v>0</v>
      </c>
      <c r="P6" s="96">
        <v>0</v>
      </c>
      <c r="Q6" s="96">
        <v>0</v>
      </c>
      <c r="R6" s="96">
        <v>0</v>
      </c>
      <c r="S6" s="96">
        <v>0</v>
      </c>
      <c r="T6" s="96">
        <v>0</v>
      </c>
      <c r="U6" s="96">
        <v>0</v>
      </c>
      <c r="V6" s="96">
        <v>0</v>
      </c>
      <c r="W6" s="96">
        <v>0</v>
      </c>
      <c r="X6" s="96">
        <v>0</v>
      </c>
      <c r="Y6" s="96">
        <v>0</v>
      </c>
      <c r="Z6" s="96">
        <v>0</v>
      </c>
      <c r="AA6" s="96">
        <v>0</v>
      </c>
      <c r="AB6" s="96">
        <v>0</v>
      </c>
      <c r="AC6" s="96">
        <v>0</v>
      </c>
      <c r="AD6" s="96">
        <v>0</v>
      </c>
      <c r="AE6" s="96">
        <v>0</v>
      </c>
      <c r="AF6" s="96">
        <v>0</v>
      </c>
      <c r="AG6" s="96">
        <v>0</v>
      </c>
      <c r="AH6" s="96">
        <v>0</v>
      </c>
      <c r="AI6" s="96">
        <v>0</v>
      </c>
      <c r="AJ6" s="96">
        <v>0</v>
      </c>
      <c r="AK6" s="96">
        <v>0</v>
      </c>
      <c r="AL6" s="96">
        <v>0</v>
      </c>
      <c r="AM6" s="96">
        <v>0</v>
      </c>
      <c r="AN6" s="96">
        <v>0</v>
      </c>
      <c r="AO6" s="96">
        <v>0</v>
      </c>
      <c r="AP6" s="96">
        <v>0</v>
      </c>
      <c r="AQ6" s="96">
        <v>0</v>
      </c>
      <c r="AR6" s="96">
        <v>0</v>
      </c>
      <c r="AT6" s="90">
        <f t="shared" si="0"/>
        <v>0</v>
      </c>
      <c r="AU6" s="90">
        <f t="shared" si="0"/>
        <v>0</v>
      </c>
      <c r="AV6" s="90">
        <f t="shared" si="1"/>
        <v>0</v>
      </c>
      <c r="AW6" s="90">
        <f t="shared" si="2"/>
        <v>0</v>
      </c>
      <c r="AX6" s="90">
        <f t="shared" si="3"/>
        <v>0</v>
      </c>
      <c r="AY6" s="90">
        <f t="shared" si="4"/>
        <v>0</v>
      </c>
      <c r="AZ6" s="90">
        <f t="shared" si="5"/>
        <v>0</v>
      </c>
      <c r="BA6" s="90">
        <f t="shared" si="6"/>
        <v>0</v>
      </c>
      <c r="BB6" s="90">
        <f t="shared" si="7"/>
        <v>0</v>
      </c>
      <c r="BC6" s="90">
        <f t="shared" si="8"/>
        <v>0</v>
      </c>
      <c r="BD6" s="91">
        <f t="shared" si="9"/>
        <v>0</v>
      </c>
    </row>
    <row r="7" spans="1:64" ht="30" x14ac:dyDescent="0.25">
      <c r="A7" s="95">
        <f>+ABR!A7</f>
        <v>4</v>
      </c>
      <c r="B7" s="95" t="str">
        <f>+ABR!B7</f>
        <v xml:space="preserve">4-Tratamiento ambulatorio de Niños, Niñas de 0 a 17 años con trastornos  del aspectro autista </v>
      </c>
      <c r="C7" s="270" t="str">
        <f>+ABR!C7</f>
        <v>SALUD MENTAL CSMC</v>
      </c>
      <c r="D7" s="96">
        <v>0</v>
      </c>
      <c r="E7" s="96">
        <v>2</v>
      </c>
      <c r="F7" s="96">
        <v>0</v>
      </c>
      <c r="G7" s="96">
        <v>0</v>
      </c>
      <c r="H7" s="96">
        <v>0</v>
      </c>
      <c r="I7" s="96">
        <v>0</v>
      </c>
      <c r="J7" s="96">
        <v>0</v>
      </c>
      <c r="K7" s="96">
        <v>0</v>
      </c>
      <c r="L7" s="96">
        <v>0</v>
      </c>
      <c r="M7" s="96">
        <v>0</v>
      </c>
      <c r="N7" s="96">
        <v>0</v>
      </c>
      <c r="O7" s="96">
        <v>0</v>
      </c>
      <c r="P7" s="96">
        <v>0</v>
      </c>
      <c r="Q7" s="96">
        <v>0</v>
      </c>
      <c r="R7" s="96">
        <v>0</v>
      </c>
      <c r="S7" s="96">
        <v>0</v>
      </c>
      <c r="T7" s="96">
        <v>0</v>
      </c>
      <c r="U7" s="96">
        <v>0</v>
      </c>
      <c r="V7" s="96">
        <v>0</v>
      </c>
      <c r="W7" s="96">
        <v>0</v>
      </c>
      <c r="X7" s="96">
        <v>0</v>
      </c>
      <c r="Y7" s="96">
        <v>0</v>
      </c>
      <c r="Z7" s="96">
        <v>0</v>
      </c>
      <c r="AA7" s="96">
        <v>0</v>
      </c>
      <c r="AB7" s="96">
        <v>0</v>
      </c>
      <c r="AC7" s="96">
        <v>0</v>
      </c>
      <c r="AD7" s="96">
        <v>0</v>
      </c>
      <c r="AE7" s="96">
        <v>0</v>
      </c>
      <c r="AF7" s="96">
        <v>0</v>
      </c>
      <c r="AG7" s="96">
        <v>0</v>
      </c>
      <c r="AH7" s="96">
        <v>0</v>
      </c>
      <c r="AI7" s="96">
        <v>0</v>
      </c>
      <c r="AJ7" s="96">
        <v>0</v>
      </c>
      <c r="AK7" s="96">
        <v>0</v>
      </c>
      <c r="AL7" s="96">
        <v>0</v>
      </c>
      <c r="AM7" s="96">
        <v>0</v>
      </c>
      <c r="AN7" s="96">
        <v>0</v>
      </c>
      <c r="AO7" s="96">
        <v>0</v>
      </c>
      <c r="AP7" s="96">
        <v>0</v>
      </c>
      <c r="AQ7" s="96">
        <v>0</v>
      </c>
      <c r="AR7" s="96">
        <v>0</v>
      </c>
      <c r="AT7" s="90">
        <f t="shared" si="0"/>
        <v>0</v>
      </c>
      <c r="AU7" s="90">
        <f t="shared" ref="AU7" si="10">SUM(E7)</f>
        <v>2</v>
      </c>
      <c r="AV7" s="90">
        <f t="shared" ref="AV7" si="11">+SUM(F7:O7)</f>
        <v>0</v>
      </c>
      <c r="AW7" s="90">
        <f t="shared" ref="AW7" si="12">+SUM(P7:R7)</f>
        <v>0</v>
      </c>
      <c r="AX7" s="90">
        <f t="shared" ref="AX7:AX31" si="13">+SUM(S7:V7)</f>
        <v>0</v>
      </c>
      <c r="AY7" s="90">
        <f t="shared" ref="AY7:AY31" si="14">+SUM(W7:AB7)</f>
        <v>0</v>
      </c>
      <c r="AZ7" s="90">
        <f t="shared" ref="AZ7:AZ31" si="15">+SUM(AC7:AG7)</f>
        <v>0</v>
      </c>
      <c r="BA7" s="90">
        <f t="shared" ref="BA7:BA31" si="16">+SUM(AH7:AJ7)</f>
        <v>0</v>
      </c>
      <c r="BB7" s="90">
        <f t="shared" ref="BB7:BB31" si="17">+SUM(AK7:AN7)</f>
        <v>0</v>
      </c>
      <c r="BC7" s="90">
        <f t="shared" ref="BC7:BC31" si="18">+SUM(AO7:AR7)</f>
        <v>0</v>
      </c>
      <c r="BD7" s="91">
        <f t="shared" ref="BD7:BD31" si="19">SUM(AT7:BC7)</f>
        <v>2</v>
      </c>
    </row>
    <row r="8" spans="1:64" ht="30" x14ac:dyDescent="0.25">
      <c r="A8" s="95">
        <f>+ABR!A8</f>
        <v>5</v>
      </c>
      <c r="B8" s="95" t="str">
        <f>+ABR!B8</f>
        <v>5-Tratamiento ambulatorio de Niños, Niñas y adolescentes de 0 a 17 años por trastornos  mentales del comportamiento</v>
      </c>
      <c r="C8" s="270" t="str">
        <f>+ABR!C8</f>
        <v>SALUD MENTAL CSMC</v>
      </c>
      <c r="D8" s="96">
        <v>0</v>
      </c>
      <c r="E8" s="96">
        <v>1</v>
      </c>
      <c r="F8" s="96">
        <v>0</v>
      </c>
      <c r="G8" s="96">
        <v>0</v>
      </c>
      <c r="H8" s="96">
        <v>0</v>
      </c>
      <c r="I8" s="96">
        <v>0</v>
      </c>
      <c r="J8" s="96">
        <v>0</v>
      </c>
      <c r="K8" s="96">
        <v>0</v>
      </c>
      <c r="L8" s="96">
        <v>0</v>
      </c>
      <c r="M8" s="96">
        <v>0</v>
      </c>
      <c r="N8" s="96">
        <v>0</v>
      </c>
      <c r="O8" s="96">
        <v>0</v>
      </c>
      <c r="P8" s="96">
        <v>0</v>
      </c>
      <c r="Q8" s="96">
        <v>0</v>
      </c>
      <c r="R8" s="96">
        <v>0</v>
      </c>
      <c r="S8" s="96">
        <v>0</v>
      </c>
      <c r="T8" s="96">
        <v>0</v>
      </c>
      <c r="U8" s="96">
        <v>0</v>
      </c>
      <c r="V8" s="96">
        <v>0</v>
      </c>
      <c r="W8" s="96">
        <v>0</v>
      </c>
      <c r="X8" s="96">
        <v>0</v>
      </c>
      <c r="Y8" s="96">
        <v>0</v>
      </c>
      <c r="Z8" s="96">
        <v>0</v>
      </c>
      <c r="AA8" s="96">
        <v>0</v>
      </c>
      <c r="AB8" s="96">
        <v>0</v>
      </c>
      <c r="AC8" s="96">
        <v>0</v>
      </c>
      <c r="AD8" s="96">
        <v>0</v>
      </c>
      <c r="AE8" s="96">
        <v>0</v>
      </c>
      <c r="AF8" s="96">
        <v>0</v>
      </c>
      <c r="AG8" s="96">
        <v>0</v>
      </c>
      <c r="AH8" s="96">
        <v>0</v>
      </c>
      <c r="AI8" s="96">
        <v>0</v>
      </c>
      <c r="AJ8" s="96">
        <v>0</v>
      </c>
      <c r="AK8" s="96">
        <v>0</v>
      </c>
      <c r="AL8" s="96">
        <v>0</v>
      </c>
      <c r="AM8" s="96">
        <v>0</v>
      </c>
      <c r="AN8" s="96">
        <v>0</v>
      </c>
      <c r="AO8" s="96">
        <v>0</v>
      </c>
      <c r="AP8" s="96">
        <v>0</v>
      </c>
      <c r="AQ8" s="96">
        <v>0</v>
      </c>
      <c r="AR8" s="96">
        <v>0</v>
      </c>
      <c r="AT8" s="90">
        <f t="shared" ref="AT8:AU31" si="20">SUM(D8)</f>
        <v>0</v>
      </c>
      <c r="AU8" s="90">
        <f t="shared" si="20"/>
        <v>1</v>
      </c>
      <c r="AV8" s="90">
        <f t="shared" ref="AV8:AV31" si="21">+SUM(F8:O8)</f>
        <v>0</v>
      </c>
      <c r="AW8" s="90">
        <f t="shared" ref="AW8:AW31" si="22">+SUM(P8:R8)</f>
        <v>0</v>
      </c>
      <c r="AX8" s="90">
        <f t="shared" si="13"/>
        <v>0</v>
      </c>
      <c r="AY8" s="90">
        <f t="shared" si="14"/>
        <v>0</v>
      </c>
      <c r="AZ8" s="90">
        <f t="shared" si="15"/>
        <v>0</v>
      </c>
      <c r="BA8" s="90">
        <f t="shared" si="16"/>
        <v>0</v>
      </c>
      <c r="BB8" s="90">
        <f t="shared" si="17"/>
        <v>0</v>
      </c>
      <c r="BC8" s="90">
        <f t="shared" si="18"/>
        <v>0</v>
      </c>
      <c r="BD8" s="91">
        <f t="shared" si="19"/>
        <v>1</v>
      </c>
    </row>
    <row r="9" spans="1:64" x14ac:dyDescent="0.25">
      <c r="A9" s="95">
        <f>+ABR!A9</f>
        <v>6</v>
      </c>
      <c r="B9" s="95" t="str">
        <f>+ABR!B9</f>
        <v xml:space="preserve">6-Tratamiento ambulatorio de personas con depresion </v>
      </c>
      <c r="C9" s="270" t="str">
        <f>+ABR!C9</f>
        <v>SALUD MENTAL CSMC</v>
      </c>
      <c r="D9" s="96">
        <v>0</v>
      </c>
      <c r="E9" s="96">
        <v>0</v>
      </c>
      <c r="F9" s="96">
        <v>0</v>
      </c>
      <c r="G9" s="96">
        <v>0</v>
      </c>
      <c r="H9" s="96">
        <v>0</v>
      </c>
      <c r="I9" s="96">
        <v>0</v>
      </c>
      <c r="J9" s="96">
        <v>0</v>
      </c>
      <c r="K9" s="96">
        <v>0</v>
      </c>
      <c r="L9" s="96">
        <v>0</v>
      </c>
      <c r="M9" s="96">
        <v>0</v>
      </c>
      <c r="N9" s="96">
        <v>0</v>
      </c>
      <c r="O9" s="96">
        <v>0</v>
      </c>
      <c r="P9" s="96">
        <v>0</v>
      </c>
      <c r="Q9" s="96">
        <v>0</v>
      </c>
      <c r="R9" s="96">
        <v>0</v>
      </c>
      <c r="S9" s="96">
        <v>0</v>
      </c>
      <c r="T9" s="96">
        <v>0</v>
      </c>
      <c r="U9" s="96">
        <v>0</v>
      </c>
      <c r="V9" s="96">
        <v>0</v>
      </c>
      <c r="W9" s="96">
        <v>0</v>
      </c>
      <c r="X9" s="96">
        <v>0</v>
      </c>
      <c r="Y9" s="96">
        <v>0</v>
      </c>
      <c r="Z9" s="96">
        <v>0</v>
      </c>
      <c r="AA9" s="96">
        <v>0</v>
      </c>
      <c r="AB9" s="96">
        <v>0</v>
      </c>
      <c r="AC9" s="96">
        <v>0</v>
      </c>
      <c r="AD9" s="96">
        <v>0</v>
      </c>
      <c r="AE9" s="96">
        <v>0</v>
      </c>
      <c r="AF9" s="96">
        <v>0</v>
      </c>
      <c r="AG9" s="96">
        <v>0</v>
      </c>
      <c r="AH9" s="96">
        <v>0</v>
      </c>
      <c r="AI9" s="96">
        <v>0</v>
      </c>
      <c r="AJ9" s="96">
        <v>0</v>
      </c>
      <c r="AK9" s="96">
        <v>0</v>
      </c>
      <c r="AL9" s="96">
        <v>0</v>
      </c>
      <c r="AM9" s="96">
        <v>0</v>
      </c>
      <c r="AN9" s="96">
        <v>0</v>
      </c>
      <c r="AO9" s="96">
        <v>0</v>
      </c>
      <c r="AP9" s="96">
        <v>0</v>
      </c>
      <c r="AQ9" s="96">
        <v>0</v>
      </c>
      <c r="AR9" s="96">
        <v>0</v>
      </c>
      <c r="AT9" s="90">
        <f t="shared" si="20"/>
        <v>0</v>
      </c>
      <c r="AU9" s="90">
        <f t="shared" si="20"/>
        <v>0</v>
      </c>
      <c r="AV9" s="90">
        <f t="shared" si="21"/>
        <v>0</v>
      </c>
      <c r="AW9" s="90">
        <f t="shared" si="22"/>
        <v>0</v>
      </c>
      <c r="AX9" s="90">
        <f t="shared" si="13"/>
        <v>0</v>
      </c>
      <c r="AY9" s="90">
        <f t="shared" si="14"/>
        <v>0</v>
      </c>
      <c r="AZ9" s="90">
        <f t="shared" si="15"/>
        <v>0</v>
      </c>
      <c r="BA9" s="90">
        <f t="shared" si="16"/>
        <v>0</v>
      </c>
      <c r="BB9" s="90">
        <f t="shared" si="17"/>
        <v>0</v>
      </c>
      <c r="BC9" s="90">
        <f t="shared" si="18"/>
        <v>0</v>
      </c>
      <c r="BD9" s="91">
        <f t="shared" si="19"/>
        <v>0</v>
      </c>
    </row>
    <row r="10" spans="1:64" x14ac:dyDescent="0.25">
      <c r="A10" s="95">
        <f>+ABR!A10</f>
        <v>7</v>
      </c>
      <c r="B10" s="95" t="str">
        <f>+ABR!B10</f>
        <v xml:space="preserve">7-Tratamiento ambulatorio de personas con conducta suicida </v>
      </c>
      <c r="C10" s="270" t="str">
        <f>+ABR!C10</f>
        <v>SALUD MENTAL CSMC</v>
      </c>
      <c r="D10" s="96">
        <v>0</v>
      </c>
      <c r="E10" s="96">
        <v>0</v>
      </c>
      <c r="F10" s="96">
        <v>0</v>
      </c>
      <c r="G10" s="96">
        <v>0</v>
      </c>
      <c r="H10" s="96">
        <v>0</v>
      </c>
      <c r="I10" s="96">
        <v>0</v>
      </c>
      <c r="J10" s="96">
        <v>0</v>
      </c>
      <c r="K10" s="96">
        <v>0</v>
      </c>
      <c r="L10" s="96">
        <v>0</v>
      </c>
      <c r="M10" s="96">
        <v>0</v>
      </c>
      <c r="N10" s="96">
        <v>0</v>
      </c>
      <c r="O10" s="96">
        <v>0</v>
      </c>
      <c r="P10" s="96">
        <v>0</v>
      </c>
      <c r="Q10" s="96">
        <v>0</v>
      </c>
      <c r="R10" s="96">
        <v>0</v>
      </c>
      <c r="S10" s="96">
        <v>0</v>
      </c>
      <c r="T10" s="96">
        <v>0</v>
      </c>
      <c r="U10" s="96">
        <v>0</v>
      </c>
      <c r="V10" s="96">
        <v>0</v>
      </c>
      <c r="W10" s="96">
        <v>0</v>
      </c>
      <c r="X10" s="96">
        <v>0</v>
      </c>
      <c r="Y10" s="96">
        <v>0</v>
      </c>
      <c r="Z10" s="96">
        <v>0</v>
      </c>
      <c r="AA10" s="96">
        <v>0</v>
      </c>
      <c r="AB10" s="96">
        <v>0</v>
      </c>
      <c r="AC10" s="96">
        <v>0</v>
      </c>
      <c r="AD10" s="96">
        <v>0</v>
      </c>
      <c r="AE10" s="96">
        <v>0</v>
      </c>
      <c r="AF10" s="96">
        <v>0</v>
      </c>
      <c r="AG10" s="96">
        <v>0</v>
      </c>
      <c r="AH10" s="96">
        <v>0</v>
      </c>
      <c r="AI10" s="96">
        <v>0</v>
      </c>
      <c r="AJ10" s="96">
        <v>0</v>
      </c>
      <c r="AK10" s="96">
        <v>0</v>
      </c>
      <c r="AL10" s="96">
        <v>0</v>
      </c>
      <c r="AM10" s="96">
        <v>0</v>
      </c>
      <c r="AN10" s="96">
        <v>0</v>
      </c>
      <c r="AO10" s="96">
        <v>0</v>
      </c>
      <c r="AP10" s="96">
        <v>0</v>
      </c>
      <c r="AQ10" s="96">
        <v>0</v>
      </c>
      <c r="AR10" s="96">
        <v>0</v>
      </c>
      <c r="AT10" s="90">
        <f t="shared" si="20"/>
        <v>0</v>
      </c>
      <c r="AU10" s="90">
        <f t="shared" si="20"/>
        <v>0</v>
      </c>
      <c r="AV10" s="90">
        <f t="shared" si="21"/>
        <v>0</v>
      </c>
      <c r="AW10" s="90">
        <f t="shared" si="22"/>
        <v>0</v>
      </c>
      <c r="AX10" s="90">
        <f t="shared" si="13"/>
        <v>0</v>
      </c>
      <c r="AY10" s="90">
        <f t="shared" si="14"/>
        <v>0</v>
      </c>
      <c r="AZ10" s="90">
        <f t="shared" si="15"/>
        <v>0</v>
      </c>
      <c r="BA10" s="90">
        <f t="shared" si="16"/>
        <v>0</v>
      </c>
      <c r="BB10" s="90">
        <f t="shared" si="17"/>
        <v>0</v>
      </c>
      <c r="BC10" s="90">
        <f t="shared" si="18"/>
        <v>0</v>
      </c>
      <c r="BD10" s="91">
        <f t="shared" si="19"/>
        <v>0</v>
      </c>
    </row>
    <row r="11" spans="1:64" x14ac:dyDescent="0.25">
      <c r="A11" s="95">
        <f>+ABR!A11</f>
        <v>8</v>
      </c>
      <c r="B11" s="95" t="str">
        <f>+ABR!B11</f>
        <v xml:space="preserve">8-Tratamiento ambulatorio de personas con ansiedad </v>
      </c>
      <c r="C11" s="270" t="str">
        <f>+ABR!C11</f>
        <v>SALUD MENTAL CSMC</v>
      </c>
      <c r="D11" s="96">
        <v>0</v>
      </c>
      <c r="E11" s="96">
        <v>3</v>
      </c>
      <c r="F11" s="96">
        <v>0</v>
      </c>
      <c r="G11" s="96">
        <v>0</v>
      </c>
      <c r="H11" s="96">
        <v>0</v>
      </c>
      <c r="I11" s="96">
        <v>0</v>
      </c>
      <c r="J11" s="96">
        <v>0</v>
      </c>
      <c r="K11" s="96">
        <v>0</v>
      </c>
      <c r="L11" s="96">
        <v>0</v>
      </c>
      <c r="M11" s="96">
        <v>0</v>
      </c>
      <c r="N11" s="96">
        <v>0</v>
      </c>
      <c r="O11" s="96">
        <v>0</v>
      </c>
      <c r="P11" s="96">
        <v>0</v>
      </c>
      <c r="Q11" s="96">
        <v>0</v>
      </c>
      <c r="R11" s="96">
        <v>0</v>
      </c>
      <c r="S11" s="96">
        <v>0</v>
      </c>
      <c r="T11" s="96">
        <v>0</v>
      </c>
      <c r="U11" s="96">
        <v>0</v>
      </c>
      <c r="V11" s="96">
        <v>0</v>
      </c>
      <c r="W11" s="96">
        <v>0</v>
      </c>
      <c r="X11" s="96">
        <v>0</v>
      </c>
      <c r="Y11" s="96">
        <v>0</v>
      </c>
      <c r="Z11" s="96">
        <v>0</v>
      </c>
      <c r="AA11" s="96">
        <v>0</v>
      </c>
      <c r="AB11" s="96">
        <v>0</v>
      </c>
      <c r="AC11" s="96">
        <v>0</v>
      </c>
      <c r="AD11" s="96">
        <v>0</v>
      </c>
      <c r="AE11" s="96">
        <v>0</v>
      </c>
      <c r="AF11" s="96">
        <v>0</v>
      </c>
      <c r="AG11" s="96">
        <v>0</v>
      </c>
      <c r="AH11" s="96">
        <v>0</v>
      </c>
      <c r="AI11" s="96">
        <v>0</v>
      </c>
      <c r="AJ11" s="96">
        <v>0</v>
      </c>
      <c r="AK11" s="96">
        <v>0</v>
      </c>
      <c r="AL11" s="96">
        <v>0</v>
      </c>
      <c r="AM11" s="96">
        <v>0</v>
      </c>
      <c r="AN11" s="96">
        <v>0</v>
      </c>
      <c r="AO11" s="96">
        <v>0</v>
      </c>
      <c r="AP11" s="96">
        <v>0</v>
      </c>
      <c r="AQ11" s="96">
        <v>0</v>
      </c>
      <c r="AR11" s="96">
        <v>0</v>
      </c>
      <c r="AT11" s="90">
        <f t="shared" si="20"/>
        <v>0</v>
      </c>
      <c r="AU11" s="90">
        <f t="shared" si="20"/>
        <v>3</v>
      </c>
      <c r="AV11" s="90">
        <f t="shared" si="21"/>
        <v>0</v>
      </c>
      <c r="AW11" s="90">
        <f t="shared" si="22"/>
        <v>0</v>
      </c>
      <c r="AX11" s="90">
        <f t="shared" si="13"/>
        <v>0</v>
      </c>
      <c r="AY11" s="90">
        <f t="shared" si="14"/>
        <v>0</v>
      </c>
      <c r="AZ11" s="90">
        <f t="shared" si="15"/>
        <v>0</v>
      </c>
      <c r="BA11" s="90">
        <f t="shared" si="16"/>
        <v>0</v>
      </c>
      <c r="BB11" s="90">
        <f t="shared" si="17"/>
        <v>0</v>
      </c>
      <c r="BC11" s="90">
        <f t="shared" si="18"/>
        <v>0</v>
      </c>
      <c r="BD11" s="91">
        <f t="shared" si="19"/>
        <v>3</v>
      </c>
    </row>
    <row r="12" spans="1:64" ht="30" x14ac:dyDescent="0.25">
      <c r="A12" s="95">
        <f>+ABR!A12</f>
        <v>9</v>
      </c>
      <c r="B12" s="95" t="str">
        <f>+ABR!B12</f>
        <v>9-Intervenciones breves motivacionales para personas con consumo perjudicial del alcohol y tabaco</v>
      </c>
      <c r="C12" s="270" t="str">
        <f>+ABR!C12</f>
        <v>SALUD MENTAL CSMC</v>
      </c>
      <c r="D12" s="96">
        <v>0</v>
      </c>
      <c r="E12" s="96">
        <v>0</v>
      </c>
      <c r="F12" s="96">
        <v>0</v>
      </c>
      <c r="G12" s="96">
        <v>0</v>
      </c>
      <c r="H12" s="96">
        <v>0</v>
      </c>
      <c r="I12" s="96">
        <v>0</v>
      </c>
      <c r="J12" s="96">
        <v>0</v>
      </c>
      <c r="K12" s="96">
        <v>0</v>
      </c>
      <c r="L12" s="96">
        <v>0</v>
      </c>
      <c r="M12" s="96">
        <v>0</v>
      </c>
      <c r="N12" s="96">
        <v>0</v>
      </c>
      <c r="O12" s="96">
        <v>0</v>
      </c>
      <c r="P12" s="96">
        <v>0</v>
      </c>
      <c r="Q12" s="96">
        <v>0</v>
      </c>
      <c r="R12" s="96">
        <v>0</v>
      </c>
      <c r="S12" s="96">
        <v>0</v>
      </c>
      <c r="T12" s="96">
        <v>0</v>
      </c>
      <c r="U12" s="96">
        <v>0</v>
      </c>
      <c r="V12" s="96">
        <v>0</v>
      </c>
      <c r="W12" s="96">
        <v>0</v>
      </c>
      <c r="X12" s="96">
        <v>0</v>
      </c>
      <c r="Y12" s="96">
        <v>0</v>
      </c>
      <c r="Z12" s="96">
        <v>0</v>
      </c>
      <c r="AA12" s="96">
        <v>0</v>
      </c>
      <c r="AB12" s="96">
        <v>0</v>
      </c>
      <c r="AC12" s="96">
        <v>0</v>
      </c>
      <c r="AD12" s="96">
        <v>0</v>
      </c>
      <c r="AE12" s="96">
        <v>0</v>
      </c>
      <c r="AF12" s="96">
        <v>0</v>
      </c>
      <c r="AG12" s="96">
        <v>0</v>
      </c>
      <c r="AH12" s="96">
        <v>0</v>
      </c>
      <c r="AI12" s="96">
        <v>0</v>
      </c>
      <c r="AJ12" s="96">
        <v>0</v>
      </c>
      <c r="AK12" s="96">
        <v>0</v>
      </c>
      <c r="AL12" s="96">
        <v>0</v>
      </c>
      <c r="AM12" s="96">
        <v>0</v>
      </c>
      <c r="AN12" s="96">
        <v>0</v>
      </c>
      <c r="AO12" s="96">
        <v>0</v>
      </c>
      <c r="AP12" s="96">
        <v>0</v>
      </c>
      <c r="AQ12" s="96">
        <v>0</v>
      </c>
      <c r="AR12" s="96">
        <v>0</v>
      </c>
      <c r="AT12" s="90">
        <f t="shared" si="20"/>
        <v>0</v>
      </c>
      <c r="AU12" s="90">
        <f t="shared" si="20"/>
        <v>0</v>
      </c>
      <c r="AV12" s="90">
        <f t="shared" si="21"/>
        <v>0</v>
      </c>
      <c r="AW12" s="90">
        <f t="shared" si="22"/>
        <v>0</v>
      </c>
      <c r="AX12" s="90">
        <f t="shared" si="13"/>
        <v>0</v>
      </c>
      <c r="AY12" s="90">
        <f t="shared" si="14"/>
        <v>0</v>
      </c>
      <c r="AZ12" s="90">
        <f t="shared" si="15"/>
        <v>0</v>
      </c>
      <c r="BA12" s="90">
        <f t="shared" si="16"/>
        <v>0</v>
      </c>
      <c r="BB12" s="90">
        <f t="shared" si="17"/>
        <v>0</v>
      </c>
      <c r="BC12" s="90">
        <f t="shared" si="18"/>
        <v>0</v>
      </c>
      <c r="BD12" s="91">
        <f t="shared" si="19"/>
        <v>0</v>
      </c>
    </row>
    <row r="13" spans="1:64" x14ac:dyDescent="0.25">
      <c r="A13" s="95">
        <f>+ABR!A13</f>
        <v>10</v>
      </c>
      <c r="B13" s="95" t="str">
        <f>+ABR!B13</f>
        <v xml:space="preserve">10-intervencion para personas con dependencia del alcohol y tabaco </v>
      </c>
      <c r="C13" s="270" t="str">
        <f>+ABR!C13</f>
        <v>SALUD MENTAL CSMC</v>
      </c>
      <c r="D13" s="96">
        <v>0</v>
      </c>
      <c r="E13" s="96">
        <v>0</v>
      </c>
      <c r="F13" s="96">
        <v>0</v>
      </c>
      <c r="G13" s="96">
        <v>0</v>
      </c>
      <c r="H13" s="96">
        <v>0</v>
      </c>
      <c r="I13" s="96">
        <v>0</v>
      </c>
      <c r="J13" s="96">
        <v>0</v>
      </c>
      <c r="K13" s="96">
        <v>0</v>
      </c>
      <c r="L13" s="96">
        <v>0</v>
      </c>
      <c r="M13" s="96">
        <v>0</v>
      </c>
      <c r="N13" s="96">
        <v>0</v>
      </c>
      <c r="O13" s="96">
        <v>0</v>
      </c>
      <c r="P13" s="96">
        <v>0</v>
      </c>
      <c r="Q13" s="96">
        <v>0</v>
      </c>
      <c r="R13" s="96">
        <v>0</v>
      </c>
      <c r="S13" s="96">
        <v>0</v>
      </c>
      <c r="T13" s="96">
        <v>0</v>
      </c>
      <c r="U13" s="96">
        <v>0</v>
      </c>
      <c r="V13" s="96">
        <v>0</v>
      </c>
      <c r="W13" s="96">
        <v>0</v>
      </c>
      <c r="X13" s="96">
        <v>0</v>
      </c>
      <c r="Y13" s="96">
        <v>0</v>
      </c>
      <c r="Z13" s="96">
        <v>0</v>
      </c>
      <c r="AA13" s="96">
        <v>0</v>
      </c>
      <c r="AB13" s="96">
        <v>0</v>
      </c>
      <c r="AC13" s="96">
        <v>0</v>
      </c>
      <c r="AD13" s="96">
        <v>0</v>
      </c>
      <c r="AE13" s="96">
        <v>0</v>
      </c>
      <c r="AF13" s="96">
        <v>0</v>
      </c>
      <c r="AG13" s="96">
        <v>0</v>
      </c>
      <c r="AH13" s="96">
        <v>0</v>
      </c>
      <c r="AI13" s="96">
        <v>0</v>
      </c>
      <c r="AJ13" s="96">
        <v>0</v>
      </c>
      <c r="AK13" s="96">
        <v>0</v>
      </c>
      <c r="AL13" s="96">
        <v>0</v>
      </c>
      <c r="AM13" s="96">
        <v>0</v>
      </c>
      <c r="AN13" s="96">
        <v>0</v>
      </c>
      <c r="AO13" s="96">
        <v>0</v>
      </c>
      <c r="AP13" s="96">
        <v>0</v>
      </c>
      <c r="AQ13" s="96">
        <v>0</v>
      </c>
      <c r="AR13" s="96">
        <v>0</v>
      </c>
      <c r="AT13" s="90">
        <f t="shared" si="20"/>
        <v>0</v>
      </c>
      <c r="AU13" s="90">
        <f t="shared" si="20"/>
        <v>0</v>
      </c>
      <c r="AV13" s="90">
        <f t="shared" si="21"/>
        <v>0</v>
      </c>
      <c r="AW13" s="90">
        <f t="shared" si="22"/>
        <v>0</v>
      </c>
      <c r="AX13" s="90">
        <f t="shared" si="13"/>
        <v>0</v>
      </c>
      <c r="AY13" s="90">
        <f t="shared" si="14"/>
        <v>0</v>
      </c>
      <c r="AZ13" s="90">
        <f t="shared" si="15"/>
        <v>0</v>
      </c>
      <c r="BA13" s="90">
        <f t="shared" si="16"/>
        <v>0</v>
      </c>
      <c r="BB13" s="90">
        <f t="shared" si="17"/>
        <v>0</v>
      </c>
      <c r="BC13" s="90">
        <f t="shared" si="18"/>
        <v>0</v>
      </c>
      <c r="BD13" s="91">
        <f t="shared" si="19"/>
        <v>0</v>
      </c>
    </row>
    <row r="14" spans="1:64" ht="30" x14ac:dyDescent="0.25">
      <c r="A14" s="95">
        <f>+ABR!A14</f>
        <v>11</v>
      </c>
      <c r="B14" s="95" t="str">
        <f>+ABR!B14</f>
        <v xml:space="preserve">11-Tratamiento ambulatorio a personas con sindrome psicotico o trastorno del espectro de la esquizofrenia </v>
      </c>
      <c r="C14" s="270" t="str">
        <f>+ABR!C14</f>
        <v>SALUD MENTAL CSMC</v>
      </c>
      <c r="D14" s="96">
        <v>0</v>
      </c>
      <c r="E14" s="96">
        <v>0</v>
      </c>
      <c r="F14" s="96">
        <v>0</v>
      </c>
      <c r="G14" s="96">
        <v>0</v>
      </c>
      <c r="H14" s="96">
        <v>0</v>
      </c>
      <c r="I14" s="96">
        <v>0</v>
      </c>
      <c r="J14" s="96">
        <v>0</v>
      </c>
      <c r="K14" s="96">
        <v>0</v>
      </c>
      <c r="L14" s="96">
        <v>0</v>
      </c>
      <c r="M14" s="96">
        <v>0</v>
      </c>
      <c r="N14" s="96">
        <v>0</v>
      </c>
      <c r="O14" s="96">
        <v>0</v>
      </c>
      <c r="P14" s="96">
        <v>0</v>
      </c>
      <c r="Q14" s="96">
        <v>0</v>
      </c>
      <c r="R14" s="96">
        <v>0</v>
      </c>
      <c r="S14" s="96">
        <v>0</v>
      </c>
      <c r="T14" s="96">
        <v>0</v>
      </c>
      <c r="U14" s="96">
        <v>0</v>
      </c>
      <c r="V14" s="96">
        <v>0</v>
      </c>
      <c r="W14" s="96">
        <v>0</v>
      </c>
      <c r="X14" s="96">
        <v>0</v>
      </c>
      <c r="Y14" s="96">
        <v>0</v>
      </c>
      <c r="Z14" s="96">
        <v>0</v>
      </c>
      <c r="AA14" s="96">
        <v>0</v>
      </c>
      <c r="AB14" s="96">
        <v>0</v>
      </c>
      <c r="AC14" s="96">
        <v>0</v>
      </c>
      <c r="AD14" s="96">
        <v>0</v>
      </c>
      <c r="AE14" s="96">
        <v>0</v>
      </c>
      <c r="AF14" s="96">
        <v>0</v>
      </c>
      <c r="AG14" s="96">
        <v>0</v>
      </c>
      <c r="AH14" s="96">
        <v>0</v>
      </c>
      <c r="AI14" s="96">
        <v>0</v>
      </c>
      <c r="AJ14" s="96">
        <v>0</v>
      </c>
      <c r="AK14" s="96">
        <v>0</v>
      </c>
      <c r="AL14" s="96">
        <v>0</v>
      </c>
      <c r="AM14" s="96">
        <v>0</v>
      </c>
      <c r="AN14" s="96">
        <v>0</v>
      </c>
      <c r="AO14" s="96">
        <v>0</v>
      </c>
      <c r="AP14" s="96">
        <v>0</v>
      </c>
      <c r="AQ14" s="96">
        <v>0</v>
      </c>
      <c r="AR14" s="96">
        <v>0</v>
      </c>
      <c r="AT14" s="90">
        <f t="shared" si="20"/>
        <v>0</v>
      </c>
      <c r="AU14" s="90">
        <f t="shared" si="20"/>
        <v>0</v>
      </c>
      <c r="AV14" s="90">
        <f t="shared" si="21"/>
        <v>0</v>
      </c>
      <c r="AW14" s="90">
        <f t="shared" si="22"/>
        <v>0</v>
      </c>
      <c r="AX14" s="90">
        <f t="shared" si="13"/>
        <v>0</v>
      </c>
      <c r="AY14" s="90">
        <f t="shared" si="14"/>
        <v>0</v>
      </c>
      <c r="AZ14" s="90">
        <f t="shared" si="15"/>
        <v>0</v>
      </c>
      <c r="BA14" s="90">
        <f t="shared" si="16"/>
        <v>0</v>
      </c>
      <c r="BB14" s="90">
        <f t="shared" si="17"/>
        <v>0</v>
      </c>
      <c r="BC14" s="90">
        <f t="shared" si="18"/>
        <v>0</v>
      </c>
      <c r="BD14" s="91">
        <f t="shared" si="19"/>
        <v>0</v>
      </c>
    </row>
    <row r="15" spans="1:64" ht="30" x14ac:dyDescent="0.25">
      <c r="A15" s="95">
        <f>+ABR!A15</f>
        <v>12</v>
      </c>
      <c r="B15" s="95" t="str">
        <f>+ABR!B15</f>
        <v xml:space="preserve">12-Tratamiento ambulatorio de personas con primer episodio psicotico </v>
      </c>
      <c r="C15" s="270" t="str">
        <f>+ABR!C15</f>
        <v>SALUD MENTAL CSMC</v>
      </c>
      <c r="D15" s="96">
        <v>0</v>
      </c>
      <c r="E15" s="96">
        <v>0</v>
      </c>
      <c r="F15" s="96">
        <v>0</v>
      </c>
      <c r="G15" s="96">
        <v>0</v>
      </c>
      <c r="H15" s="96">
        <v>0</v>
      </c>
      <c r="I15" s="96">
        <v>0</v>
      </c>
      <c r="J15" s="96">
        <v>0</v>
      </c>
      <c r="K15" s="96">
        <v>0</v>
      </c>
      <c r="L15" s="96">
        <v>0</v>
      </c>
      <c r="M15" s="96">
        <v>0</v>
      </c>
      <c r="N15" s="96">
        <v>0</v>
      </c>
      <c r="O15" s="96">
        <v>0</v>
      </c>
      <c r="P15" s="96">
        <v>0</v>
      </c>
      <c r="Q15" s="96">
        <v>0</v>
      </c>
      <c r="R15" s="96">
        <v>0</v>
      </c>
      <c r="S15" s="96">
        <v>0</v>
      </c>
      <c r="T15" s="96">
        <v>0</v>
      </c>
      <c r="U15" s="96">
        <v>0</v>
      </c>
      <c r="V15" s="96">
        <v>0</v>
      </c>
      <c r="W15" s="96">
        <v>0</v>
      </c>
      <c r="X15" s="96">
        <v>0</v>
      </c>
      <c r="Y15" s="96">
        <v>0</v>
      </c>
      <c r="Z15" s="96">
        <v>0</v>
      </c>
      <c r="AA15" s="96">
        <v>0</v>
      </c>
      <c r="AB15" s="96">
        <v>0</v>
      </c>
      <c r="AC15" s="96">
        <v>0</v>
      </c>
      <c r="AD15" s="96">
        <v>0</v>
      </c>
      <c r="AE15" s="96">
        <v>0</v>
      </c>
      <c r="AF15" s="96">
        <v>0</v>
      </c>
      <c r="AG15" s="96">
        <v>0</v>
      </c>
      <c r="AH15" s="96">
        <v>0</v>
      </c>
      <c r="AI15" s="96">
        <v>0</v>
      </c>
      <c r="AJ15" s="96">
        <v>0</v>
      </c>
      <c r="AK15" s="96">
        <v>0</v>
      </c>
      <c r="AL15" s="96">
        <v>0</v>
      </c>
      <c r="AM15" s="96">
        <v>0</v>
      </c>
      <c r="AN15" s="96">
        <v>0</v>
      </c>
      <c r="AO15" s="96">
        <v>0</v>
      </c>
      <c r="AP15" s="96">
        <v>0</v>
      </c>
      <c r="AQ15" s="96">
        <v>0</v>
      </c>
      <c r="AR15" s="96">
        <v>0</v>
      </c>
      <c r="AT15" s="90">
        <f t="shared" si="20"/>
        <v>0</v>
      </c>
      <c r="AU15" s="90">
        <f t="shared" si="20"/>
        <v>0</v>
      </c>
      <c r="AV15" s="90">
        <f t="shared" si="21"/>
        <v>0</v>
      </c>
      <c r="AW15" s="90">
        <f t="shared" si="22"/>
        <v>0</v>
      </c>
      <c r="AX15" s="90">
        <f t="shared" si="13"/>
        <v>0</v>
      </c>
      <c r="AY15" s="90">
        <f t="shared" si="14"/>
        <v>0</v>
      </c>
      <c r="AZ15" s="90">
        <f t="shared" si="15"/>
        <v>0</v>
      </c>
      <c r="BA15" s="90">
        <f t="shared" si="16"/>
        <v>0</v>
      </c>
      <c r="BB15" s="90">
        <f t="shared" si="17"/>
        <v>0</v>
      </c>
      <c r="BC15" s="90">
        <f t="shared" si="18"/>
        <v>0</v>
      </c>
      <c r="BD15" s="91">
        <f t="shared" si="19"/>
        <v>0</v>
      </c>
    </row>
    <row r="16" spans="1:64" x14ac:dyDescent="0.25">
      <c r="A16" s="95">
        <f>+ABR!A16</f>
        <v>13</v>
      </c>
      <c r="B16" s="95" t="str">
        <f>+ABR!B16</f>
        <v xml:space="preserve">13-Rehabilitacion psicosocial </v>
      </c>
      <c r="C16" s="270" t="str">
        <f>+ABR!C16</f>
        <v>SALUD MENTAL CSMC</v>
      </c>
      <c r="D16" s="96">
        <v>0</v>
      </c>
      <c r="E16" s="96">
        <v>0</v>
      </c>
      <c r="F16" s="96">
        <v>0</v>
      </c>
      <c r="G16" s="96">
        <v>0</v>
      </c>
      <c r="H16" s="96">
        <v>0</v>
      </c>
      <c r="I16" s="96">
        <v>0</v>
      </c>
      <c r="J16" s="96">
        <v>0</v>
      </c>
      <c r="K16" s="96">
        <v>0</v>
      </c>
      <c r="L16" s="96">
        <v>0</v>
      </c>
      <c r="M16" s="96">
        <v>0</v>
      </c>
      <c r="N16" s="96">
        <v>0</v>
      </c>
      <c r="O16" s="96">
        <v>0</v>
      </c>
      <c r="P16" s="96">
        <v>0</v>
      </c>
      <c r="Q16" s="96">
        <v>0</v>
      </c>
      <c r="R16" s="96">
        <v>0</v>
      </c>
      <c r="S16" s="96">
        <v>0</v>
      </c>
      <c r="T16" s="96">
        <v>0</v>
      </c>
      <c r="U16" s="96">
        <v>0</v>
      </c>
      <c r="V16" s="96">
        <v>0</v>
      </c>
      <c r="W16" s="96">
        <v>0</v>
      </c>
      <c r="X16" s="96">
        <v>0</v>
      </c>
      <c r="Y16" s="96">
        <v>0</v>
      </c>
      <c r="Z16" s="96">
        <v>0</v>
      </c>
      <c r="AA16" s="96">
        <v>0</v>
      </c>
      <c r="AB16" s="96">
        <v>0</v>
      </c>
      <c r="AC16" s="96">
        <v>0</v>
      </c>
      <c r="AD16" s="96">
        <v>0</v>
      </c>
      <c r="AE16" s="96">
        <v>0</v>
      </c>
      <c r="AF16" s="96">
        <v>0</v>
      </c>
      <c r="AG16" s="96">
        <v>0</v>
      </c>
      <c r="AH16" s="96">
        <v>0</v>
      </c>
      <c r="AI16" s="96">
        <v>0</v>
      </c>
      <c r="AJ16" s="96">
        <v>0</v>
      </c>
      <c r="AK16" s="96">
        <v>0</v>
      </c>
      <c r="AL16" s="96">
        <v>0</v>
      </c>
      <c r="AM16" s="96">
        <v>0</v>
      </c>
      <c r="AN16" s="96">
        <v>0</v>
      </c>
      <c r="AO16" s="96">
        <v>0</v>
      </c>
      <c r="AP16" s="96">
        <v>0</v>
      </c>
      <c r="AQ16" s="96">
        <v>0</v>
      </c>
      <c r="AR16" s="96">
        <v>0</v>
      </c>
      <c r="AT16" s="90">
        <f t="shared" si="20"/>
        <v>0</v>
      </c>
      <c r="AU16" s="90">
        <f t="shared" si="20"/>
        <v>0</v>
      </c>
      <c r="AV16" s="90">
        <f t="shared" si="21"/>
        <v>0</v>
      </c>
      <c r="AW16" s="90">
        <f t="shared" si="22"/>
        <v>0</v>
      </c>
      <c r="AX16" s="90">
        <f t="shared" si="13"/>
        <v>0</v>
      </c>
      <c r="AY16" s="90">
        <f t="shared" si="14"/>
        <v>0</v>
      </c>
      <c r="AZ16" s="90">
        <f t="shared" si="15"/>
        <v>0</v>
      </c>
      <c r="BA16" s="90">
        <f t="shared" si="16"/>
        <v>0</v>
      </c>
      <c r="BB16" s="90">
        <f t="shared" si="17"/>
        <v>0</v>
      </c>
      <c r="BC16" s="90">
        <f t="shared" si="18"/>
        <v>0</v>
      </c>
      <c r="BD16" s="91">
        <f t="shared" si="19"/>
        <v>0</v>
      </c>
    </row>
    <row r="17" spans="1:56" x14ac:dyDescent="0.25">
      <c r="A17" s="95">
        <f>+ABR!A17</f>
        <v>14</v>
      </c>
      <c r="B17" s="95" t="str">
        <f>+ABR!B17</f>
        <v xml:space="preserve">14-Rehabilitacion laboral </v>
      </c>
      <c r="C17" s="270" t="str">
        <f>+ABR!C17</f>
        <v>SALUD MENTAL CSMC</v>
      </c>
      <c r="D17" s="96">
        <v>0</v>
      </c>
      <c r="E17" s="96">
        <v>0</v>
      </c>
      <c r="F17" s="96">
        <v>0</v>
      </c>
      <c r="G17" s="96">
        <v>0</v>
      </c>
      <c r="H17" s="96">
        <v>0</v>
      </c>
      <c r="I17" s="96">
        <v>0</v>
      </c>
      <c r="J17" s="96">
        <v>0</v>
      </c>
      <c r="K17" s="96">
        <v>0</v>
      </c>
      <c r="L17" s="96">
        <v>0</v>
      </c>
      <c r="M17" s="96">
        <v>0</v>
      </c>
      <c r="N17" s="96">
        <v>0</v>
      </c>
      <c r="O17" s="96">
        <v>0</v>
      </c>
      <c r="P17" s="96">
        <v>0</v>
      </c>
      <c r="Q17" s="96">
        <v>0</v>
      </c>
      <c r="R17" s="96">
        <v>0</v>
      </c>
      <c r="S17" s="96">
        <v>0</v>
      </c>
      <c r="T17" s="96">
        <v>0</v>
      </c>
      <c r="U17" s="96">
        <v>0</v>
      </c>
      <c r="V17" s="96">
        <v>0</v>
      </c>
      <c r="W17" s="96">
        <v>0</v>
      </c>
      <c r="X17" s="96">
        <v>0</v>
      </c>
      <c r="Y17" s="96">
        <v>0</v>
      </c>
      <c r="Z17" s="96">
        <v>0</v>
      </c>
      <c r="AA17" s="96">
        <v>0</v>
      </c>
      <c r="AB17" s="96">
        <v>0</v>
      </c>
      <c r="AC17" s="96">
        <v>0</v>
      </c>
      <c r="AD17" s="96">
        <v>0</v>
      </c>
      <c r="AE17" s="96">
        <v>0</v>
      </c>
      <c r="AF17" s="96">
        <v>0</v>
      </c>
      <c r="AG17" s="96">
        <v>0</v>
      </c>
      <c r="AH17" s="96">
        <v>0</v>
      </c>
      <c r="AI17" s="96">
        <v>0</v>
      </c>
      <c r="AJ17" s="96">
        <v>0</v>
      </c>
      <c r="AK17" s="96">
        <v>0</v>
      </c>
      <c r="AL17" s="96">
        <v>0</v>
      </c>
      <c r="AM17" s="96">
        <v>0</v>
      </c>
      <c r="AN17" s="96">
        <v>0</v>
      </c>
      <c r="AO17" s="96">
        <v>0</v>
      </c>
      <c r="AP17" s="96">
        <v>0</v>
      </c>
      <c r="AQ17" s="96">
        <v>0</v>
      </c>
      <c r="AR17" s="96">
        <v>0</v>
      </c>
      <c r="AT17" s="90">
        <f t="shared" si="20"/>
        <v>0</v>
      </c>
      <c r="AU17" s="90">
        <f t="shared" si="20"/>
        <v>0</v>
      </c>
      <c r="AV17" s="90">
        <f t="shared" si="21"/>
        <v>0</v>
      </c>
      <c r="AW17" s="90">
        <f t="shared" si="22"/>
        <v>0</v>
      </c>
      <c r="AX17" s="90">
        <f t="shared" si="13"/>
        <v>0</v>
      </c>
      <c r="AY17" s="90">
        <f t="shared" si="14"/>
        <v>0</v>
      </c>
      <c r="AZ17" s="90">
        <f t="shared" si="15"/>
        <v>0</v>
      </c>
      <c r="BA17" s="90">
        <f t="shared" si="16"/>
        <v>0</v>
      </c>
      <c r="BB17" s="90">
        <f t="shared" si="17"/>
        <v>0</v>
      </c>
      <c r="BC17" s="90">
        <f t="shared" si="18"/>
        <v>0</v>
      </c>
      <c r="BD17" s="91">
        <f t="shared" si="19"/>
        <v>0</v>
      </c>
    </row>
    <row r="18" spans="1:56" ht="30" x14ac:dyDescent="0.25">
      <c r="A18" s="95">
        <f>+ABR!A18</f>
        <v>15</v>
      </c>
      <c r="B18" s="95" t="str">
        <f>+ABR!B18</f>
        <v xml:space="preserve">15-Primeros auxilios psicologicos en situaciones de crisis y emergencias humanitarias </v>
      </c>
      <c r="C18" s="270" t="str">
        <f>+ABR!C18</f>
        <v>SALUD MENTAL CSMC</v>
      </c>
      <c r="D18" s="96">
        <v>0</v>
      </c>
      <c r="E18" s="96">
        <v>0</v>
      </c>
      <c r="F18" s="96">
        <v>0</v>
      </c>
      <c r="G18" s="96">
        <v>0</v>
      </c>
      <c r="H18" s="96">
        <v>0</v>
      </c>
      <c r="I18" s="96">
        <v>0</v>
      </c>
      <c r="J18" s="96">
        <v>0</v>
      </c>
      <c r="K18" s="96">
        <v>0</v>
      </c>
      <c r="L18" s="96">
        <v>0</v>
      </c>
      <c r="M18" s="96">
        <v>0</v>
      </c>
      <c r="N18" s="96">
        <v>0</v>
      </c>
      <c r="O18" s="96">
        <v>0</v>
      </c>
      <c r="P18" s="96">
        <v>0</v>
      </c>
      <c r="Q18" s="96">
        <v>0</v>
      </c>
      <c r="R18" s="96">
        <v>0</v>
      </c>
      <c r="S18" s="96">
        <v>0</v>
      </c>
      <c r="T18" s="96">
        <v>0</v>
      </c>
      <c r="U18" s="96">
        <v>0</v>
      </c>
      <c r="V18" s="96">
        <v>0</v>
      </c>
      <c r="W18" s="96">
        <v>0</v>
      </c>
      <c r="X18" s="96">
        <v>0</v>
      </c>
      <c r="Y18" s="96">
        <v>0</v>
      </c>
      <c r="Z18" s="96">
        <v>0</v>
      </c>
      <c r="AA18" s="96">
        <v>0</v>
      </c>
      <c r="AB18" s="96">
        <v>0</v>
      </c>
      <c r="AC18" s="96">
        <v>0</v>
      </c>
      <c r="AD18" s="96">
        <v>0</v>
      </c>
      <c r="AE18" s="96">
        <v>0</v>
      </c>
      <c r="AF18" s="96">
        <v>0</v>
      </c>
      <c r="AG18" s="96">
        <v>0</v>
      </c>
      <c r="AH18" s="96">
        <v>0</v>
      </c>
      <c r="AI18" s="96">
        <v>0</v>
      </c>
      <c r="AJ18" s="96">
        <v>0</v>
      </c>
      <c r="AK18" s="96">
        <v>0</v>
      </c>
      <c r="AL18" s="96">
        <v>0</v>
      </c>
      <c r="AM18" s="96">
        <v>0</v>
      </c>
      <c r="AN18" s="96">
        <v>0</v>
      </c>
      <c r="AO18" s="96">
        <v>0</v>
      </c>
      <c r="AP18" s="96">
        <v>0</v>
      </c>
      <c r="AQ18" s="96">
        <v>0</v>
      </c>
      <c r="AR18" s="96">
        <v>0</v>
      </c>
      <c r="AT18" s="90">
        <f t="shared" si="20"/>
        <v>0</v>
      </c>
      <c r="AU18" s="90">
        <f t="shared" si="20"/>
        <v>0</v>
      </c>
      <c r="AV18" s="90">
        <f t="shared" si="21"/>
        <v>0</v>
      </c>
      <c r="AW18" s="90">
        <f t="shared" si="22"/>
        <v>0</v>
      </c>
      <c r="AX18" s="90">
        <f t="shared" si="13"/>
        <v>0</v>
      </c>
      <c r="AY18" s="90">
        <f t="shared" si="14"/>
        <v>0</v>
      </c>
      <c r="AZ18" s="90">
        <f t="shared" si="15"/>
        <v>0</v>
      </c>
      <c r="BA18" s="90">
        <f t="shared" si="16"/>
        <v>0</v>
      </c>
      <c r="BB18" s="90">
        <f t="shared" si="17"/>
        <v>0</v>
      </c>
      <c r="BC18" s="90">
        <f t="shared" si="18"/>
        <v>0</v>
      </c>
      <c r="BD18" s="91">
        <f t="shared" si="19"/>
        <v>0</v>
      </c>
    </row>
    <row r="19" spans="1:56" x14ac:dyDescent="0.25">
      <c r="A19" s="95">
        <f>+ABR!A19</f>
        <v>16</v>
      </c>
      <c r="B19" s="95" t="str">
        <f>+ABR!B19</f>
        <v xml:space="preserve">16-Parejas con consejeria en promocion de una convivencia saludable </v>
      </c>
      <c r="C19" s="270" t="str">
        <f>+ABR!C19</f>
        <v>SALUD MENTAL CSMC</v>
      </c>
      <c r="D19" s="96">
        <v>0</v>
      </c>
      <c r="E19" s="96">
        <v>0</v>
      </c>
      <c r="F19" s="96">
        <v>0</v>
      </c>
      <c r="G19" s="96">
        <v>0</v>
      </c>
      <c r="H19" s="96">
        <v>0</v>
      </c>
      <c r="I19" s="96">
        <v>0</v>
      </c>
      <c r="J19" s="96">
        <v>0</v>
      </c>
      <c r="K19" s="96">
        <v>0</v>
      </c>
      <c r="L19" s="96">
        <v>0</v>
      </c>
      <c r="M19" s="96">
        <v>0</v>
      </c>
      <c r="N19" s="96">
        <v>0</v>
      </c>
      <c r="O19" s="96">
        <v>0</v>
      </c>
      <c r="P19" s="96">
        <v>0</v>
      </c>
      <c r="Q19" s="96">
        <v>0</v>
      </c>
      <c r="R19" s="96">
        <v>0</v>
      </c>
      <c r="S19" s="96">
        <v>0</v>
      </c>
      <c r="T19" s="96">
        <v>0</v>
      </c>
      <c r="U19" s="96">
        <v>0</v>
      </c>
      <c r="V19" s="96">
        <v>0</v>
      </c>
      <c r="W19" s="96">
        <v>0</v>
      </c>
      <c r="X19" s="96">
        <v>0</v>
      </c>
      <c r="Y19" s="96">
        <v>0</v>
      </c>
      <c r="Z19" s="96">
        <v>0</v>
      </c>
      <c r="AA19" s="96">
        <v>0</v>
      </c>
      <c r="AB19" s="96">
        <v>0</v>
      </c>
      <c r="AC19" s="96">
        <v>0</v>
      </c>
      <c r="AD19" s="96">
        <v>0</v>
      </c>
      <c r="AE19" s="96">
        <v>0</v>
      </c>
      <c r="AF19" s="96">
        <v>0</v>
      </c>
      <c r="AG19" s="96">
        <v>0</v>
      </c>
      <c r="AH19" s="96">
        <v>0</v>
      </c>
      <c r="AI19" s="96">
        <v>0</v>
      </c>
      <c r="AJ19" s="96">
        <v>0</v>
      </c>
      <c r="AK19" s="96">
        <v>0</v>
      </c>
      <c r="AL19" s="96">
        <v>0</v>
      </c>
      <c r="AM19" s="96">
        <v>0</v>
      </c>
      <c r="AN19" s="96">
        <v>0</v>
      </c>
      <c r="AO19" s="96">
        <v>0</v>
      </c>
      <c r="AP19" s="96">
        <v>0</v>
      </c>
      <c r="AQ19" s="96">
        <v>0</v>
      </c>
      <c r="AR19" s="96">
        <v>0</v>
      </c>
      <c r="AT19" s="90">
        <f t="shared" si="20"/>
        <v>0</v>
      </c>
      <c r="AU19" s="90">
        <f t="shared" si="20"/>
        <v>0</v>
      </c>
      <c r="AV19" s="90">
        <f t="shared" si="21"/>
        <v>0</v>
      </c>
      <c r="AW19" s="90">
        <f t="shared" si="22"/>
        <v>0</v>
      </c>
      <c r="AX19" s="90">
        <f t="shared" si="13"/>
        <v>0</v>
      </c>
      <c r="AY19" s="90">
        <f t="shared" si="14"/>
        <v>0</v>
      </c>
      <c r="AZ19" s="90">
        <f t="shared" si="15"/>
        <v>0</v>
      </c>
      <c r="BA19" s="90">
        <f t="shared" si="16"/>
        <v>0</v>
      </c>
      <c r="BB19" s="90">
        <f t="shared" si="17"/>
        <v>0</v>
      </c>
      <c r="BC19" s="90">
        <f t="shared" si="18"/>
        <v>0</v>
      </c>
      <c r="BD19" s="91">
        <f t="shared" si="19"/>
        <v>0</v>
      </c>
    </row>
    <row r="20" spans="1:56" ht="30" x14ac:dyDescent="0.25">
      <c r="A20" s="95">
        <f>+ABR!A20</f>
        <v>17</v>
      </c>
      <c r="B20" s="95" t="str">
        <f>+ABR!B20</f>
        <v xml:space="preserve">17-Agentes comunitarios de salud realizan vigilancia ciudadana para reducir la violencia fisica causada por la pareja </v>
      </c>
      <c r="C20" s="270" t="str">
        <f>+ABR!C20</f>
        <v>SALUD MENTAL CSMC</v>
      </c>
      <c r="D20" s="96">
        <v>0</v>
      </c>
      <c r="E20" s="96">
        <v>0</v>
      </c>
      <c r="F20" s="96">
        <v>0</v>
      </c>
      <c r="G20" s="96">
        <v>0</v>
      </c>
      <c r="H20" s="96">
        <v>0</v>
      </c>
      <c r="I20" s="96">
        <v>0</v>
      </c>
      <c r="J20" s="96">
        <v>0</v>
      </c>
      <c r="K20" s="96">
        <v>0</v>
      </c>
      <c r="L20" s="96">
        <v>0</v>
      </c>
      <c r="M20" s="96">
        <v>0</v>
      </c>
      <c r="N20" s="96">
        <v>0</v>
      </c>
      <c r="O20" s="96">
        <v>0</v>
      </c>
      <c r="P20" s="96">
        <v>0</v>
      </c>
      <c r="Q20" s="96">
        <v>0</v>
      </c>
      <c r="R20" s="96">
        <v>0</v>
      </c>
      <c r="S20" s="96">
        <v>0</v>
      </c>
      <c r="T20" s="96">
        <v>0</v>
      </c>
      <c r="U20" s="96">
        <v>0</v>
      </c>
      <c r="V20" s="96">
        <v>0</v>
      </c>
      <c r="W20" s="96">
        <v>0</v>
      </c>
      <c r="X20" s="96">
        <v>0</v>
      </c>
      <c r="Y20" s="96">
        <v>0</v>
      </c>
      <c r="Z20" s="96">
        <v>0</v>
      </c>
      <c r="AA20" s="96">
        <v>0</v>
      </c>
      <c r="AB20" s="96">
        <v>0</v>
      </c>
      <c r="AC20" s="96">
        <v>0</v>
      </c>
      <c r="AD20" s="96">
        <v>0</v>
      </c>
      <c r="AE20" s="96">
        <v>0</v>
      </c>
      <c r="AF20" s="96">
        <v>0</v>
      </c>
      <c r="AG20" s="96">
        <v>0</v>
      </c>
      <c r="AH20" s="96">
        <v>0</v>
      </c>
      <c r="AI20" s="96">
        <v>0</v>
      </c>
      <c r="AJ20" s="96">
        <v>0</v>
      </c>
      <c r="AK20" s="96">
        <v>0</v>
      </c>
      <c r="AL20" s="96">
        <v>0</v>
      </c>
      <c r="AM20" s="96">
        <v>0</v>
      </c>
      <c r="AN20" s="96">
        <v>0</v>
      </c>
      <c r="AO20" s="96">
        <v>0</v>
      </c>
      <c r="AP20" s="96">
        <v>0</v>
      </c>
      <c r="AQ20" s="96">
        <v>0</v>
      </c>
      <c r="AR20" s="96">
        <v>0</v>
      </c>
      <c r="AT20" s="90">
        <f t="shared" si="20"/>
        <v>0</v>
      </c>
      <c r="AU20" s="90">
        <f t="shared" si="20"/>
        <v>0</v>
      </c>
      <c r="AV20" s="90">
        <f t="shared" si="21"/>
        <v>0</v>
      </c>
      <c r="AW20" s="90">
        <f t="shared" si="22"/>
        <v>0</v>
      </c>
      <c r="AX20" s="90">
        <f t="shared" si="13"/>
        <v>0</v>
      </c>
      <c r="AY20" s="90">
        <f t="shared" si="14"/>
        <v>0</v>
      </c>
      <c r="AZ20" s="90">
        <f t="shared" si="15"/>
        <v>0</v>
      </c>
      <c r="BA20" s="90">
        <f t="shared" si="16"/>
        <v>0</v>
      </c>
      <c r="BB20" s="90">
        <f t="shared" si="17"/>
        <v>0</v>
      </c>
      <c r="BC20" s="90">
        <f t="shared" si="18"/>
        <v>0</v>
      </c>
      <c r="BD20" s="91">
        <f t="shared" si="19"/>
        <v>0</v>
      </c>
    </row>
    <row r="21" spans="1:56" ht="30" x14ac:dyDescent="0.25">
      <c r="A21" s="95">
        <f>+ABR!A21</f>
        <v>18</v>
      </c>
      <c r="B21" s="95" t="str">
        <f>+ABR!B21</f>
        <v xml:space="preserve">18-Tratamiento en violencia familiar en el primer nivel de atención no especializado. </v>
      </c>
      <c r="C21" s="270" t="str">
        <f>+ABR!C21</f>
        <v>SALUD MENTAL I-1 A I-4</v>
      </c>
      <c r="D21" s="96">
        <v>0</v>
      </c>
      <c r="E21" s="96">
        <v>0</v>
      </c>
      <c r="F21" s="96">
        <v>2</v>
      </c>
      <c r="G21" s="96">
        <v>0</v>
      </c>
      <c r="H21" s="96">
        <v>0</v>
      </c>
      <c r="I21" s="96">
        <v>0</v>
      </c>
      <c r="J21" s="96">
        <v>0</v>
      </c>
      <c r="K21" s="96">
        <v>0</v>
      </c>
      <c r="L21" s="96">
        <v>0</v>
      </c>
      <c r="M21" s="96">
        <v>0</v>
      </c>
      <c r="N21" s="96">
        <v>0</v>
      </c>
      <c r="O21" s="96">
        <v>0</v>
      </c>
      <c r="P21" s="96">
        <v>1</v>
      </c>
      <c r="Q21" s="96">
        <v>0</v>
      </c>
      <c r="R21" s="96">
        <v>0</v>
      </c>
      <c r="S21" s="96">
        <v>10</v>
      </c>
      <c r="T21" s="96">
        <v>0</v>
      </c>
      <c r="U21" s="96">
        <v>0</v>
      </c>
      <c r="V21" s="96">
        <v>0</v>
      </c>
      <c r="W21" s="96">
        <v>1</v>
      </c>
      <c r="X21" s="96">
        <v>0</v>
      </c>
      <c r="Y21" s="96">
        <v>0</v>
      </c>
      <c r="Z21" s="96">
        <v>0</v>
      </c>
      <c r="AA21" s="96">
        <v>0</v>
      </c>
      <c r="AB21" s="96">
        <v>0</v>
      </c>
      <c r="AC21" s="96">
        <v>1</v>
      </c>
      <c r="AD21" s="96">
        <v>0</v>
      </c>
      <c r="AE21" s="96">
        <v>0</v>
      </c>
      <c r="AF21" s="96">
        <v>0</v>
      </c>
      <c r="AG21" s="96">
        <v>0</v>
      </c>
      <c r="AH21" s="96">
        <v>0</v>
      </c>
      <c r="AI21" s="96">
        <v>0</v>
      </c>
      <c r="AJ21" s="96">
        <v>0</v>
      </c>
      <c r="AK21" s="96">
        <v>2</v>
      </c>
      <c r="AL21" s="96">
        <v>0</v>
      </c>
      <c r="AM21" s="96">
        <v>0</v>
      </c>
      <c r="AN21" s="96">
        <v>0</v>
      </c>
      <c r="AO21" s="96">
        <v>3</v>
      </c>
      <c r="AP21" s="96">
        <v>0</v>
      </c>
      <c r="AQ21" s="96">
        <v>0</v>
      </c>
      <c r="AR21" s="96">
        <v>0</v>
      </c>
      <c r="AT21" s="90">
        <f t="shared" si="20"/>
        <v>0</v>
      </c>
      <c r="AU21" s="90">
        <f t="shared" si="20"/>
        <v>0</v>
      </c>
      <c r="AV21" s="90">
        <f t="shared" si="21"/>
        <v>2</v>
      </c>
      <c r="AW21" s="90">
        <f t="shared" si="22"/>
        <v>1</v>
      </c>
      <c r="AX21" s="90">
        <f t="shared" si="13"/>
        <v>10</v>
      </c>
      <c r="AY21" s="90">
        <f t="shared" si="14"/>
        <v>1</v>
      </c>
      <c r="AZ21" s="90">
        <f t="shared" si="15"/>
        <v>1</v>
      </c>
      <c r="BA21" s="90">
        <f t="shared" si="16"/>
        <v>0</v>
      </c>
      <c r="BB21" s="90">
        <f t="shared" si="17"/>
        <v>2</v>
      </c>
      <c r="BC21" s="90">
        <f t="shared" si="18"/>
        <v>3</v>
      </c>
      <c r="BD21" s="91">
        <f t="shared" si="19"/>
        <v>20</v>
      </c>
    </row>
    <row r="22" spans="1:56" ht="30" x14ac:dyDescent="0.25">
      <c r="A22" s="95">
        <f>+ABR!A22</f>
        <v>19</v>
      </c>
      <c r="B22" s="95" t="str">
        <f>+ABR!B22</f>
        <v>19-Tratamiento a Niños, Niñas y Adolescentes Afectados por Violencia Infantil</v>
      </c>
      <c r="C22" s="270" t="str">
        <f>+ABR!C22</f>
        <v>SALUD MENTAL I-1 A I-4</v>
      </c>
      <c r="D22" s="96">
        <v>0</v>
      </c>
      <c r="E22" s="96">
        <v>0</v>
      </c>
      <c r="F22" s="96">
        <v>7</v>
      </c>
      <c r="G22" s="96">
        <v>0</v>
      </c>
      <c r="H22" s="96">
        <v>0</v>
      </c>
      <c r="I22" s="96">
        <v>0</v>
      </c>
      <c r="J22" s="96">
        <v>0</v>
      </c>
      <c r="K22" s="96">
        <v>0</v>
      </c>
      <c r="L22" s="96">
        <v>0</v>
      </c>
      <c r="M22" s="96">
        <v>0</v>
      </c>
      <c r="N22" s="96">
        <v>0</v>
      </c>
      <c r="O22" s="96">
        <v>0</v>
      </c>
      <c r="P22" s="96">
        <v>2</v>
      </c>
      <c r="Q22" s="96">
        <v>0</v>
      </c>
      <c r="R22" s="96">
        <v>0</v>
      </c>
      <c r="S22" s="96">
        <v>3</v>
      </c>
      <c r="T22" s="96">
        <v>0</v>
      </c>
      <c r="U22" s="96">
        <v>0</v>
      </c>
      <c r="V22" s="96">
        <v>0</v>
      </c>
      <c r="W22" s="96">
        <v>2</v>
      </c>
      <c r="X22" s="96">
        <v>0</v>
      </c>
      <c r="Y22" s="96">
        <v>0</v>
      </c>
      <c r="Z22" s="96">
        <v>0</v>
      </c>
      <c r="AA22" s="96">
        <v>0</v>
      </c>
      <c r="AB22" s="96">
        <v>0</v>
      </c>
      <c r="AC22" s="96">
        <v>0</v>
      </c>
      <c r="AD22" s="96">
        <v>0</v>
      </c>
      <c r="AE22" s="96">
        <v>0</v>
      </c>
      <c r="AF22" s="96">
        <v>0</v>
      </c>
      <c r="AG22" s="96">
        <v>0</v>
      </c>
      <c r="AH22" s="96">
        <v>0</v>
      </c>
      <c r="AI22" s="96">
        <v>0</v>
      </c>
      <c r="AJ22" s="96">
        <v>0</v>
      </c>
      <c r="AK22" s="96">
        <v>3</v>
      </c>
      <c r="AL22" s="96">
        <v>0</v>
      </c>
      <c r="AM22" s="96">
        <v>0</v>
      </c>
      <c r="AN22" s="96">
        <v>0</v>
      </c>
      <c r="AO22" s="96">
        <v>0</v>
      </c>
      <c r="AP22" s="96">
        <v>0</v>
      </c>
      <c r="AQ22" s="96">
        <v>0</v>
      </c>
      <c r="AR22" s="96">
        <v>0</v>
      </c>
      <c r="AT22" s="90">
        <f t="shared" si="20"/>
        <v>0</v>
      </c>
      <c r="AU22" s="90">
        <f t="shared" si="20"/>
        <v>0</v>
      </c>
      <c r="AV22" s="90">
        <f t="shared" si="21"/>
        <v>7</v>
      </c>
      <c r="AW22" s="90">
        <f t="shared" si="22"/>
        <v>2</v>
      </c>
      <c r="AX22" s="90">
        <f t="shared" si="13"/>
        <v>3</v>
      </c>
      <c r="AY22" s="90">
        <f t="shared" si="14"/>
        <v>2</v>
      </c>
      <c r="AZ22" s="90">
        <f t="shared" si="15"/>
        <v>0</v>
      </c>
      <c r="BA22" s="90">
        <f t="shared" si="16"/>
        <v>0</v>
      </c>
      <c r="BB22" s="90">
        <f t="shared" si="17"/>
        <v>3</v>
      </c>
      <c r="BC22" s="90">
        <f t="shared" si="18"/>
        <v>0</v>
      </c>
      <c r="BD22" s="91">
        <f t="shared" si="19"/>
        <v>17</v>
      </c>
    </row>
    <row r="23" spans="1:56" ht="30" x14ac:dyDescent="0.25">
      <c r="A23" s="95">
        <f>+ABR!A23</f>
        <v>20</v>
      </c>
      <c r="B23" s="95" t="str">
        <f>+ABR!B23</f>
        <v xml:space="preserve">20-Tratamiento ambulatorio de Niños, Niñas de 0 a 17 años con trastornos  del aspectro autista </v>
      </c>
      <c r="C23" s="270" t="str">
        <f>+ABR!C23</f>
        <v>SALUD MENTAL I-1 A I-4</v>
      </c>
      <c r="D23" s="96">
        <v>0</v>
      </c>
      <c r="E23" s="96">
        <v>0</v>
      </c>
      <c r="F23" s="96">
        <v>0</v>
      </c>
      <c r="G23" s="96">
        <v>0</v>
      </c>
      <c r="H23" s="96">
        <v>0</v>
      </c>
      <c r="I23" s="96">
        <v>0</v>
      </c>
      <c r="J23" s="96">
        <v>0</v>
      </c>
      <c r="K23" s="96">
        <v>0</v>
      </c>
      <c r="L23" s="96">
        <v>0</v>
      </c>
      <c r="M23" s="96">
        <v>0</v>
      </c>
      <c r="N23" s="96">
        <v>0</v>
      </c>
      <c r="O23" s="96">
        <v>1</v>
      </c>
      <c r="P23" s="96">
        <v>0</v>
      </c>
      <c r="Q23" s="96">
        <v>0</v>
      </c>
      <c r="R23" s="96">
        <v>0</v>
      </c>
      <c r="S23" s="96">
        <v>0</v>
      </c>
      <c r="T23" s="96">
        <v>0</v>
      </c>
      <c r="U23" s="96">
        <v>0</v>
      </c>
      <c r="V23" s="96">
        <v>0</v>
      </c>
      <c r="W23" s="96">
        <v>0</v>
      </c>
      <c r="X23" s="96">
        <v>0</v>
      </c>
      <c r="Y23" s="96">
        <v>0</v>
      </c>
      <c r="Z23" s="96">
        <v>0</v>
      </c>
      <c r="AA23" s="96">
        <v>0</v>
      </c>
      <c r="AB23" s="96">
        <v>0</v>
      </c>
      <c r="AC23" s="96">
        <v>0</v>
      </c>
      <c r="AD23" s="96">
        <v>0</v>
      </c>
      <c r="AE23" s="96">
        <v>0</v>
      </c>
      <c r="AF23" s="96">
        <v>0</v>
      </c>
      <c r="AG23" s="96">
        <v>0</v>
      </c>
      <c r="AH23" s="96">
        <v>0</v>
      </c>
      <c r="AI23" s="96">
        <v>0</v>
      </c>
      <c r="AJ23" s="96">
        <v>0</v>
      </c>
      <c r="AK23" s="96">
        <v>0</v>
      </c>
      <c r="AL23" s="96">
        <v>0</v>
      </c>
      <c r="AM23" s="96">
        <v>0</v>
      </c>
      <c r="AN23" s="96">
        <v>0</v>
      </c>
      <c r="AO23" s="96">
        <v>0</v>
      </c>
      <c r="AP23" s="96">
        <v>0</v>
      </c>
      <c r="AQ23" s="96">
        <v>0</v>
      </c>
      <c r="AR23" s="96">
        <v>0</v>
      </c>
      <c r="AT23" s="90">
        <f t="shared" si="20"/>
        <v>0</v>
      </c>
      <c r="AU23" s="90">
        <f t="shared" si="20"/>
        <v>0</v>
      </c>
      <c r="AV23" s="90">
        <f t="shared" si="21"/>
        <v>1</v>
      </c>
      <c r="AW23" s="90">
        <f t="shared" si="22"/>
        <v>0</v>
      </c>
      <c r="AX23" s="90">
        <f t="shared" si="13"/>
        <v>0</v>
      </c>
      <c r="AY23" s="90">
        <f t="shared" si="14"/>
        <v>0</v>
      </c>
      <c r="AZ23" s="90">
        <f t="shared" si="15"/>
        <v>0</v>
      </c>
      <c r="BA23" s="90">
        <f t="shared" si="16"/>
        <v>0</v>
      </c>
      <c r="BB23" s="90">
        <f t="shared" si="17"/>
        <v>0</v>
      </c>
      <c r="BC23" s="90">
        <f t="shared" si="18"/>
        <v>0</v>
      </c>
      <c r="BD23" s="91">
        <f t="shared" si="19"/>
        <v>1</v>
      </c>
    </row>
    <row r="24" spans="1:56" ht="30" x14ac:dyDescent="0.25">
      <c r="A24" s="95">
        <f>+ABR!A24</f>
        <v>21</v>
      </c>
      <c r="B24" s="95" t="str">
        <f>+ABR!B24</f>
        <v>21-Tratamiento ambulatorio de Niños, Niñas y adolescentes de 0 a 17 años por trastornos  mentales del comportamiento</v>
      </c>
      <c r="C24" s="270" t="str">
        <f>+ABR!C24</f>
        <v>SALUD MENTAL I-1 A I-4</v>
      </c>
      <c r="D24" s="96">
        <v>0</v>
      </c>
      <c r="E24" s="96">
        <v>0</v>
      </c>
      <c r="F24" s="96">
        <v>1</v>
      </c>
      <c r="G24" s="96">
        <v>0</v>
      </c>
      <c r="H24" s="96">
        <v>0</v>
      </c>
      <c r="I24" s="96">
        <v>0</v>
      </c>
      <c r="J24" s="96">
        <v>0</v>
      </c>
      <c r="K24" s="96">
        <v>0</v>
      </c>
      <c r="L24" s="96">
        <v>0</v>
      </c>
      <c r="M24" s="96">
        <v>0</v>
      </c>
      <c r="N24" s="96">
        <v>0</v>
      </c>
      <c r="O24" s="96">
        <v>0</v>
      </c>
      <c r="P24" s="96">
        <v>4</v>
      </c>
      <c r="Q24" s="96">
        <v>0</v>
      </c>
      <c r="R24" s="96">
        <v>0</v>
      </c>
      <c r="S24" s="96">
        <v>0</v>
      </c>
      <c r="T24" s="96">
        <v>0</v>
      </c>
      <c r="U24" s="96">
        <v>0</v>
      </c>
      <c r="V24" s="96">
        <v>0</v>
      </c>
      <c r="W24" s="96">
        <v>0</v>
      </c>
      <c r="X24" s="96">
        <v>0</v>
      </c>
      <c r="Y24" s="96">
        <v>0</v>
      </c>
      <c r="Z24" s="96">
        <v>0</v>
      </c>
      <c r="AA24" s="96">
        <v>0</v>
      </c>
      <c r="AB24" s="96">
        <v>0</v>
      </c>
      <c r="AC24" s="96">
        <v>2</v>
      </c>
      <c r="AD24" s="96">
        <v>0</v>
      </c>
      <c r="AE24" s="96">
        <v>0</v>
      </c>
      <c r="AF24" s="96">
        <v>0</v>
      </c>
      <c r="AG24" s="96">
        <v>0</v>
      </c>
      <c r="AH24" s="96">
        <v>0</v>
      </c>
      <c r="AI24" s="96">
        <v>0</v>
      </c>
      <c r="AJ24" s="96">
        <v>0</v>
      </c>
      <c r="AK24" s="96">
        <v>8</v>
      </c>
      <c r="AL24" s="96">
        <v>0</v>
      </c>
      <c r="AM24" s="96">
        <v>0</v>
      </c>
      <c r="AN24" s="96">
        <v>0</v>
      </c>
      <c r="AO24" s="96">
        <v>1</v>
      </c>
      <c r="AP24" s="96">
        <v>0</v>
      </c>
      <c r="AQ24" s="96">
        <v>0</v>
      </c>
      <c r="AR24" s="96">
        <v>0</v>
      </c>
      <c r="AT24" s="90">
        <f t="shared" si="20"/>
        <v>0</v>
      </c>
      <c r="AU24" s="90">
        <f t="shared" si="20"/>
        <v>0</v>
      </c>
      <c r="AV24" s="90">
        <f t="shared" si="21"/>
        <v>1</v>
      </c>
      <c r="AW24" s="90">
        <f t="shared" si="22"/>
        <v>4</v>
      </c>
      <c r="AX24" s="90">
        <f t="shared" si="13"/>
        <v>0</v>
      </c>
      <c r="AY24" s="90">
        <f t="shared" si="14"/>
        <v>0</v>
      </c>
      <c r="AZ24" s="90">
        <f t="shared" si="15"/>
        <v>2</v>
      </c>
      <c r="BA24" s="90">
        <f t="shared" si="16"/>
        <v>0</v>
      </c>
      <c r="BB24" s="90">
        <f t="shared" si="17"/>
        <v>8</v>
      </c>
      <c r="BC24" s="90">
        <f t="shared" si="18"/>
        <v>1</v>
      </c>
      <c r="BD24" s="91">
        <f t="shared" si="19"/>
        <v>16</v>
      </c>
    </row>
    <row r="25" spans="1:56" x14ac:dyDescent="0.25">
      <c r="A25" s="95">
        <f>+ABR!A25</f>
        <v>22</v>
      </c>
      <c r="B25" s="95" t="str">
        <f>+ABR!B25</f>
        <v xml:space="preserve">22-Tratamiento ambulatorio de personas con depresion </v>
      </c>
      <c r="C25" s="270" t="str">
        <f>+ABR!C25</f>
        <v>SALUD MENTAL I-1 A I-4</v>
      </c>
      <c r="D25" s="96">
        <v>0</v>
      </c>
      <c r="E25" s="96">
        <v>0</v>
      </c>
      <c r="F25" s="96">
        <v>8</v>
      </c>
      <c r="G25" s="96">
        <v>0</v>
      </c>
      <c r="H25" s="96">
        <v>0</v>
      </c>
      <c r="I25" s="96">
        <v>0</v>
      </c>
      <c r="J25" s="96">
        <v>0</v>
      </c>
      <c r="K25" s="96">
        <v>0</v>
      </c>
      <c r="L25" s="96">
        <v>0</v>
      </c>
      <c r="M25" s="96">
        <v>0</v>
      </c>
      <c r="N25" s="96">
        <v>0</v>
      </c>
      <c r="O25" s="96">
        <v>0</v>
      </c>
      <c r="P25" s="96">
        <v>0</v>
      </c>
      <c r="Q25" s="96">
        <v>0</v>
      </c>
      <c r="R25" s="96">
        <v>0</v>
      </c>
      <c r="S25" s="96">
        <v>1</v>
      </c>
      <c r="T25" s="96">
        <v>0</v>
      </c>
      <c r="U25" s="96">
        <v>0</v>
      </c>
      <c r="V25" s="96">
        <v>0</v>
      </c>
      <c r="W25" s="96">
        <v>0</v>
      </c>
      <c r="X25" s="96">
        <v>1</v>
      </c>
      <c r="Y25" s="96">
        <v>0</v>
      </c>
      <c r="Z25" s="96">
        <v>0</v>
      </c>
      <c r="AA25" s="96">
        <v>0</v>
      </c>
      <c r="AB25" s="96">
        <v>0</v>
      </c>
      <c r="AC25" s="96">
        <v>4</v>
      </c>
      <c r="AD25" s="96">
        <v>0</v>
      </c>
      <c r="AE25" s="96">
        <v>0</v>
      </c>
      <c r="AF25" s="96">
        <v>0</v>
      </c>
      <c r="AG25" s="96">
        <v>0</v>
      </c>
      <c r="AH25" s="96">
        <v>0</v>
      </c>
      <c r="AI25" s="96">
        <v>0</v>
      </c>
      <c r="AJ25" s="96">
        <v>0</v>
      </c>
      <c r="AK25" s="96">
        <v>3</v>
      </c>
      <c r="AL25" s="96">
        <v>0</v>
      </c>
      <c r="AM25" s="96">
        <v>0</v>
      </c>
      <c r="AN25" s="96">
        <v>0</v>
      </c>
      <c r="AO25" s="96">
        <v>0</v>
      </c>
      <c r="AP25" s="96">
        <v>0</v>
      </c>
      <c r="AQ25" s="96">
        <v>0</v>
      </c>
      <c r="AR25" s="96">
        <v>0</v>
      </c>
      <c r="AT25" s="90">
        <f t="shared" si="20"/>
        <v>0</v>
      </c>
      <c r="AU25" s="90">
        <f t="shared" si="20"/>
        <v>0</v>
      </c>
      <c r="AV25" s="90">
        <f t="shared" si="21"/>
        <v>8</v>
      </c>
      <c r="AW25" s="90">
        <f t="shared" si="22"/>
        <v>0</v>
      </c>
      <c r="AX25" s="90">
        <f t="shared" si="13"/>
        <v>1</v>
      </c>
      <c r="AY25" s="90">
        <f t="shared" si="14"/>
        <v>1</v>
      </c>
      <c r="AZ25" s="90">
        <f t="shared" si="15"/>
        <v>4</v>
      </c>
      <c r="BA25" s="90">
        <f t="shared" si="16"/>
        <v>0</v>
      </c>
      <c r="BB25" s="90">
        <f t="shared" si="17"/>
        <v>3</v>
      </c>
      <c r="BC25" s="90">
        <f t="shared" si="18"/>
        <v>0</v>
      </c>
      <c r="BD25" s="91">
        <f t="shared" si="19"/>
        <v>17</v>
      </c>
    </row>
    <row r="26" spans="1:56" x14ac:dyDescent="0.25">
      <c r="A26" s="95">
        <f>+ABR!A26</f>
        <v>23</v>
      </c>
      <c r="B26" s="95" t="str">
        <f>+ABR!B26</f>
        <v xml:space="preserve">23-Tratamiento ambulatorio de personas con conducta suicida </v>
      </c>
      <c r="C26" s="270" t="str">
        <f>+ABR!C26</f>
        <v>SALUD MENTAL I-1 A I-4</v>
      </c>
      <c r="D26" s="96">
        <v>0</v>
      </c>
      <c r="E26" s="96">
        <v>0</v>
      </c>
      <c r="F26" s="96">
        <v>0</v>
      </c>
      <c r="G26" s="96">
        <v>0</v>
      </c>
      <c r="H26" s="96">
        <v>0</v>
      </c>
      <c r="I26" s="96">
        <v>0</v>
      </c>
      <c r="J26" s="96">
        <v>0</v>
      </c>
      <c r="K26" s="96">
        <v>0</v>
      </c>
      <c r="L26" s="96">
        <v>0</v>
      </c>
      <c r="M26" s="96">
        <v>0</v>
      </c>
      <c r="N26" s="96">
        <v>0</v>
      </c>
      <c r="O26" s="96">
        <v>0</v>
      </c>
      <c r="P26" s="96">
        <v>0</v>
      </c>
      <c r="Q26" s="96">
        <v>0</v>
      </c>
      <c r="R26" s="96">
        <v>0</v>
      </c>
      <c r="S26" s="96">
        <v>1</v>
      </c>
      <c r="T26" s="96">
        <v>0</v>
      </c>
      <c r="U26" s="96">
        <v>0</v>
      </c>
      <c r="V26" s="96">
        <v>0</v>
      </c>
      <c r="W26" s="96">
        <v>0</v>
      </c>
      <c r="X26" s="96">
        <v>0</v>
      </c>
      <c r="Y26" s="96">
        <v>0</v>
      </c>
      <c r="Z26" s="96">
        <v>0</v>
      </c>
      <c r="AA26" s="96">
        <v>0</v>
      </c>
      <c r="AB26" s="96">
        <v>0</v>
      </c>
      <c r="AC26" s="96">
        <v>0</v>
      </c>
      <c r="AD26" s="96">
        <v>0</v>
      </c>
      <c r="AE26" s="96">
        <v>0</v>
      </c>
      <c r="AF26" s="96">
        <v>0</v>
      </c>
      <c r="AG26" s="96">
        <v>0</v>
      </c>
      <c r="AH26" s="96">
        <v>0</v>
      </c>
      <c r="AI26" s="96">
        <v>0</v>
      </c>
      <c r="AJ26" s="96">
        <v>0</v>
      </c>
      <c r="AK26" s="96">
        <v>0</v>
      </c>
      <c r="AL26" s="96">
        <v>0</v>
      </c>
      <c r="AM26" s="96">
        <v>0</v>
      </c>
      <c r="AN26" s="96">
        <v>0</v>
      </c>
      <c r="AO26" s="96">
        <v>0</v>
      </c>
      <c r="AP26" s="96">
        <v>0</v>
      </c>
      <c r="AQ26" s="96">
        <v>0</v>
      </c>
      <c r="AR26" s="96">
        <v>0</v>
      </c>
      <c r="AT26" s="90">
        <f t="shared" si="20"/>
        <v>0</v>
      </c>
      <c r="AU26" s="90">
        <f t="shared" si="20"/>
        <v>0</v>
      </c>
      <c r="AV26" s="90">
        <f t="shared" si="21"/>
        <v>0</v>
      </c>
      <c r="AW26" s="90">
        <f t="shared" si="22"/>
        <v>0</v>
      </c>
      <c r="AX26" s="90">
        <f t="shared" si="13"/>
        <v>1</v>
      </c>
      <c r="AY26" s="90">
        <f t="shared" si="14"/>
        <v>0</v>
      </c>
      <c r="AZ26" s="90">
        <f t="shared" si="15"/>
        <v>0</v>
      </c>
      <c r="BA26" s="90">
        <f t="shared" si="16"/>
        <v>0</v>
      </c>
      <c r="BB26" s="90">
        <f t="shared" si="17"/>
        <v>0</v>
      </c>
      <c r="BC26" s="90">
        <f t="shared" si="18"/>
        <v>0</v>
      </c>
      <c r="BD26" s="91">
        <f t="shared" si="19"/>
        <v>1</v>
      </c>
    </row>
    <row r="27" spans="1:56" x14ac:dyDescent="0.25">
      <c r="A27" s="95">
        <f>+ABR!A27</f>
        <v>24</v>
      </c>
      <c r="B27" s="95" t="str">
        <f>+ABR!B27</f>
        <v xml:space="preserve">24-Tratamiento ambulatorio de personas con ansiedad </v>
      </c>
      <c r="C27" s="270" t="str">
        <f>+ABR!C27</f>
        <v>SALUD MENTAL I-1 A I-4</v>
      </c>
      <c r="D27" s="96">
        <v>0</v>
      </c>
      <c r="E27" s="96">
        <v>0</v>
      </c>
      <c r="F27" s="96">
        <v>7</v>
      </c>
      <c r="G27" s="96">
        <v>0</v>
      </c>
      <c r="H27" s="96">
        <v>0</v>
      </c>
      <c r="I27" s="96">
        <v>0</v>
      </c>
      <c r="J27" s="96">
        <v>0</v>
      </c>
      <c r="K27" s="96">
        <v>0</v>
      </c>
      <c r="L27" s="96">
        <v>0</v>
      </c>
      <c r="M27" s="96">
        <v>0</v>
      </c>
      <c r="N27" s="96">
        <v>0</v>
      </c>
      <c r="O27" s="96">
        <v>1</v>
      </c>
      <c r="P27" s="96">
        <v>0</v>
      </c>
      <c r="Q27" s="96">
        <v>0</v>
      </c>
      <c r="R27" s="96">
        <v>0</v>
      </c>
      <c r="S27" s="96">
        <v>1</v>
      </c>
      <c r="T27" s="96">
        <v>0</v>
      </c>
      <c r="U27" s="96">
        <v>0</v>
      </c>
      <c r="V27" s="96">
        <v>0</v>
      </c>
      <c r="W27" s="96">
        <v>0</v>
      </c>
      <c r="X27" s="96">
        <v>0</v>
      </c>
      <c r="Y27" s="96">
        <v>0</v>
      </c>
      <c r="Z27" s="96">
        <v>0</v>
      </c>
      <c r="AA27" s="96">
        <v>0</v>
      </c>
      <c r="AB27" s="96">
        <v>0</v>
      </c>
      <c r="AC27" s="96">
        <v>0</v>
      </c>
      <c r="AD27" s="96">
        <v>0</v>
      </c>
      <c r="AE27" s="96">
        <v>0</v>
      </c>
      <c r="AF27" s="96">
        <v>0</v>
      </c>
      <c r="AG27" s="96">
        <v>0</v>
      </c>
      <c r="AH27" s="96">
        <v>0</v>
      </c>
      <c r="AI27" s="96">
        <v>0</v>
      </c>
      <c r="AJ27" s="96">
        <v>0</v>
      </c>
      <c r="AK27" s="96">
        <v>1</v>
      </c>
      <c r="AL27" s="96">
        <v>0</v>
      </c>
      <c r="AM27" s="96">
        <v>0</v>
      </c>
      <c r="AN27" s="96">
        <v>0</v>
      </c>
      <c r="AO27" s="96">
        <v>0</v>
      </c>
      <c r="AP27" s="96">
        <v>0</v>
      </c>
      <c r="AQ27" s="96">
        <v>0</v>
      </c>
      <c r="AR27" s="96">
        <v>0</v>
      </c>
      <c r="AT27" s="90">
        <f t="shared" si="20"/>
        <v>0</v>
      </c>
      <c r="AU27" s="90">
        <f t="shared" si="20"/>
        <v>0</v>
      </c>
      <c r="AV27" s="90">
        <f t="shared" si="21"/>
        <v>8</v>
      </c>
      <c r="AW27" s="90">
        <f t="shared" si="22"/>
        <v>0</v>
      </c>
      <c r="AX27" s="90">
        <f t="shared" si="13"/>
        <v>1</v>
      </c>
      <c r="AY27" s="90">
        <f t="shared" si="14"/>
        <v>0</v>
      </c>
      <c r="AZ27" s="90">
        <f t="shared" si="15"/>
        <v>0</v>
      </c>
      <c r="BA27" s="90">
        <f t="shared" si="16"/>
        <v>0</v>
      </c>
      <c r="BB27" s="90">
        <f t="shared" si="17"/>
        <v>1</v>
      </c>
      <c r="BC27" s="90">
        <f t="shared" si="18"/>
        <v>0</v>
      </c>
      <c r="BD27" s="91">
        <f t="shared" si="19"/>
        <v>10</v>
      </c>
    </row>
    <row r="28" spans="1:56" ht="45" x14ac:dyDescent="0.25">
      <c r="A28" s="95">
        <f>+ABR!A28</f>
        <v>25</v>
      </c>
      <c r="B28" s="95" t="str">
        <f>+ABR!B28</f>
        <v xml:space="preserve">25-Prevención familiar de conductas de riesgo en adolescentes familias fuertes: amor y limites
</v>
      </c>
      <c r="C28" s="270" t="str">
        <f>+ABR!C28</f>
        <v>SALUD MENTAL I-1 A I-4</v>
      </c>
      <c r="D28" s="96">
        <v>0</v>
      </c>
      <c r="E28" s="96">
        <v>0</v>
      </c>
      <c r="F28" s="96">
        <v>0</v>
      </c>
      <c r="G28" s="96">
        <v>0</v>
      </c>
      <c r="H28" s="96">
        <v>0</v>
      </c>
      <c r="I28" s="96">
        <v>0</v>
      </c>
      <c r="J28" s="96">
        <v>0</v>
      </c>
      <c r="K28" s="96">
        <v>0</v>
      </c>
      <c r="L28" s="96">
        <v>0</v>
      </c>
      <c r="M28" s="96">
        <v>0</v>
      </c>
      <c r="N28" s="96">
        <v>0</v>
      </c>
      <c r="O28" s="96">
        <v>0</v>
      </c>
      <c r="P28" s="96">
        <v>0</v>
      </c>
      <c r="Q28" s="96">
        <v>0</v>
      </c>
      <c r="R28" s="96">
        <v>0</v>
      </c>
      <c r="S28" s="96">
        <v>0</v>
      </c>
      <c r="T28" s="96">
        <v>0</v>
      </c>
      <c r="U28" s="96">
        <v>0</v>
      </c>
      <c r="V28" s="96">
        <v>0</v>
      </c>
      <c r="W28" s="96">
        <v>0</v>
      </c>
      <c r="X28" s="96">
        <v>0</v>
      </c>
      <c r="Y28" s="96">
        <v>0</v>
      </c>
      <c r="Z28" s="96">
        <v>0</v>
      </c>
      <c r="AA28" s="96">
        <v>0</v>
      </c>
      <c r="AB28" s="96">
        <v>0</v>
      </c>
      <c r="AC28" s="96">
        <v>0</v>
      </c>
      <c r="AD28" s="96">
        <v>0</v>
      </c>
      <c r="AE28" s="96">
        <v>0</v>
      </c>
      <c r="AF28" s="96">
        <v>0</v>
      </c>
      <c r="AG28" s="96">
        <v>0</v>
      </c>
      <c r="AH28" s="96">
        <v>0</v>
      </c>
      <c r="AI28" s="96">
        <v>0</v>
      </c>
      <c r="AJ28" s="96">
        <v>0</v>
      </c>
      <c r="AK28" s="96">
        <v>0</v>
      </c>
      <c r="AL28" s="96">
        <v>0</v>
      </c>
      <c r="AM28" s="96">
        <v>0</v>
      </c>
      <c r="AN28" s="96">
        <v>0</v>
      </c>
      <c r="AO28" s="96">
        <v>0</v>
      </c>
      <c r="AP28" s="96">
        <v>0</v>
      </c>
      <c r="AQ28" s="96">
        <v>0</v>
      </c>
      <c r="AR28" s="96">
        <v>0</v>
      </c>
      <c r="AT28" s="90">
        <f t="shared" si="20"/>
        <v>0</v>
      </c>
      <c r="AU28" s="90">
        <f t="shared" si="20"/>
        <v>0</v>
      </c>
      <c r="AV28" s="90">
        <f t="shared" si="21"/>
        <v>0</v>
      </c>
      <c r="AW28" s="90">
        <f t="shared" si="22"/>
        <v>0</v>
      </c>
      <c r="AX28" s="90">
        <f t="shared" si="13"/>
        <v>0</v>
      </c>
      <c r="AY28" s="90">
        <f t="shared" si="14"/>
        <v>0</v>
      </c>
      <c r="AZ28" s="90">
        <f t="shared" si="15"/>
        <v>0</v>
      </c>
      <c r="BA28" s="90">
        <f t="shared" si="16"/>
        <v>0</v>
      </c>
      <c r="BB28" s="90">
        <f t="shared" si="17"/>
        <v>0</v>
      </c>
      <c r="BC28" s="90">
        <f t="shared" si="18"/>
        <v>0</v>
      </c>
      <c r="BD28" s="91">
        <f t="shared" si="19"/>
        <v>0</v>
      </c>
    </row>
    <row r="29" spans="1:56" ht="30" x14ac:dyDescent="0.25">
      <c r="A29" s="95">
        <f>+ABR!A29</f>
        <v>26</v>
      </c>
      <c r="B29" s="95" t="str">
        <f>+ABR!B29</f>
        <v>26-Sesiones de entrenamiento en habilidades sociales para adolescentes, jóvenes y adultos</v>
      </c>
      <c r="C29" s="270" t="str">
        <f>+ABR!C29</f>
        <v>SALUD MENTAL I-1 A I-4</v>
      </c>
      <c r="D29" s="96">
        <v>0</v>
      </c>
      <c r="E29" s="96">
        <v>0</v>
      </c>
      <c r="F29" s="96">
        <v>52</v>
      </c>
      <c r="G29" s="96">
        <v>0</v>
      </c>
      <c r="H29" s="96">
        <v>0</v>
      </c>
      <c r="I29" s="96">
        <v>0</v>
      </c>
      <c r="J29" s="96">
        <v>0</v>
      </c>
      <c r="K29" s="96">
        <v>0</v>
      </c>
      <c r="L29" s="96">
        <v>0</v>
      </c>
      <c r="M29" s="96">
        <v>0</v>
      </c>
      <c r="N29" s="96">
        <v>0</v>
      </c>
      <c r="O29" s="96">
        <v>0</v>
      </c>
      <c r="P29" s="96">
        <v>30</v>
      </c>
      <c r="Q29" s="96">
        <v>0</v>
      </c>
      <c r="R29" s="96">
        <v>0</v>
      </c>
      <c r="S29" s="96">
        <v>0</v>
      </c>
      <c r="T29" s="96">
        <v>0</v>
      </c>
      <c r="U29" s="96">
        <v>0</v>
      </c>
      <c r="V29" s="96">
        <v>0</v>
      </c>
      <c r="W29" s="96">
        <v>0</v>
      </c>
      <c r="X29" s="96">
        <v>0</v>
      </c>
      <c r="Y29" s="96">
        <v>0</v>
      </c>
      <c r="Z29" s="96">
        <v>0</v>
      </c>
      <c r="AA29" s="96">
        <v>0</v>
      </c>
      <c r="AB29" s="96">
        <v>0</v>
      </c>
      <c r="AC29" s="96">
        <v>0</v>
      </c>
      <c r="AD29" s="96">
        <v>0</v>
      </c>
      <c r="AE29" s="96">
        <v>0</v>
      </c>
      <c r="AF29" s="96">
        <v>0</v>
      </c>
      <c r="AG29" s="96">
        <v>0</v>
      </c>
      <c r="AH29" s="96">
        <v>0</v>
      </c>
      <c r="AI29" s="96">
        <v>0</v>
      </c>
      <c r="AJ29" s="96">
        <v>0</v>
      </c>
      <c r="AK29" s="96">
        <v>0</v>
      </c>
      <c r="AL29" s="96">
        <v>0</v>
      </c>
      <c r="AM29" s="96">
        <v>0</v>
      </c>
      <c r="AN29" s="96">
        <v>0</v>
      </c>
      <c r="AO29" s="96">
        <v>0</v>
      </c>
      <c r="AP29" s="96">
        <v>0</v>
      </c>
      <c r="AQ29" s="96">
        <v>0</v>
      </c>
      <c r="AR29" s="96">
        <v>0</v>
      </c>
      <c r="AT29" s="90">
        <f t="shared" si="20"/>
        <v>0</v>
      </c>
      <c r="AU29" s="90">
        <f t="shared" si="20"/>
        <v>0</v>
      </c>
      <c r="AV29" s="90">
        <f t="shared" si="21"/>
        <v>52</v>
      </c>
      <c r="AW29" s="90">
        <f t="shared" si="22"/>
        <v>30</v>
      </c>
      <c r="AX29" s="90">
        <f t="shared" si="13"/>
        <v>0</v>
      </c>
      <c r="AY29" s="90">
        <f t="shared" si="14"/>
        <v>0</v>
      </c>
      <c r="AZ29" s="90">
        <f t="shared" si="15"/>
        <v>0</v>
      </c>
      <c r="BA29" s="90">
        <f t="shared" si="16"/>
        <v>0</v>
      </c>
      <c r="BB29" s="90">
        <f t="shared" si="17"/>
        <v>0</v>
      </c>
      <c r="BC29" s="90">
        <f t="shared" si="18"/>
        <v>0</v>
      </c>
      <c r="BD29" s="91">
        <f t="shared" si="19"/>
        <v>82</v>
      </c>
    </row>
    <row r="30" spans="1:56" ht="30" x14ac:dyDescent="0.25">
      <c r="A30" s="95">
        <f>+ABR!A30</f>
        <v>27</v>
      </c>
      <c r="B30" s="95" t="str">
        <f>+ABR!B30</f>
        <v>27-Madres, padres y cuidadores/as con apoyo en estrategias de crianza y conocimientos sobre el desarrollo infantil</v>
      </c>
      <c r="C30" s="270" t="str">
        <f>+ABR!C30</f>
        <v>SALUD MENTAL I-1 A I-4</v>
      </c>
      <c r="D30" s="96">
        <v>0</v>
      </c>
      <c r="E30" s="96">
        <v>0</v>
      </c>
      <c r="F30" s="96">
        <v>8</v>
      </c>
      <c r="G30" s="96">
        <v>0</v>
      </c>
      <c r="H30" s="96">
        <v>0</v>
      </c>
      <c r="I30" s="96">
        <v>0</v>
      </c>
      <c r="J30" s="96">
        <v>0</v>
      </c>
      <c r="K30" s="96">
        <v>0</v>
      </c>
      <c r="L30" s="96">
        <v>0</v>
      </c>
      <c r="M30" s="96">
        <v>0</v>
      </c>
      <c r="N30" s="96">
        <v>0</v>
      </c>
      <c r="O30" s="96">
        <v>0</v>
      </c>
      <c r="P30" s="96">
        <v>0</v>
      </c>
      <c r="Q30" s="96">
        <v>0</v>
      </c>
      <c r="R30" s="96">
        <v>0</v>
      </c>
      <c r="S30" s="96">
        <v>0</v>
      </c>
      <c r="T30" s="96">
        <v>0</v>
      </c>
      <c r="U30" s="96">
        <v>0</v>
      </c>
      <c r="V30" s="96">
        <v>0</v>
      </c>
      <c r="W30" s="96">
        <v>0</v>
      </c>
      <c r="X30" s="96">
        <v>0</v>
      </c>
      <c r="Y30" s="96">
        <v>0</v>
      </c>
      <c r="Z30" s="96">
        <v>0</v>
      </c>
      <c r="AA30" s="96">
        <v>0</v>
      </c>
      <c r="AB30" s="96">
        <v>0</v>
      </c>
      <c r="AC30" s="96">
        <v>0</v>
      </c>
      <c r="AD30" s="96">
        <v>0</v>
      </c>
      <c r="AE30" s="96">
        <v>0</v>
      </c>
      <c r="AF30" s="96">
        <v>0</v>
      </c>
      <c r="AG30" s="96">
        <v>0</v>
      </c>
      <c r="AH30" s="96">
        <v>0</v>
      </c>
      <c r="AI30" s="96">
        <v>0</v>
      </c>
      <c r="AJ30" s="96">
        <v>0</v>
      </c>
      <c r="AK30" s="96">
        <v>11</v>
      </c>
      <c r="AL30" s="96">
        <v>0</v>
      </c>
      <c r="AM30" s="96">
        <v>0</v>
      </c>
      <c r="AN30" s="96">
        <v>0</v>
      </c>
      <c r="AO30" s="96">
        <v>1</v>
      </c>
      <c r="AP30" s="96">
        <v>0</v>
      </c>
      <c r="AQ30" s="96">
        <v>0</v>
      </c>
      <c r="AR30" s="96">
        <v>0</v>
      </c>
      <c r="AT30" s="90">
        <f t="shared" si="20"/>
        <v>0</v>
      </c>
      <c r="AU30" s="90">
        <f t="shared" si="20"/>
        <v>0</v>
      </c>
      <c r="AV30" s="90">
        <f t="shared" si="21"/>
        <v>8</v>
      </c>
      <c r="AW30" s="90">
        <f t="shared" si="22"/>
        <v>0</v>
      </c>
      <c r="AX30" s="90">
        <f t="shared" si="13"/>
        <v>0</v>
      </c>
      <c r="AY30" s="90">
        <f t="shared" si="14"/>
        <v>0</v>
      </c>
      <c r="AZ30" s="90">
        <f t="shared" si="15"/>
        <v>0</v>
      </c>
      <c r="BA30" s="90">
        <f t="shared" si="16"/>
        <v>0</v>
      </c>
      <c r="BB30" s="90">
        <f t="shared" si="17"/>
        <v>11</v>
      </c>
      <c r="BC30" s="90">
        <f t="shared" si="18"/>
        <v>1</v>
      </c>
      <c r="BD30" s="91">
        <f t="shared" si="19"/>
        <v>20</v>
      </c>
    </row>
    <row r="31" spans="1:56" ht="30" x14ac:dyDescent="0.25">
      <c r="A31" s="95">
        <f>+ABR!A31</f>
        <v>28</v>
      </c>
      <c r="B31" s="95" t="str">
        <f>+ABR!B31</f>
        <v xml:space="preserve">28-Agentes comunitarios de salud realizan vigilancia ciudadana para reducir la violencia fisica causada por la pareja </v>
      </c>
      <c r="C31" s="270" t="str">
        <f>+ABR!C31</f>
        <v>SALUD MENTAL I-1 A I-4</v>
      </c>
      <c r="D31" s="96">
        <v>0</v>
      </c>
      <c r="E31" s="96">
        <v>0</v>
      </c>
      <c r="F31" s="96">
        <v>0</v>
      </c>
      <c r="G31" s="96">
        <v>0</v>
      </c>
      <c r="H31" s="96">
        <v>0</v>
      </c>
      <c r="I31" s="96">
        <v>0</v>
      </c>
      <c r="J31" s="96">
        <v>0</v>
      </c>
      <c r="K31" s="96">
        <v>0</v>
      </c>
      <c r="L31" s="96">
        <v>0</v>
      </c>
      <c r="M31" s="96">
        <v>0</v>
      </c>
      <c r="N31" s="96">
        <v>0</v>
      </c>
      <c r="O31" s="96">
        <v>0</v>
      </c>
      <c r="P31" s="96">
        <v>4</v>
      </c>
      <c r="Q31" s="96">
        <v>0</v>
      </c>
      <c r="R31" s="96">
        <v>0</v>
      </c>
      <c r="S31" s="96">
        <v>0</v>
      </c>
      <c r="T31" s="96">
        <v>0</v>
      </c>
      <c r="U31" s="96">
        <v>0</v>
      </c>
      <c r="V31" s="96">
        <v>0</v>
      </c>
      <c r="W31" s="96">
        <v>0</v>
      </c>
      <c r="X31" s="96">
        <v>0</v>
      </c>
      <c r="Y31" s="96">
        <v>0</v>
      </c>
      <c r="Z31" s="96">
        <v>0</v>
      </c>
      <c r="AA31" s="96">
        <v>0</v>
      </c>
      <c r="AB31" s="96">
        <v>0</v>
      </c>
      <c r="AC31" s="96">
        <v>0</v>
      </c>
      <c r="AD31" s="96">
        <v>0</v>
      </c>
      <c r="AE31" s="96">
        <v>0</v>
      </c>
      <c r="AF31" s="96">
        <v>0</v>
      </c>
      <c r="AG31" s="96">
        <v>0</v>
      </c>
      <c r="AH31" s="96">
        <v>0</v>
      </c>
      <c r="AI31" s="96">
        <v>0</v>
      </c>
      <c r="AJ31" s="96">
        <v>0</v>
      </c>
      <c r="AK31" s="96">
        <v>0</v>
      </c>
      <c r="AL31" s="96">
        <v>0</v>
      </c>
      <c r="AM31" s="96">
        <v>0</v>
      </c>
      <c r="AN31" s="96">
        <v>0</v>
      </c>
      <c r="AO31" s="96">
        <v>0</v>
      </c>
      <c r="AP31" s="96">
        <v>0</v>
      </c>
      <c r="AQ31" s="96">
        <v>0</v>
      </c>
      <c r="AR31" s="96">
        <v>0</v>
      </c>
      <c r="AT31" s="90">
        <f t="shared" si="20"/>
        <v>0</v>
      </c>
      <c r="AU31" s="90">
        <f t="shared" si="20"/>
        <v>0</v>
      </c>
      <c r="AV31" s="90">
        <f t="shared" si="21"/>
        <v>0</v>
      </c>
      <c r="AW31" s="90">
        <f t="shared" si="22"/>
        <v>4</v>
      </c>
      <c r="AX31" s="90">
        <f t="shared" si="13"/>
        <v>0</v>
      </c>
      <c r="AY31" s="90">
        <f t="shared" si="14"/>
        <v>0</v>
      </c>
      <c r="AZ31" s="90">
        <f t="shared" si="15"/>
        <v>0</v>
      </c>
      <c r="BA31" s="90">
        <f t="shared" si="16"/>
        <v>0</v>
      </c>
      <c r="BB31" s="90">
        <f t="shared" si="17"/>
        <v>0</v>
      </c>
      <c r="BC31" s="90">
        <f t="shared" si="18"/>
        <v>0</v>
      </c>
      <c r="BD31" s="91">
        <f t="shared" si="19"/>
        <v>4</v>
      </c>
    </row>
  </sheetData>
  <sheetProtection selectLockedCells="1"/>
  <autoFilter ref="A3:BL16" xr:uid="{00000000-0009-0000-0000-00000B000000}"/>
  <conditionalFormatting sqref="A3:AR3">
    <cfRule type="expression" dxfId="33" priority="2">
      <formula>_xludf.MOD(_xludf.ROW(),2)=0</formula>
    </cfRule>
  </conditionalFormatting>
  <pageMargins left="0.7" right="0.7" top="0.75" bottom="0.75" header="0.3" footer="0.3"/>
  <pageSetup paperSize="9" scale="60" orientation="landscape" horizontalDpi="200" verticalDpi="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8"/>
  <dimension ref="A1:BL31"/>
  <sheetViews>
    <sheetView showGridLines="0" zoomScale="80" zoomScaleNormal="80" workbookViewId="0">
      <pane xSplit="3" ySplit="3" topLeftCell="D4" activePane="bottomRight" state="frozen"/>
      <selection activeCell="B3" sqref="B3"/>
      <selection pane="topRight" activeCell="B3" sqref="B3"/>
      <selection pane="bottomLeft" activeCell="B3" sqref="B3"/>
      <selection pane="bottomRight" activeCell="D4" sqref="D4:AR31"/>
    </sheetView>
  </sheetViews>
  <sheetFormatPr baseColWidth="10" defaultColWidth="13.140625" defaultRowHeight="15" x14ac:dyDescent="0.25"/>
  <cols>
    <col min="1" max="1" width="4.42578125" bestFit="1" customWidth="1"/>
    <col min="2" max="2" width="63.42578125" style="2" customWidth="1"/>
    <col min="3" max="3" width="26.85546875" style="8" customWidth="1"/>
    <col min="4" max="5" width="15.7109375" customWidth="1"/>
    <col min="7" max="7" width="16.140625" customWidth="1"/>
    <col min="8" max="8" width="13.140625" style="5"/>
    <col min="9" max="9" width="14.42578125" customWidth="1"/>
    <col min="10" max="10" width="12.7109375" customWidth="1"/>
    <col min="11" max="11" width="13.85546875" customWidth="1"/>
    <col min="12" max="12" width="13.42578125" customWidth="1"/>
    <col min="13" max="15" width="14.5703125" customWidth="1"/>
    <col min="45" max="45" width="2.85546875" customWidth="1"/>
    <col min="46" max="47" width="15.42578125" customWidth="1"/>
    <col min="48" max="48" width="10" customWidth="1"/>
    <col min="49" max="49" width="10.42578125" customWidth="1"/>
    <col min="50" max="50" width="10.85546875" customWidth="1"/>
    <col min="51" max="51" width="11.140625" customWidth="1"/>
    <col min="52" max="52" width="9.42578125" customWidth="1"/>
    <col min="53" max="53" width="10.5703125" customWidth="1"/>
    <col min="55" max="55" width="15" customWidth="1"/>
    <col min="56" max="56" width="15.28515625" customWidth="1"/>
  </cols>
  <sheetData>
    <row r="1" spans="1:64" x14ac:dyDescent="0.25">
      <c r="B1" s="17" t="s">
        <v>75</v>
      </c>
    </row>
    <row r="2" spans="1:64" ht="15.75" thickBot="1" x14ac:dyDescent="0.3">
      <c r="B2" s="18" t="s">
        <v>302</v>
      </c>
      <c r="C2" s="15"/>
      <c r="D2" s="46">
        <v>6733</v>
      </c>
      <c r="E2" s="46"/>
      <c r="F2" s="46">
        <v>6312</v>
      </c>
      <c r="G2" s="46">
        <v>6313</v>
      </c>
      <c r="H2" s="46">
        <v>6314</v>
      </c>
      <c r="I2" s="46">
        <v>6315</v>
      </c>
      <c r="J2" s="46">
        <v>6316</v>
      </c>
      <c r="K2" s="46">
        <v>6317</v>
      </c>
      <c r="L2" s="46">
        <v>6707</v>
      </c>
      <c r="M2" s="46">
        <v>10110</v>
      </c>
      <c r="N2" s="46">
        <v>27097</v>
      </c>
      <c r="O2" s="46"/>
      <c r="P2" s="46">
        <v>6341</v>
      </c>
      <c r="Q2" s="46">
        <v>6346</v>
      </c>
      <c r="R2" s="46">
        <v>6349</v>
      </c>
      <c r="S2" s="46">
        <v>6318</v>
      </c>
      <c r="T2" s="46">
        <v>6319</v>
      </c>
      <c r="U2" s="46">
        <v>6320</v>
      </c>
      <c r="V2" s="46">
        <v>6321</v>
      </c>
      <c r="W2" s="46">
        <v>6327</v>
      </c>
      <c r="X2" s="46">
        <v>6332</v>
      </c>
      <c r="Y2" s="46">
        <v>6333</v>
      </c>
      <c r="Z2" s="46">
        <v>6334</v>
      </c>
      <c r="AA2" s="46">
        <v>6335</v>
      </c>
      <c r="AB2" s="46">
        <v>6336</v>
      </c>
      <c r="AC2" s="46">
        <v>6337</v>
      </c>
      <c r="AD2" s="46">
        <v>6338</v>
      </c>
      <c r="AE2" s="46">
        <v>6339</v>
      </c>
      <c r="AF2" s="46">
        <v>6340</v>
      </c>
      <c r="AG2" s="46">
        <v>7238</v>
      </c>
      <c r="AH2" s="46">
        <v>6348</v>
      </c>
      <c r="AI2" s="46">
        <v>7297</v>
      </c>
      <c r="AJ2" s="46">
        <v>10516</v>
      </c>
      <c r="AK2" s="46">
        <v>6326</v>
      </c>
      <c r="AL2" s="46">
        <v>6329</v>
      </c>
      <c r="AM2" s="46">
        <v>6330</v>
      </c>
      <c r="AN2" s="46">
        <v>6331</v>
      </c>
      <c r="AO2" s="46">
        <v>6322</v>
      </c>
      <c r="AP2" s="46">
        <v>6323</v>
      </c>
      <c r="AQ2" s="46">
        <v>6324</v>
      </c>
      <c r="AR2" s="46">
        <v>6325</v>
      </c>
    </row>
    <row r="3" spans="1:64" s="1" customFormat="1" ht="50.25" customHeight="1" x14ac:dyDescent="0.25">
      <c r="A3" s="100" t="s">
        <v>8</v>
      </c>
      <c r="B3" s="98" t="s">
        <v>61</v>
      </c>
      <c r="C3" s="93" t="s">
        <v>0</v>
      </c>
      <c r="D3" s="93" t="s">
        <v>77</v>
      </c>
      <c r="E3" s="93" t="str">
        <f>+ENE!E3</f>
        <v>C.S. MENTAL COMUNITARIO</v>
      </c>
      <c r="F3" s="93" t="s">
        <v>22</v>
      </c>
      <c r="G3" s="93" t="s">
        <v>23</v>
      </c>
      <c r="H3" s="93" t="s">
        <v>24</v>
      </c>
      <c r="I3" s="93" t="s">
        <v>25</v>
      </c>
      <c r="J3" s="93" t="s">
        <v>26</v>
      </c>
      <c r="K3" s="93" t="s">
        <v>27</v>
      </c>
      <c r="L3" s="93" t="s">
        <v>78</v>
      </c>
      <c r="M3" s="93" t="s">
        <v>79</v>
      </c>
      <c r="N3" s="93" t="s">
        <v>76</v>
      </c>
      <c r="O3" s="93" t="str">
        <f>+ENE!O3</f>
        <v>P.S. LA PRIMAVERA</v>
      </c>
      <c r="P3" s="93" t="s">
        <v>34</v>
      </c>
      <c r="Q3" s="93" t="s">
        <v>35</v>
      </c>
      <c r="R3" s="93" t="s">
        <v>36</v>
      </c>
      <c r="S3" s="93" t="s">
        <v>40</v>
      </c>
      <c r="T3" s="93" t="s">
        <v>41</v>
      </c>
      <c r="U3" s="93" t="s">
        <v>42</v>
      </c>
      <c r="V3" s="93" t="s">
        <v>43</v>
      </c>
      <c r="W3" s="93" t="s">
        <v>44</v>
      </c>
      <c r="X3" s="93" t="s">
        <v>45</v>
      </c>
      <c r="Y3" s="93" t="s">
        <v>46</v>
      </c>
      <c r="Z3" s="93" t="s">
        <v>80</v>
      </c>
      <c r="AA3" s="93" t="s">
        <v>48</v>
      </c>
      <c r="AB3" s="93" t="s">
        <v>49</v>
      </c>
      <c r="AC3" s="93" t="s">
        <v>50</v>
      </c>
      <c r="AD3" s="93" t="s">
        <v>51</v>
      </c>
      <c r="AE3" s="93" t="s">
        <v>52</v>
      </c>
      <c r="AF3" s="93" t="s">
        <v>81</v>
      </c>
      <c r="AG3" s="93" t="s">
        <v>54</v>
      </c>
      <c r="AH3" s="93" t="s">
        <v>71</v>
      </c>
      <c r="AI3" s="93" t="s">
        <v>82</v>
      </c>
      <c r="AJ3" s="93" t="s">
        <v>83</v>
      </c>
      <c r="AK3" s="93" t="s">
        <v>30</v>
      </c>
      <c r="AL3" s="93" t="s">
        <v>31</v>
      </c>
      <c r="AM3" s="93" t="s">
        <v>84</v>
      </c>
      <c r="AN3" s="93" t="s">
        <v>85</v>
      </c>
      <c r="AO3" s="93" t="s">
        <v>86</v>
      </c>
      <c r="AP3" s="93" t="s">
        <v>5</v>
      </c>
      <c r="AQ3" s="93" t="s">
        <v>6</v>
      </c>
      <c r="AR3" s="93" t="s">
        <v>87</v>
      </c>
      <c r="AS3"/>
      <c r="AT3" s="89" t="s">
        <v>88</v>
      </c>
      <c r="AU3" s="89" t="s">
        <v>200</v>
      </c>
      <c r="AV3" s="89" t="s">
        <v>89</v>
      </c>
      <c r="AW3" s="89" t="s">
        <v>70</v>
      </c>
      <c r="AX3" s="89" t="s">
        <v>65</v>
      </c>
      <c r="AY3" s="89" t="s">
        <v>66</v>
      </c>
      <c r="AZ3" s="89" t="s">
        <v>64</v>
      </c>
      <c r="BA3" s="89" t="s">
        <v>68</v>
      </c>
      <c r="BB3" s="89" t="s">
        <v>63</v>
      </c>
      <c r="BC3" s="89" t="s">
        <v>74</v>
      </c>
      <c r="BD3" s="92" t="str">
        <f>Config!D15</f>
        <v>RED MOYOBAMBA</v>
      </c>
      <c r="BF3" s="43" t="s">
        <v>62</v>
      </c>
      <c r="BG3" s="44" t="s">
        <v>63</v>
      </c>
      <c r="BH3" s="45" t="s">
        <v>64</v>
      </c>
      <c r="BI3" s="45" t="s">
        <v>65</v>
      </c>
      <c r="BJ3" s="45" t="s">
        <v>66</v>
      </c>
      <c r="BK3" s="45" t="s">
        <v>67</v>
      </c>
      <c r="BL3" s="45" t="s">
        <v>68</v>
      </c>
    </row>
    <row r="4" spans="1:64" x14ac:dyDescent="0.25">
      <c r="A4" s="273">
        <f>+JUN!A4</f>
        <v>1</v>
      </c>
      <c r="B4" s="273" t="str">
        <f>+JUN!B4</f>
        <v>1-Acompañamiento Clínico Psicosocial</v>
      </c>
      <c r="C4" s="273" t="str">
        <f>+JUN!C4</f>
        <v>SALUD MENTAL CSMC</v>
      </c>
      <c r="D4" s="274">
        <v>0</v>
      </c>
      <c r="E4" s="274">
        <v>0</v>
      </c>
      <c r="F4" s="274">
        <v>0</v>
      </c>
      <c r="G4" s="274">
        <v>0</v>
      </c>
      <c r="H4" s="274">
        <v>0</v>
      </c>
      <c r="I4" s="274">
        <v>0</v>
      </c>
      <c r="J4" s="274">
        <v>0</v>
      </c>
      <c r="K4" s="274">
        <v>0</v>
      </c>
      <c r="L4" s="274">
        <v>0</v>
      </c>
      <c r="M4" s="274">
        <v>0</v>
      </c>
      <c r="N4" s="274">
        <v>0</v>
      </c>
      <c r="O4" s="274">
        <v>0</v>
      </c>
      <c r="P4" s="274">
        <v>0</v>
      </c>
      <c r="Q4" s="274">
        <v>0</v>
      </c>
      <c r="R4" s="274">
        <v>0</v>
      </c>
      <c r="S4" s="274">
        <v>0</v>
      </c>
      <c r="T4" s="274">
        <v>0</v>
      </c>
      <c r="U4" s="274">
        <v>0</v>
      </c>
      <c r="V4" s="274">
        <v>0</v>
      </c>
      <c r="W4" s="274">
        <v>0</v>
      </c>
      <c r="X4" s="274">
        <v>0</v>
      </c>
      <c r="Y4" s="274">
        <v>0</v>
      </c>
      <c r="Z4" s="274">
        <v>0</v>
      </c>
      <c r="AA4" s="274">
        <v>0</v>
      </c>
      <c r="AB4" s="274">
        <v>0</v>
      </c>
      <c r="AC4" s="274">
        <v>0</v>
      </c>
      <c r="AD4" s="274">
        <v>0</v>
      </c>
      <c r="AE4" s="274">
        <v>0</v>
      </c>
      <c r="AF4" s="274">
        <v>0</v>
      </c>
      <c r="AG4" s="274">
        <v>0</v>
      </c>
      <c r="AH4" s="274">
        <v>0</v>
      </c>
      <c r="AI4" s="274">
        <v>0</v>
      </c>
      <c r="AJ4" s="274">
        <v>0</v>
      </c>
      <c r="AK4" s="274">
        <v>0</v>
      </c>
      <c r="AL4" s="274">
        <v>0</v>
      </c>
      <c r="AM4" s="274">
        <v>0</v>
      </c>
      <c r="AN4" s="274">
        <v>0</v>
      </c>
      <c r="AO4" s="274">
        <v>0</v>
      </c>
      <c r="AP4" s="274">
        <v>0</v>
      </c>
      <c r="AQ4" s="274">
        <v>0</v>
      </c>
      <c r="AR4" s="274">
        <v>0</v>
      </c>
      <c r="AS4" s="275"/>
      <c r="AT4" s="276">
        <f t="shared" ref="AT4:AU7" si="0">SUM(D4)</f>
        <v>0</v>
      </c>
      <c r="AU4" s="276">
        <f t="shared" si="0"/>
        <v>0</v>
      </c>
      <c r="AV4" s="276">
        <f t="shared" ref="AV4:AV6" si="1">SUM(F4:O4)</f>
        <v>0</v>
      </c>
      <c r="AW4" s="276">
        <f t="shared" ref="AW4:AW6" si="2">SUM(P4:R4)</f>
        <v>0</v>
      </c>
      <c r="AX4" s="276">
        <f t="shared" ref="AX4:AX6" si="3">SUM(S4:V4)</f>
        <v>0</v>
      </c>
      <c r="AY4" s="276">
        <f t="shared" ref="AY4:AY6" si="4">SUM(W4:AB4)</f>
        <v>0</v>
      </c>
      <c r="AZ4" s="276">
        <f t="shared" ref="AZ4:AZ6" si="5">SUM(AC4:AG4)</f>
        <v>0</v>
      </c>
      <c r="BA4" s="276">
        <f t="shared" ref="BA4:BA6" si="6">SUM(AH4:AJ4)</f>
        <v>0</v>
      </c>
      <c r="BB4" s="276">
        <f t="shared" ref="BB4:BB6" si="7">SUM(AK4:AN4)</f>
        <v>0</v>
      </c>
      <c r="BC4" s="276">
        <f t="shared" ref="BC4:BC6" si="8">SUM(AO4:AR4)</f>
        <v>0</v>
      </c>
      <c r="BD4" s="277">
        <f t="shared" ref="BD4:BD6" si="9">SUM(AT4:BB4)</f>
        <v>0</v>
      </c>
    </row>
    <row r="5" spans="1:64" x14ac:dyDescent="0.25">
      <c r="A5" s="273">
        <f>+JUN!A5</f>
        <v>2</v>
      </c>
      <c r="B5" s="273" t="str">
        <f>+JUN!B5</f>
        <v>2-Tratamiento Especializado en Violencia Familiar</v>
      </c>
      <c r="C5" s="273" t="str">
        <f>+JUN!C5</f>
        <v>SALUD MENTAL CSMC</v>
      </c>
      <c r="D5" s="274">
        <v>0</v>
      </c>
      <c r="E5" s="274">
        <v>0</v>
      </c>
      <c r="F5" s="274">
        <v>0</v>
      </c>
      <c r="G5" s="274">
        <v>0</v>
      </c>
      <c r="H5" s="274">
        <v>0</v>
      </c>
      <c r="I5" s="274">
        <v>0</v>
      </c>
      <c r="J5" s="274">
        <v>0</v>
      </c>
      <c r="K5" s="274">
        <v>0</v>
      </c>
      <c r="L5" s="274">
        <v>0</v>
      </c>
      <c r="M5" s="274">
        <v>0</v>
      </c>
      <c r="N5" s="274">
        <v>0</v>
      </c>
      <c r="O5" s="274">
        <v>0</v>
      </c>
      <c r="P5" s="274">
        <v>0</v>
      </c>
      <c r="Q5" s="274">
        <v>0</v>
      </c>
      <c r="R5" s="274">
        <v>0</v>
      </c>
      <c r="S5" s="274">
        <v>0</v>
      </c>
      <c r="T5" s="274">
        <v>0</v>
      </c>
      <c r="U5" s="274">
        <v>0</v>
      </c>
      <c r="V5" s="274">
        <v>0</v>
      </c>
      <c r="W5" s="274">
        <v>0</v>
      </c>
      <c r="X5" s="274">
        <v>0</v>
      </c>
      <c r="Y5" s="274">
        <v>0</v>
      </c>
      <c r="Z5" s="274">
        <v>0</v>
      </c>
      <c r="AA5" s="274">
        <v>0</v>
      </c>
      <c r="AB5" s="274">
        <v>0</v>
      </c>
      <c r="AC5" s="274">
        <v>0</v>
      </c>
      <c r="AD5" s="274">
        <v>0</v>
      </c>
      <c r="AE5" s="274">
        <v>0</v>
      </c>
      <c r="AF5" s="274">
        <v>0</v>
      </c>
      <c r="AG5" s="274">
        <v>0</v>
      </c>
      <c r="AH5" s="274">
        <v>0</v>
      </c>
      <c r="AI5" s="274">
        <v>0</v>
      </c>
      <c r="AJ5" s="274">
        <v>0</v>
      </c>
      <c r="AK5" s="274">
        <v>0</v>
      </c>
      <c r="AL5" s="274">
        <v>0</v>
      </c>
      <c r="AM5" s="274">
        <v>0</v>
      </c>
      <c r="AN5" s="274">
        <v>0</v>
      </c>
      <c r="AO5" s="274">
        <v>0</v>
      </c>
      <c r="AP5" s="274">
        <v>0</v>
      </c>
      <c r="AQ5" s="274">
        <v>0</v>
      </c>
      <c r="AR5" s="274">
        <v>0</v>
      </c>
      <c r="AS5" s="275"/>
      <c r="AT5" s="276">
        <f t="shared" si="0"/>
        <v>0</v>
      </c>
      <c r="AU5" s="276">
        <f t="shared" si="0"/>
        <v>0</v>
      </c>
      <c r="AV5" s="276">
        <f t="shared" si="1"/>
        <v>0</v>
      </c>
      <c r="AW5" s="276">
        <f t="shared" si="2"/>
        <v>0</v>
      </c>
      <c r="AX5" s="276">
        <f t="shared" si="3"/>
        <v>0</v>
      </c>
      <c r="AY5" s="276">
        <f t="shared" si="4"/>
        <v>0</v>
      </c>
      <c r="AZ5" s="276">
        <f t="shared" si="5"/>
        <v>0</v>
      </c>
      <c r="BA5" s="276">
        <f t="shared" si="6"/>
        <v>0</v>
      </c>
      <c r="BB5" s="276">
        <f t="shared" si="7"/>
        <v>0</v>
      </c>
      <c r="BC5" s="276">
        <f t="shared" si="8"/>
        <v>0</v>
      </c>
      <c r="BD5" s="277">
        <f t="shared" si="9"/>
        <v>0</v>
      </c>
    </row>
    <row r="6" spans="1:64" ht="30" x14ac:dyDescent="0.25">
      <c r="A6" s="273">
        <f>+JUN!A6</f>
        <v>3</v>
      </c>
      <c r="B6" s="273" t="str">
        <f>+JUN!B6</f>
        <v>3-Tratamiento a Niños, Niñas y Adolescentes Afectados por maltrato Infantil</v>
      </c>
      <c r="C6" s="273" t="str">
        <f>+JUN!C6</f>
        <v>SALUD MENTAL CSMC</v>
      </c>
      <c r="D6" s="274">
        <v>0</v>
      </c>
      <c r="E6" s="274">
        <v>0</v>
      </c>
      <c r="F6" s="274">
        <v>0</v>
      </c>
      <c r="G6" s="274">
        <v>0</v>
      </c>
      <c r="H6" s="274">
        <v>0</v>
      </c>
      <c r="I6" s="274">
        <v>0</v>
      </c>
      <c r="J6" s="274">
        <v>0</v>
      </c>
      <c r="K6" s="274">
        <v>0</v>
      </c>
      <c r="L6" s="274">
        <v>0</v>
      </c>
      <c r="M6" s="274">
        <v>0</v>
      </c>
      <c r="N6" s="274">
        <v>0</v>
      </c>
      <c r="O6" s="274">
        <v>0</v>
      </c>
      <c r="P6" s="274">
        <v>0</v>
      </c>
      <c r="Q6" s="274">
        <v>0</v>
      </c>
      <c r="R6" s="274">
        <v>0</v>
      </c>
      <c r="S6" s="274">
        <v>0</v>
      </c>
      <c r="T6" s="274">
        <v>0</v>
      </c>
      <c r="U6" s="274">
        <v>0</v>
      </c>
      <c r="V6" s="274">
        <v>0</v>
      </c>
      <c r="W6" s="274">
        <v>0</v>
      </c>
      <c r="X6" s="274">
        <v>0</v>
      </c>
      <c r="Y6" s="274">
        <v>0</v>
      </c>
      <c r="Z6" s="274">
        <v>0</v>
      </c>
      <c r="AA6" s="274">
        <v>0</v>
      </c>
      <c r="AB6" s="274">
        <v>0</v>
      </c>
      <c r="AC6" s="274">
        <v>0</v>
      </c>
      <c r="AD6" s="274">
        <v>0</v>
      </c>
      <c r="AE6" s="274">
        <v>0</v>
      </c>
      <c r="AF6" s="274">
        <v>0</v>
      </c>
      <c r="AG6" s="274">
        <v>0</v>
      </c>
      <c r="AH6" s="274">
        <v>0</v>
      </c>
      <c r="AI6" s="274">
        <v>0</v>
      </c>
      <c r="AJ6" s="274">
        <v>0</v>
      </c>
      <c r="AK6" s="274">
        <v>0</v>
      </c>
      <c r="AL6" s="274">
        <v>0</v>
      </c>
      <c r="AM6" s="274">
        <v>0</v>
      </c>
      <c r="AN6" s="274">
        <v>0</v>
      </c>
      <c r="AO6" s="274">
        <v>0</v>
      </c>
      <c r="AP6" s="274">
        <v>0</v>
      </c>
      <c r="AQ6" s="274">
        <v>0</v>
      </c>
      <c r="AR6" s="274">
        <v>0</v>
      </c>
      <c r="AS6" s="275"/>
      <c r="AT6" s="276">
        <f t="shared" si="0"/>
        <v>0</v>
      </c>
      <c r="AU6" s="276">
        <f t="shared" si="0"/>
        <v>0</v>
      </c>
      <c r="AV6" s="276">
        <f t="shared" si="1"/>
        <v>0</v>
      </c>
      <c r="AW6" s="276">
        <f t="shared" si="2"/>
        <v>0</v>
      </c>
      <c r="AX6" s="276">
        <f t="shared" si="3"/>
        <v>0</v>
      </c>
      <c r="AY6" s="276">
        <f t="shared" si="4"/>
        <v>0</v>
      </c>
      <c r="AZ6" s="276">
        <f t="shared" si="5"/>
        <v>0</v>
      </c>
      <c r="BA6" s="276">
        <f t="shared" si="6"/>
        <v>0</v>
      </c>
      <c r="BB6" s="276">
        <f t="shared" si="7"/>
        <v>0</v>
      </c>
      <c r="BC6" s="276">
        <f t="shared" si="8"/>
        <v>0</v>
      </c>
      <c r="BD6" s="277">
        <f t="shared" si="9"/>
        <v>0</v>
      </c>
    </row>
    <row r="7" spans="1:64" ht="30" x14ac:dyDescent="0.25">
      <c r="A7" s="273">
        <f>+JUN!A7</f>
        <v>4</v>
      </c>
      <c r="B7" s="273" t="str">
        <f>+JUN!B7</f>
        <v xml:space="preserve">4-Tratamiento ambulatorio de Niños, Niñas de 0 a 17 años con trastornos  del aspectro autista </v>
      </c>
      <c r="C7" s="273" t="str">
        <f>+JUN!C7</f>
        <v>SALUD MENTAL CSMC</v>
      </c>
      <c r="D7" s="274">
        <v>0</v>
      </c>
      <c r="E7" s="274">
        <v>2</v>
      </c>
      <c r="F7" s="274">
        <v>0</v>
      </c>
      <c r="G7" s="274">
        <v>0</v>
      </c>
      <c r="H7" s="274">
        <v>0</v>
      </c>
      <c r="I7" s="274">
        <v>0</v>
      </c>
      <c r="J7" s="274">
        <v>0</v>
      </c>
      <c r="K7" s="274">
        <v>0</v>
      </c>
      <c r="L7" s="274">
        <v>0</v>
      </c>
      <c r="M7" s="274">
        <v>0</v>
      </c>
      <c r="N7" s="274">
        <v>0</v>
      </c>
      <c r="O7" s="274">
        <v>0</v>
      </c>
      <c r="P7" s="274">
        <v>0</v>
      </c>
      <c r="Q7" s="274">
        <v>0</v>
      </c>
      <c r="R7" s="274">
        <v>0</v>
      </c>
      <c r="S7" s="274">
        <v>0</v>
      </c>
      <c r="T7" s="274">
        <v>0</v>
      </c>
      <c r="U7" s="274">
        <v>0</v>
      </c>
      <c r="V7" s="274">
        <v>0</v>
      </c>
      <c r="W7" s="274">
        <v>0</v>
      </c>
      <c r="X7" s="274">
        <v>0</v>
      </c>
      <c r="Y7" s="274">
        <v>0</v>
      </c>
      <c r="Z7" s="274">
        <v>0</v>
      </c>
      <c r="AA7" s="274">
        <v>0</v>
      </c>
      <c r="AB7" s="274">
        <v>0</v>
      </c>
      <c r="AC7" s="274">
        <v>0</v>
      </c>
      <c r="AD7" s="274">
        <v>0</v>
      </c>
      <c r="AE7" s="274">
        <v>0</v>
      </c>
      <c r="AF7" s="274">
        <v>0</v>
      </c>
      <c r="AG7" s="274">
        <v>0</v>
      </c>
      <c r="AH7" s="274">
        <v>0</v>
      </c>
      <c r="AI7" s="274">
        <v>0</v>
      </c>
      <c r="AJ7" s="274">
        <v>0</v>
      </c>
      <c r="AK7" s="274">
        <v>0</v>
      </c>
      <c r="AL7" s="274">
        <v>0</v>
      </c>
      <c r="AM7" s="274">
        <v>0</v>
      </c>
      <c r="AN7" s="274">
        <v>0</v>
      </c>
      <c r="AO7" s="274">
        <v>0</v>
      </c>
      <c r="AP7" s="274">
        <v>0</v>
      </c>
      <c r="AQ7" s="274">
        <v>0</v>
      </c>
      <c r="AR7" s="274">
        <v>0</v>
      </c>
      <c r="AS7" s="275"/>
      <c r="AT7" s="276">
        <f t="shared" si="0"/>
        <v>0</v>
      </c>
      <c r="AU7" s="276">
        <f t="shared" ref="AU7" si="10">SUM(E7)</f>
        <v>2</v>
      </c>
      <c r="AV7" s="276">
        <f t="shared" ref="AV7" si="11">+SUM(F7:O7)</f>
        <v>0</v>
      </c>
      <c r="AW7" s="276">
        <f t="shared" ref="AW7" si="12">+SUM(P7:R7)</f>
        <v>0</v>
      </c>
      <c r="AX7" s="276">
        <f t="shared" ref="AX7:AX31" si="13">+SUM(S7:V7)</f>
        <v>0</v>
      </c>
      <c r="AY7" s="276">
        <f t="shared" ref="AY7:AY31" si="14">+SUM(W7:AB7)</f>
        <v>0</v>
      </c>
      <c r="AZ7" s="276">
        <f t="shared" ref="AZ7:AZ31" si="15">+SUM(AC7:AG7)</f>
        <v>0</v>
      </c>
      <c r="BA7" s="276">
        <f t="shared" ref="BA7:BA31" si="16">+SUM(AH7:AJ7)</f>
        <v>0</v>
      </c>
      <c r="BB7" s="276">
        <f t="shared" ref="BB7:BB31" si="17">+SUM(AK7:AN7)</f>
        <v>0</v>
      </c>
      <c r="BC7" s="276">
        <f t="shared" ref="BC7:BC31" si="18">+SUM(AO7:AR7)</f>
        <v>0</v>
      </c>
      <c r="BD7" s="277">
        <f t="shared" ref="BD7:BD31" si="19">SUM(AT7:BC7)</f>
        <v>2</v>
      </c>
    </row>
    <row r="8" spans="1:64" ht="30" x14ac:dyDescent="0.25">
      <c r="A8" s="273">
        <f>+JUN!A8</f>
        <v>5</v>
      </c>
      <c r="B8" s="273" t="str">
        <f>+JUN!B8</f>
        <v>5-Tratamiento ambulatorio de Niños, Niñas y adolescentes de 0 a 17 años por trastornos  mentales del comportamiento</v>
      </c>
      <c r="C8" s="273" t="str">
        <f>+JUN!C8</f>
        <v>SALUD MENTAL CSMC</v>
      </c>
      <c r="D8" s="274">
        <v>0</v>
      </c>
      <c r="E8" s="274">
        <v>1</v>
      </c>
      <c r="F8" s="274">
        <v>0</v>
      </c>
      <c r="G8" s="274">
        <v>0</v>
      </c>
      <c r="H8" s="274">
        <v>0</v>
      </c>
      <c r="I8" s="274">
        <v>0</v>
      </c>
      <c r="J8" s="274">
        <v>0</v>
      </c>
      <c r="K8" s="274">
        <v>0</v>
      </c>
      <c r="L8" s="274">
        <v>0</v>
      </c>
      <c r="M8" s="274">
        <v>0</v>
      </c>
      <c r="N8" s="274">
        <v>0</v>
      </c>
      <c r="O8" s="274">
        <v>0</v>
      </c>
      <c r="P8" s="274">
        <v>0</v>
      </c>
      <c r="Q8" s="274">
        <v>0</v>
      </c>
      <c r="R8" s="274">
        <v>0</v>
      </c>
      <c r="S8" s="274">
        <v>0</v>
      </c>
      <c r="T8" s="274">
        <v>0</v>
      </c>
      <c r="U8" s="274">
        <v>0</v>
      </c>
      <c r="V8" s="274">
        <v>0</v>
      </c>
      <c r="W8" s="274">
        <v>0</v>
      </c>
      <c r="X8" s="274">
        <v>0</v>
      </c>
      <c r="Y8" s="274">
        <v>0</v>
      </c>
      <c r="Z8" s="274">
        <v>0</v>
      </c>
      <c r="AA8" s="274">
        <v>0</v>
      </c>
      <c r="AB8" s="274">
        <v>0</v>
      </c>
      <c r="AC8" s="274">
        <v>0</v>
      </c>
      <c r="AD8" s="274">
        <v>0</v>
      </c>
      <c r="AE8" s="274">
        <v>0</v>
      </c>
      <c r="AF8" s="274">
        <v>0</v>
      </c>
      <c r="AG8" s="274">
        <v>0</v>
      </c>
      <c r="AH8" s="274">
        <v>0</v>
      </c>
      <c r="AI8" s="274">
        <v>0</v>
      </c>
      <c r="AJ8" s="274">
        <v>0</v>
      </c>
      <c r="AK8" s="274">
        <v>0</v>
      </c>
      <c r="AL8" s="274">
        <v>0</v>
      </c>
      <c r="AM8" s="274">
        <v>0</v>
      </c>
      <c r="AN8" s="274">
        <v>0</v>
      </c>
      <c r="AO8" s="274">
        <v>0</v>
      </c>
      <c r="AP8" s="274">
        <v>0</v>
      </c>
      <c r="AQ8" s="274">
        <v>0</v>
      </c>
      <c r="AR8" s="274">
        <v>0</v>
      </c>
      <c r="AS8" s="275"/>
      <c r="AT8" s="276">
        <f t="shared" ref="AT8:AU31" si="20">SUM(D8)</f>
        <v>0</v>
      </c>
      <c r="AU8" s="276">
        <f t="shared" si="20"/>
        <v>1</v>
      </c>
      <c r="AV8" s="276">
        <f t="shared" ref="AV8:AV31" si="21">+SUM(F8:O8)</f>
        <v>0</v>
      </c>
      <c r="AW8" s="276">
        <f t="shared" ref="AW8:AW31" si="22">+SUM(P8:R8)</f>
        <v>0</v>
      </c>
      <c r="AX8" s="276">
        <f t="shared" si="13"/>
        <v>0</v>
      </c>
      <c r="AY8" s="276">
        <f t="shared" si="14"/>
        <v>0</v>
      </c>
      <c r="AZ8" s="276">
        <f t="shared" si="15"/>
        <v>0</v>
      </c>
      <c r="BA8" s="276">
        <f t="shared" si="16"/>
        <v>0</v>
      </c>
      <c r="BB8" s="276">
        <f t="shared" si="17"/>
        <v>0</v>
      </c>
      <c r="BC8" s="276">
        <f t="shared" si="18"/>
        <v>0</v>
      </c>
      <c r="BD8" s="277">
        <f t="shared" si="19"/>
        <v>1</v>
      </c>
    </row>
    <row r="9" spans="1:64" x14ac:dyDescent="0.25">
      <c r="A9" s="273">
        <f>+JUN!A9</f>
        <v>6</v>
      </c>
      <c r="B9" s="273" t="str">
        <f>+JUN!B9</f>
        <v xml:space="preserve">6-Tratamiento ambulatorio de personas con depresion </v>
      </c>
      <c r="C9" s="273" t="str">
        <f>+JUN!C9</f>
        <v>SALUD MENTAL CSMC</v>
      </c>
      <c r="D9" s="274">
        <v>0</v>
      </c>
      <c r="E9" s="274">
        <v>0</v>
      </c>
      <c r="F9" s="274">
        <v>0</v>
      </c>
      <c r="G9" s="274">
        <v>0</v>
      </c>
      <c r="H9" s="274">
        <v>0</v>
      </c>
      <c r="I9" s="274">
        <v>0</v>
      </c>
      <c r="J9" s="274">
        <v>0</v>
      </c>
      <c r="K9" s="274">
        <v>0</v>
      </c>
      <c r="L9" s="274">
        <v>0</v>
      </c>
      <c r="M9" s="274">
        <v>0</v>
      </c>
      <c r="N9" s="274">
        <v>0</v>
      </c>
      <c r="O9" s="274">
        <v>0</v>
      </c>
      <c r="P9" s="274">
        <v>0</v>
      </c>
      <c r="Q9" s="274">
        <v>0</v>
      </c>
      <c r="R9" s="274">
        <v>0</v>
      </c>
      <c r="S9" s="274">
        <v>0</v>
      </c>
      <c r="T9" s="274">
        <v>0</v>
      </c>
      <c r="U9" s="274">
        <v>0</v>
      </c>
      <c r="V9" s="274">
        <v>0</v>
      </c>
      <c r="W9" s="274">
        <v>0</v>
      </c>
      <c r="X9" s="274">
        <v>0</v>
      </c>
      <c r="Y9" s="274">
        <v>0</v>
      </c>
      <c r="Z9" s="274">
        <v>0</v>
      </c>
      <c r="AA9" s="274">
        <v>0</v>
      </c>
      <c r="AB9" s="274">
        <v>0</v>
      </c>
      <c r="AC9" s="274">
        <v>0</v>
      </c>
      <c r="AD9" s="274">
        <v>0</v>
      </c>
      <c r="AE9" s="274">
        <v>0</v>
      </c>
      <c r="AF9" s="274">
        <v>0</v>
      </c>
      <c r="AG9" s="274">
        <v>0</v>
      </c>
      <c r="AH9" s="274">
        <v>0</v>
      </c>
      <c r="AI9" s="274">
        <v>0</v>
      </c>
      <c r="AJ9" s="274">
        <v>0</v>
      </c>
      <c r="AK9" s="274">
        <v>0</v>
      </c>
      <c r="AL9" s="274">
        <v>0</v>
      </c>
      <c r="AM9" s="274">
        <v>0</v>
      </c>
      <c r="AN9" s="274">
        <v>0</v>
      </c>
      <c r="AO9" s="274">
        <v>0</v>
      </c>
      <c r="AP9" s="274">
        <v>0</v>
      </c>
      <c r="AQ9" s="274">
        <v>0</v>
      </c>
      <c r="AR9" s="274">
        <v>0</v>
      </c>
      <c r="AS9" s="275"/>
      <c r="AT9" s="276">
        <f t="shared" si="20"/>
        <v>0</v>
      </c>
      <c r="AU9" s="276">
        <f t="shared" si="20"/>
        <v>0</v>
      </c>
      <c r="AV9" s="276">
        <f t="shared" si="21"/>
        <v>0</v>
      </c>
      <c r="AW9" s="276">
        <f t="shared" si="22"/>
        <v>0</v>
      </c>
      <c r="AX9" s="276">
        <f t="shared" si="13"/>
        <v>0</v>
      </c>
      <c r="AY9" s="276">
        <f t="shared" si="14"/>
        <v>0</v>
      </c>
      <c r="AZ9" s="276">
        <f t="shared" si="15"/>
        <v>0</v>
      </c>
      <c r="BA9" s="276">
        <f t="shared" si="16"/>
        <v>0</v>
      </c>
      <c r="BB9" s="276">
        <f t="shared" si="17"/>
        <v>0</v>
      </c>
      <c r="BC9" s="276">
        <f t="shared" si="18"/>
        <v>0</v>
      </c>
      <c r="BD9" s="277">
        <f t="shared" si="19"/>
        <v>0</v>
      </c>
    </row>
    <row r="10" spans="1:64" x14ac:dyDescent="0.25">
      <c r="A10" s="273">
        <f>+JUN!A10</f>
        <v>7</v>
      </c>
      <c r="B10" s="273" t="str">
        <f>+JUN!B10</f>
        <v xml:space="preserve">7-Tratamiento ambulatorio de personas con conducta suicida </v>
      </c>
      <c r="C10" s="273" t="str">
        <f>+JUN!C10</f>
        <v>SALUD MENTAL CSMC</v>
      </c>
      <c r="D10" s="274">
        <v>0</v>
      </c>
      <c r="E10" s="274">
        <v>0</v>
      </c>
      <c r="F10" s="274">
        <v>0</v>
      </c>
      <c r="G10" s="274">
        <v>0</v>
      </c>
      <c r="H10" s="274">
        <v>0</v>
      </c>
      <c r="I10" s="274">
        <v>0</v>
      </c>
      <c r="J10" s="274">
        <v>0</v>
      </c>
      <c r="K10" s="274">
        <v>0</v>
      </c>
      <c r="L10" s="274">
        <v>0</v>
      </c>
      <c r="M10" s="274">
        <v>0</v>
      </c>
      <c r="N10" s="274">
        <v>0</v>
      </c>
      <c r="O10" s="274">
        <v>0</v>
      </c>
      <c r="P10" s="274">
        <v>0</v>
      </c>
      <c r="Q10" s="274">
        <v>0</v>
      </c>
      <c r="R10" s="274">
        <v>0</v>
      </c>
      <c r="S10" s="274">
        <v>0</v>
      </c>
      <c r="T10" s="274">
        <v>0</v>
      </c>
      <c r="U10" s="274">
        <v>0</v>
      </c>
      <c r="V10" s="274">
        <v>0</v>
      </c>
      <c r="W10" s="274">
        <v>0</v>
      </c>
      <c r="X10" s="274">
        <v>0</v>
      </c>
      <c r="Y10" s="274">
        <v>0</v>
      </c>
      <c r="Z10" s="274">
        <v>0</v>
      </c>
      <c r="AA10" s="274">
        <v>0</v>
      </c>
      <c r="AB10" s="274">
        <v>0</v>
      </c>
      <c r="AC10" s="274">
        <v>0</v>
      </c>
      <c r="AD10" s="274">
        <v>0</v>
      </c>
      <c r="AE10" s="274">
        <v>0</v>
      </c>
      <c r="AF10" s="274">
        <v>0</v>
      </c>
      <c r="AG10" s="274">
        <v>0</v>
      </c>
      <c r="AH10" s="274">
        <v>0</v>
      </c>
      <c r="AI10" s="274">
        <v>0</v>
      </c>
      <c r="AJ10" s="274">
        <v>0</v>
      </c>
      <c r="AK10" s="274">
        <v>0</v>
      </c>
      <c r="AL10" s="274">
        <v>0</v>
      </c>
      <c r="AM10" s="274">
        <v>0</v>
      </c>
      <c r="AN10" s="274">
        <v>0</v>
      </c>
      <c r="AO10" s="274">
        <v>0</v>
      </c>
      <c r="AP10" s="274">
        <v>0</v>
      </c>
      <c r="AQ10" s="274">
        <v>0</v>
      </c>
      <c r="AR10" s="274">
        <v>0</v>
      </c>
      <c r="AS10" s="275"/>
      <c r="AT10" s="276">
        <f t="shared" si="20"/>
        <v>0</v>
      </c>
      <c r="AU10" s="276">
        <f t="shared" si="20"/>
        <v>0</v>
      </c>
      <c r="AV10" s="276">
        <f t="shared" si="21"/>
        <v>0</v>
      </c>
      <c r="AW10" s="276">
        <f t="shared" si="22"/>
        <v>0</v>
      </c>
      <c r="AX10" s="276">
        <f t="shared" si="13"/>
        <v>0</v>
      </c>
      <c r="AY10" s="276">
        <f t="shared" si="14"/>
        <v>0</v>
      </c>
      <c r="AZ10" s="276">
        <f t="shared" si="15"/>
        <v>0</v>
      </c>
      <c r="BA10" s="276">
        <f t="shared" si="16"/>
        <v>0</v>
      </c>
      <c r="BB10" s="276">
        <f t="shared" si="17"/>
        <v>0</v>
      </c>
      <c r="BC10" s="276">
        <f t="shared" si="18"/>
        <v>0</v>
      </c>
      <c r="BD10" s="277">
        <f t="shared" si="19"/>
        <v>0</v>
      </c>
    </row>
    <row r="11" spans="1:64" x14ac:dyDescent="0.25">
      <c r="A11" s="273">
        <f>+JUN!A11</f>
        <v>8</v>
      </c>
      <c r="B11" s="273" t="str">
        <f>+JUN!B11</f>
        <v xml:space="preserve">8-Tratamiento ambulatorio de personas con ansiedad </v>
      </c>
      <c r="C11" s="273" t="str">
        <f>+JUN!C11</f>
        <v>SALUD MENTAL CSMC</v>
      </c>
      <c r="D11" s="274">
        <v>0</v>
      </c>
      <c r="E11" s="274">
        <v>1</v>
      </c>
      <c r="F11" s="274">
        <v>0</v>
      </c>
      <c r="G11" s="274">
        <v>0</v>
      </c>
      <c r="H11" s="274">
        <v>0</v>
      </c>
      <c r="I11" s="274">
        <v>0</v>
      </c>
      <c r="J11" s="274">
        <v>0</v>
      </c>
      <c r="K11" s="274">
        <v>0</v>
      </c>
      <c r="L11" s="274">
        <v>0</v>
      </c>
      <c r="M11" s="274">
        <v>0</v>
      </c>
      <c r="N11" s="274">
        <v>0</v>
      </c>
      <c r="O11" s="274">
        <v>0</v>
      </c>
      <c r="P11" s="274">
        <v>0</v>
      </c>
      <c r="Q11" s="274">
        <v>0</v>
      </c>
      <c r="R11" s="274">
        <v>0</v>
      </c>
      <c r="S11" s="274">
        <v>0</v>
      </c>
      <c r="T11" s="274">
        <v>0</v>
      </c>
      <c r="U11" s="274">
        <v>0</v>
      </c>
      <c r="V11" s="274">
        <v>0</v>
      </c>
      <c r="W11" s="274">
        <v>0</v>
      </c>
      <c r="X11" s="274">
        <v>0</v>
      </c>
      <c r="Y11" s="274">
        <v>0</v>
      </c>
      <c r="Z11" s="274">
        <v>0</v>
      </c>
      <c r="AA11" s="274">
        <v>0</v>
      </c>
      <c r="AB11" s="274">
        <v>0</v>
      </c>
      <c r="AC11" s="274">
        <v>0</v>
      </c>
      <c r="AD11" s="274">
        <v>0</v>
      </c>
      <c r="AE11" s="274">
        <v>0</v>
      </c>
      <c r="AF11" s="274">
        <v>0</v>
      </c>
      <c r="AG11" s="274">
        <v>0</v>
      </c>
      <c r="AH11" s="274">
        <v>0</v>
      </c>
      <c r="AI11" s="274">
        <v>0</v>
      </c>
      <c r="AJ11" s="274">
        <v>0</v>
      </c>
      <c r="AK11" s="274">
        <v>0</v>
      </c>
      <c r="AL11" s="274">
        <v>0</v>
      </c>
      <c r="AM11" s="274">
        <v>0</v>
      </c>
      <c r="AN11" s="274">
        <v>0</v>
      </c>
      <c r="AO11" s="274">
        <v>0</v>
      </c>
      <c r="AP11" s="274">
        <v>0</v>
      </c>
      <c r="AQ11" s="274">
        <v>0</v>
      </c>
      <c r="AR11" s="274">
        <v>0</v>
      </c>
      <c r="AS11" s="275"/>
      <c r="AT11" s="276">
        <f t="shared" si="20"/>
        <v>0</v>
      </c>
      <c r="AU11" s="276">
        <f t="shared" si="20"/>
        <v>1</v>
      </c>
      <c r="AV11" s="276">
        <f t="shared" si="21"/>
        <v>0</v>
      </c>
      <c r="AW11" s="276">
        <f t="shared" si="22"/>
        <v>0</v>
      </c>
      <c r="AX11" s="276">
        <f t="shared" si="13"/>
        <v>0</v>
      </c>
      <c r="AY11" s="276">
        <f t="shared" si="14"/>
        <v>0</v>
      </c>
      <c r="AZ11" s="276">
        <f t="shared" si="15"/>
        <v>0</v>
      </c>
      <c r="BA11" s="276">
        <f t="shared" si="16"/>
        <v>0</v>
      </c>
      <c r="BB11" s="276">
        <f t="shared" si="17"/>
        <v>0</v>
      </c>
      <c r="BC11" s="276">
        <f t="shared" si="18"/>
        <v>0</v>
      </c>
      <c r="BD11" s="277">
        <f t="shared" si="19"/>
        <v>1</v>
      </c>
    </row>
    <row r="12" spans="1:64" ht="30" x14ac:dyDescent="0.25">
      <c r="A12" s="273">
        <f>+JUN!A12</f>
        <v>9</v>
      </c>
      <c r="B12" s="273" t="str">
        <f>+JUN!B12</f>
        <v>9-Intervenciones breves motivacionales para personas con consumo perjudicial del alcohol y tabaco</v>
      </c>
      <c r="C12" s="273" t="str">
        <f>+JUN!C12</f>
        <v>SALUD MENTAL CSMC</v>
      </c>
      <c r="D12" s="274">
        <v>0</v>
      </c>
      <c r="E12" s="274">
        <v>1</v>
      </c>
      <c r="F12" s="274">
        <v>0</v>
      </c>
      <c r="G12" s="274">
        <v>0</v>
      </c>
      <c r="H12" s="274">
        <v>0</v>
      </c>
      <c r="I12" s="274">
        <v>0</v>
      </c>
      <c r="J12" s="274">
        <v>0</v>
      </c>
      <c r="K12" s="274">
        <v>0</v>
      </c>
      <c r="L12" s="274">
        <v>0</v>
      </c>
      <c r="M12" s="274">
        <v>0</v>
      </c>
      <c r="N12" s="274">
        <v>0</v>
      </c>
      <c r="O12" s="274">
        <v>0</v>
      </c>
      <c r="P12" s="274">
        <v>0</v>
      </c>
      <c r="Q12" s="274">
        <v>0</v>
      </c>
      <c r="R12" s="274">
        <v>0</v>
      </c>
      <c r="S12" s="274">
        <v>0</v>
      </c>
      <c r="T12" s="274">
        <v>0</v>
      </c>
      <c r="U12" s="274">
        <v>0</v>
      </c>
      <c r="V12" s="274">
        <v>0</v>
      </c>
      <c r="W12" s="274">
        <v>0</v>
      </c>
      <c r="X12" s="274">
        <v>0</v>
      </c>
      <c r="Y12" s="274">
        <v>0</v>
      </c>
      <c r="Z12" s="274">
        <v>0</v>
      </c>
      <c r="AA12" s="274">
        <v>0</v>
      </c>
      <c r="AB12" s="274">
        <v>0</v>
      </c>
      <c r="AC12" s="274">
        <v>0</v>
      </c>
      <c r="AD12" s="274">
        <v>0</v>
      </c>
      <c r="AE12" s="274">
        <v>0</v>
      </c>
      <c r="AF12" s="274">
        <v>0</v>
      </c>
      <c r="AG12" s="274">
        <v>0</v>
      </c>
      <c r="AH12" s="274">
        <v>0</v>
      </c>
      <c r="AI12" s="274">
        <v>0</v>
      </c>
      <c r="AJ12" s="274">
        <v>0</v>
      </c>
      <c r="AK12" s="274">
        <v>0</v>
      </c>
      <c r="AL12" s="274">
        <v>0</v>
      </c>
      <c r="AM12" s="274">
        <v>0</v>
      </c>
      <c r="AN12" s="274">
        <v>0</v>
      </c>
      <c r="AO12" s="274">
        <v>0</v>
      </c>
      <c r="AP12" s="274">
        <v>0</v>
      </c>
      <c r="AQ12" s="274">
        <v>0</v>
      </c>
      <c r="AR12" s="274">
        <v>0</v>
      </c>
      <c r="AS12" s="275"/>
      <c r="AT12" s="276">
        <f t="shared" si="20"/>
        <v>0</v>
      </c>
      <c r="AU12" s="276">
        <f t="shared" si="20"/>
        <v>1</v>
      </c>
      <c r="AV12" s="276">
        <f t="shared" si="21"/>
        <v>0</v>
      </c>
      <c r="AW12" s="276">
        <f t="shared" si="22"/>
        <v>0</v>
      </c>
      <c r="AX12" s="276">
        <f t="shared" si="13"/>
        <v>0</v>
      </c>
      <c r="AY12" s="276">
        <f t="shared" si="14"/>
        <v>0</v>
      </c>
      <c r="AZ12" s="276">
        <f t="shared" si="15"/>
        <v>0</v>
      </c>
      <c r="BA12" s="276">
        <f t="shared" si="16"/>
        <v>0</v>
      </c>
      <c r="BB12" s="276">
        <f t="shared" si="17"/>
        <v>0</v>
      </c>
      <c r="BC12" s="276">
        <f t="shared" si="18"/>
        <v>0</v>
      </c>
      <c r="BD12" s="277">
        <f t="shared" si="19"/>
        <v>1</v>
      </c>
    </row>
    <row r="13" spans="1:64" x14ac:dyDescent="0.25">
      <c r="A13" s="273">
        <f>+JUN!A13</f>
        <v>10</v>
      </c>
      <c r="B13" s="273" t="str">
        <f>+JUN!B13</f>
        <v xml:space="preserve">10-intervencion para personas con dependencia del alcohol y tabaco </v>
      </c>
      <c r="C13" s="273" t="str">
        <f>+JUN!C13</f>
        <v>SALUD MENTAL CSMC</v>
      </c>
      <c r="D13" s="274">
        <v>0</v>
      </c>
      <c r="E13" s="274">
        <v>0</v>
      </c>
      <c r="F13" s="274">
        <v>0</v>
      </c>
      <c r="G13" s="274">
        <v>0</v>
      </c>
      <c r="H13" s="274">
        <v>0</v>
      </c>
      <c r="I13" s="274">
        <v>0</v>
      </c>
      <c r="J13" s="274">
        <v>0</v>
      </c>
      <c r="K13" s="274">
        <v>0</v>
      </c>
      <c r="L13" s="274">
        <v>0</v>
      </c>
      <c r="M13" s="274">
        <v>0</v>
      </c>
      <c r="N13" s="274">
        <v>0</v>
      </c>
      <c r="O13" s="274">
        <v>0</v>
      </c>
      <c r="P13" s="274">
        <v>0</v>
      </c>
      <c r="Q13" s="274">
        <v>0</v>
      </c>
      <c r="R13" s="274">
        <v>0</v>
      </c>
      <c r="S13" s="274">
        <v>0</v>
      </c>
      <c r="T13" s="274">
        <v>0</v>
      </c>
      <c r="U13" s="274">
        <v>0</v>
      </c>
      <c r="V13" s="274">
        <v>0</v>
      </c>
      <c r="W13" s="274">
        <v>0</v>
      </c>
      <c r="X13" s="274">
        <v>0</v>
      </c>
      <c r="Y13" s="274">
        <v>0</v>
      </c>
      <c r="Z13" s="274">
        <v>0</v>
      </c>
      <c r="AA13" s="274">
        <v>0</v>
      </c>
      <c r="AB13" s="274">
        <v>0</v>
      </c>
      <c r="AC13" s="274">
        <v>0</v>
      </c>
      <c r="AD13" s="274">
        <v>0</v>
      </c>
      <c r="AE13" s="274">
        <v>0</v>
      </c>
      <c r="AF13" s="274">
        <v>0</v>
      </c>
      <c r="AG13" s="274">
        <v>0</v>
      </c>
      <c r="AH13" s="274">
        <v>0</v>
      </c>
      <c r="AI13" s="274">
        <v>0</v>
      </c>
      <c r="AJ13" s="274">
        <v>0</v>
      </c>
      <c r="AK13" s="274">
        <v>0</v>
      </c>
      <c r="AL13" s="274">
        <v>0</v>
      </c>
      <c r="AM13" s="274">
        <v>0</v>
      </c>
      <c r="AN13" s="274">
        <v>0</v>
      </c>
      <c r="AO13" s="274">
        <v>0</v>
      </c>
      <c r="AP13" s="274">
        <v>0</v>
      </c>
      <c r="AQ13" s="274">
        <v>0</v>
      </c>
      <c r="AR13" s="274">
        <v>0</v>
      </c>
      <c r="AS13" s="275"/>
      <c r="AT13" s="276">
        <f t="shared" si="20"/>
        <v>0</v>
      </c>
      <c r="AU13" s="276">
        <f t="shared" si="20"/>
        <v>0</v>
      </c>
      <c r="AV13" s="276">
        <f t="shared" si="21"/>
        <v>0</v>
      </c>
      <c r="AW13" s="276">
        <f t="shared" si="22"/>
        <v>0</v>
      </c>
      <c r="AX13" s="276">
        <f t="shared" si="13"/>
        <v>0</v>
      </c>
      <c r="AY13" s="276">
        <f t="shared" si="14"/>
        <v>0</v>
      </c>
      <c r="AZ13" s="276">
        <f t="shared" si="15"/>
        <v>0</v>
      </c>
      <c r="BA13" s="276">
        <f t="shared" si="16"/>
        <v>0</v>
      </c>
      <c r="BB13" s="276">
        <f t="shared" si="17"/>
        <v>0</v>
      </c>
      <c r="BC13" s="276">
        <f t="shared" si="18"/>
        <v>0</v>
      </c>
      <c r="BD13" s="277">
        <f t="shared" si="19"/>
        <v>0</v>
      </c>
    </row>
    <row r="14" spans="1:64" ht="30" x14ac:dyDescent="0.25">
      <c r="A14" s="273">
        <f>+JUN!A14</f>
        <v>11</v>
      </c>
      <c r="B14" s="273" t="str">
        <f>+JUN!B14</f>
        <v xml:space="preserve">11-Tratamiento ambulatorio a personas con sindrome psicotico o trastorno del espectro de la esquizofrenia </v>
      </c>
      <c r="C14" s="273" t="str">
        <f>+JUN!C14</f>
        <v>SALUD MENTAL CSMC</v>
      </c>
      <c r="D14" s="274">
        <v>0</v>
      </c>
      <c r="E14" s="274">
        <v>0</v>
      </c>
      <c r="F14" s="274">
        <v>0</v>
      </c>
      <c r="G14" s="274">
        <v>0</v>
      </c>
      <c r="H14" s="274">
        <v>0</v>
      </c>
      <c r="I14" s="274">
        <v>0</v>
      </c>
      <c r="J14" s="274">
        <v>0</v>
      </c>
      <c r="K14" s="274">
        <v>0</v>
      </c>
      <c r="L14" s="274">
        <v>0</v>
      </c>
      <c r="M14" s="274">
        <v>0</v>
      </c>
      <c r="N14" s="274">
        <v>0</v>
      </c>
      <c r="O14" s="274">
        <v>0</v>
      </c>
      <c r="P14" s="274">
        <v>0</v>
      </c>
      <c r="Q14" s="274">
        <v>0</v>
      </c>
      <c r="R14" s="274">
        <v>0</v>
      </c>
      <c r="S14" s="274">
        <v>0</v>
      </c>
      <c r="T14" s="274">
        <v>0</v>
      </c>
      <c r="U14" s="274">
        <v>0</v>
      </c>
      <c r="V14" s="274">
        <v>0</v>
      </c>
      <c r="W14" s="274">
        <v>0</v>
      </c>
      <c r="X14" s="274">
        <v>0</v>
      </c>
      <c r="Y14" s="274">
        <v>0</v>
      </c>
      <c r="Z14" s="274">
        <v>0</v>
      </c>
      <c r="AA14" s="274">
        <v>0</v>
      </c>
      <c r="AB14" s="274">
        <v>0</v>
      </c>
      <c r="AC14" s="274">
        <v>0</v>
      </c>
      <c r="AD14" s="274">
        <v>0</v>
      </c>
      <c r="AE14" s="274">
        <v>0</v>
      </c>
      <c r="AF14" s="274">
        <v>0</v>
      </c>
      <c r="AG14" s="274">
        <v>0</v>
      </c>
      <c r="AH14" s="274">
        <v>0</v>
      </c>
      <c r="AI14" s="274">
        <v>0</v>
      </c>
      <c r="AJ14" s="274">
        <v>0</v>
      </c>
      <c r="AK14" s="274">
        <v>0</v>
      </c>
      <c r="AL14" s="274">
        <v>0</v>
      </c>
      <c r="AM14" s="274">
        <v>0</v>
      </c>
      <c r="AN14" s="274">
        <v>0</v>
      </c>
      <c r="AO14" s="274">
        <v>0</v>
      </c>
      <c r="AP14" s="274">
        <v>0</v>
      </c>
      <c r="AQ14" s="274">
        <v>0</v>
      </c>
      <c r="AR14" s="274">
        <v>0</v>
      </c>
      <c r="AS14" s="275"/>
      <c r="AT14" s="276">
        <f t="shared" si="20"/>
        <v>0</v>
      </c>
      <c r="AU14" s="276">
        <f t="shared" si="20"/>
        <v>0</v>
      </c>
      <c r="AV14" s="276">
        <f t="shared" si="21"/>
        <v>0</v>
      </c>
      <c r="AW14" s="276">
        <f t="shared" si="22"/>
        <v>0</v>
      </c>
      <c r="AX14" s="276">
        <f t="shared" si="13"/>
        <v>0</v>
      </c>
      <c r="AY14" s="276">
        <f t="shared" si="14"/>
        <v>0</v>
      </c>
      <c r="AZ14" s="276">
        <f t="shared" si="15"/>
        <v>0</v>
      </c>
      <c r="BA14" s="276">
        <f t="shared" si="16"/>
        <v>0</v>
      </c>
      <c r="BB14" s="276">
        <f t="shared" si="17"/>
        <v>0</v>
      </c>
      <c r="BC14" s="276">
        <f t="shared" si="18"/>
        <v>0</v>
      </c>
      <c r="BD14" s="277">
        <f t="shared" si="19"/>
        <v>0</v>
      </c>
    </row>
    <row r="15" spans="1:64" ht="30" x14ac:dyDescent="0.25">
      <c r="A15" s="273">
        <f>+JUN!A15</f>
        <v>12</v>
      </c>
      <c r="B15" s="273" t="str">
        <f>+JUN!B15</f>
        <v xml:space="preserve">12-Tratamiento ambulatorio de personas con primer episodio psicotico </v>
      </c>
      <c r="C15" s="273" t="str">
        <f>+JUN!C15</f>
        <v>SALUD MENTAL CSMC</v>
      </c>
      <c r="D15" s="274">
        <v>0</v>
      </c>
      <c r="E15" s="274">
        <v>0</v>
      </c>
      <c r="F15" s="274">
        <v>0</v>
      </c>
      <c r="G15" s="274">
        <v>0</v>
      </c>
      <c r="H15" s="274">
        <v>0</v>
      </c>
      <c r="I15" s="274">
        <v>0</v>
      </c>
      <c r="J15" s="274">
        <v>0</v>
      </c>
      <c r="K15" s="274">
        <v>0</v>
      </c>
      <c r="L15" s="274">
        <v>0</v>
      </c>
      <c r="M15" s="274">
        <v>0</v>
      </c>
      <c r="N15" s="274">
        <v>0</v>
      </c>
      <c r="O15" s="274">
        <v>0</v>
      </c>
      <c r="P15" s="274">
        <v>0</v>
      </c>
      <c r="Q15" s="274">
        <v>0</v>
      </c>
      <c r="R15" s="274">
        <v>0</v>
      </c>
      <c r="S15" s="274">
        <v>0</v>
      </c>
      <c r="T15" s="274">
        <v>0</v>
      </c>
      <c r="U15" s="274">
        <v>0</v>
      </c>
      <c r="V15" s="274">
        <v>0</v>
      </c>
      <c r="W15" s="274">
        <v>0</v>
      </c>
      <c r="X15" s="274">
        <v>0</v>
      </c>
      <c r="Y15" s="274">
        <v>0</v>
      </c>
      <c r="Z15" s="274">
        <v>0</v>
      </c>
      <c r="AA15" s="274">
        <v>0</v>
      </c>
      <c r="AB15" s="274">
        <v>0</v>
      </c>
      <c r="AC15" s="274">
        <v>0</v>
      </c>
      <c r="AD15" s="274">
        <v>0</v>
      </c>
      <c r="AE15" s="274">
        <v>0</v>
      </c>
      <c r="AF15" s="274">
        <v>0</v>
      </c>
      <c r="AG15" s="274">
        <v>0</v>
      </c>
      <c r="AH15" s="274">
        <v>0</v>
      </c>
      <c r="AI15" s="274">
        <v>0</v>
      </c>
      <c r="AJ15" s="274">
        <v>0</v>
      </c>
      <c r="AK15" s="274">
        <v>0</v>
      </c>
      <c r="AL15" s="274">
        <v>0</v>
      </c>
      <c r="AM15" s="274">
        <v>0</v>
      </c>
      <c r="AN15" s="274">
        <v>0</v>
      </c>
      <c r="AO15" s="274">
        <v>0</v>
      </c>
      <c r="AP15" s="274">
        <v>0</v>
      </c>
      <c r="AQ15" s="274">
        <v>0</v>
      </c>
      <c r="AR15" s="274">
        <v>0</v>
      </c>
      <c r="AS15" s="275"/>
      <c r="AT15" s="276">
        <f t="shared" si="20"/>
        <v>0</v>
      </c>
      <c r="AU15" s="276">
        <f t="shared" si="20"/>
        <v>0</v>
      </c>
      <c r="AV15" s="276">
        <f t="shared" si="21"/>
        <v>0</v>
      </c>
      <c r="AW15" s="276">
        <f t="shared" si="22"/>
        <v>0</v>
      </c>
      <c r="AX15" s="276">
        <f t="shared" si="13"/>
        <v>0</v>
      </c>
      <c r="AY15" s="276">
        <f t="shared" si="14"/>
        <v>0</v>
      </c>
      <c r="AZ15" s="276">
        <f t="shared" si="15"/>
        <v>0</v>
      </c>
      <c r="BA15" s="276">
        <f t="shared" si="16"/>
        <v>0</v>
      </c>
      <c r="BB15" s="276">
        <f t="shared" si="17"/>
        <v>0</v>
      </c>
      <c r="BC15" s="276">
        <f t="shared" si="18"/>
        <v>0</v>
      </c>
      <c r="BD15" s="277">
        <f t="shared" si="19"/>
        <v>0</v>
      </c>
    </row>
    <row r="16" spans="1:64" x14ac:dyDescent="0.25">
      <c r="A16" s="273">
        <f>+JUN!A16</f>
        <v>13</v>
      </c>
      <c r="B16" s="273" t="str">
        <f>+JUN!B16</f>
        <v xml:space="preserve">13-Rehabilitacion psicosocial </v>
      </c>
      <c r="C16" s="273" t="str">
        <f>+JUN!C16</f>
        <v>SALUD MENTAL CSMC</v>
      </c>
      <c r="D16" s="274">
        <v>0</v>
      </c>
      <c r="E16" s="274">
        <v>0</v>
      </c>
      <c r="F16" s="274">
        <v>0</v>
      </c>
      <c r="G16" s="274">
        <v>0</v>
      </c>
      <c r="H16" s="274">
        <v>0</v>
      </c>
      <c r="I16" s="274">
        <v>0</v>
      </c>
      <c r="J16" s="274">
        <v>0</v>
      </c>
      <c r="K16" s="274">
        <v>0</v>
      </c>
      <c r="L16" s="274">
        <v>0</v>
      </c>
      <c r="M16" s="274">
        <v>0</v>
      </c>
      <c r="N16" s="274">
        <v>0</v>
      </c>
      <c r="O16" s="274">
        <v>0</v>
      </c>
      <c r="P16" s="274">
        <v>0</v>
      </c>
      <c r="Q16" s="274">
        <v>0</v>
      </c>
      <c r="R16" s="274">
        <v>0</v>
      </c>
      <c r="S16" s="274">
        <v>0</v>
      </c>
      <c r="T16" s="274">
        <v>0</v>
      </c>
      <c r="U16" s="274">
        <v>0</v>
      </c>
      <c r="V16" s="274">
        <v>0</v>
      </c>
      <c r="W16" s="274">
        <v>0</v>
      </c>
      <c r="X16" s="274">
        <v>0</v>
      </c>
      <c r="Y16" s="274">
        <v>0</v>
      </c>
      <c r="Z16" s="274">
        <v>0</v>
      </c>
      <c r="AA16" s="274">
        <v>0</v>
      </c>
      <c r="AB16" s="274">
        <v>0</v>
      </c>
      <c r="AC16" s="274">
        <v>0</v>
      </c>
      <c r="AD16" s="274">
        <v>0</v>
      </c>
      <c r="AE16" s="274">
        <v>0</v>
      </c>
      <c r="AF16" s="274">
        <v>0</v>
      </c>
      <c r="AG16" s="274">
        <v>0</v>
      </c>
      <c r="AH16" s="274">
        <v>0</v>
      </c>
      <c r="AI16" s="274">
        <v>0</v>
      </c>
      <c r="AJ16" s="274">
        <v>0</v>
      </c>
      <c r="AK16" s="274">
        <v>0</v>
      </c>
      <c r="AL16" s="274">
        <v>0</v>
      </c>
      <c r="AM16" s="274">
        <v>0</v>
      </c>
      <c r="AN16" s="274">
        <v>0</v>
      </c>
      <c r="AO16" s="274">
        <v>0</v>
      </c>
      <c r="AP16" s="274">
        <v>0</v>
      </c>
      <c r="AQ16" s="274">
        <v>0</v>
      </c>
      <c r="AR16" s="274">
        <v>0</v>
      </c>
      <c r="AS16" s="275"/>
      <c r="AT16" s="276">
        <f t="shared" si="20"/>
        <v>0</v>
      </c>
      <c r="AU16" s="276">
        <f t="shared" si="20"/>
        <v>0</v>
      </c>
      <c r="AV16" s="276">
        <f t="shared" si="21"/>
        <v>0</v>
      </c>
      <c r="AW16" s="276">
        <f t="shared" si="22"/>
        <v>0</v>
      </c>
      <c r="AX16" s="276">
        <f t="shared" si="13"/>
        <v>0</v>
      </c>
      <c r="AY16" s="276">
        <f t="shared" si="14"/>
        <v>0</v>
      </c>
      <c r="AZ16" s="276">
        <f t="shared" si="15"/>
        <v>0</v>
      </c>
      <c r="BA16" s="276">
        <f t="shared" si="16"/>
        <v>0</v>
      </c>
      <c r="BB16" s="276">
        <f t="shared" si="17"/>
        <v>0</v>
      </c>
      <c r="BC16" s="276">
        <f t="shared" si="18"/>
        <v>0</v>
      </c>
      <c r="BD16" s="277">
        <f t="shared" si="19"/>
        <v>0</v>
      </c>
    </row>
    <row r="17" spans="1:56" x14ac:dyDescent="0.25">
      <c r="A17" s="273">
        <f>+JUN!A17</f>
        <v>14</v>
      </c>
      <c r="B17" s="273" t="str">
        <f>+JUN!B17</f>
        <v xml:space="preserve">14-Rehabilitacion laboral </v>
      </c>
      <c r="C17" s="273" t="str">
        <f>+JUN!C17</f>
        <v>SALUD MENTAL CSMC</v>
      </c>
      <c r="D17" s="274">
        <v>0</v>
      </c>
      <c r="E17" s="274">
        <v>2</v>
      </c>
      <c r="F17" s="274">
        <v>0</v>
      </c>
      <c r="G17" s="274">
        <v>0</v>
      </c>
      <c r="H17" s="274">
        <v>0</v>
      </c>
      <c r="I17" s="274">
        <v>0</v>
      </c>
      <c r="J17" s="274">
        <v>0</v>
      </c>
      <c r="K17" s="274">
        <v>0</v>
      </c>
      <c r="L17" s="274">
        <v>0</v>
      </c>
      <c r="M17" s="274">
        <v>0</v>
      </c>
      <c r="N17" s="274">
        <v>0</v>
      </c>
      <c r="O17" s="274">
        <v>0</v>
      </c>
      <c r="P17" s="274">
        <v>0</v>
      </c>
      <c r="Q17" s="274">
        <v>0</v>
      </c>
      <c r="R17" s="274">
        <v>0</v>
      </c>
      <c r="S17" s="274">
        <v>0</v>
      </c>
      <c r="T17" s="274">
        <v>0</v>
      </c>
      <c r="U17" s="274">
        <v>0</v>
      </c>
      <c r="V17" s="274">
        <v>0</v>
      </c>
      <c r="W17" s="274">
        <v>0</v>
      </c>
      <c r="X17" s="274">
        <v>0</v>
      </c>
      <c r="Y17" s="274">
        <v>0</v>
      </c>
      <c r="Z17" s="274">
        <v>0</v>
      </c>
      <c r="AA17" s="274">
        <v>0</v>
      </c>
      <c r="AB17" s="274">
        <v>0</v>
      </c>
      <c r="AC17" s="274">
        <v>0</v>
      </c>
      <c r="AD17" s="274">
        <v>0</v>
      </c>
      <c r="AE17" s="274">
        <v>0</v>
      </c>
      <c r="AF17" s="274">
        <v>0</v>
      </c>
      <c r="AG17" s="274">
        <v>0</v>
      </c>
      <c r="AH17" s="274">
        <v>0</v>
      </c>
      <c r="AI17" s="274">
        <v>0</v>
      </c>
      <c r="AJ17" s="274">
        <v>0</v>
      </c>
      <c r="AK17" s="274">
        <v>0</v>
      </c>
      <c r="AL17" s="274">
        <v>0</v>
      </c>
      <c r="AM17" s="274">
        <v>0</v>
      </c>
      <c r="AN17" s="274">
        <v>0</v>
      </c>
      <c r="AO17" s="274">
        <v>0</v>
      </c>
      <c r="AP17" s="274">
        <v>0</v>
      </c>
      <c r="AQ17" s="274">
        <v>0</v>
      </c>
      <c r="AR17" s="274">
        <v>0</v>
      </c>
      <c r="AS17" s="275"/>
      <c r="AT17" s="274">
        <f t="shared" si="20"/>
        <v>0</v>
      </c>
      <c r="AU17" s="274">
        <f t="shared" si="20"/>
        <v>2</v>
      </c>
      <c r="AV17" s="274">
        <f t="shared" si="21"/>
        <v>0</v>
      </c>
      <c r="AW17" s="274">
        <f t="shared" si="22"/>
        <v>0</v>
      </c>
      <c r="AX17" s="274">
        <f t="shared" si="13"/>
        <v>0</v>
      </c>
      <c r="AY17" s="274">
        <f t="shared" si="14"/>
        <v>0</v>
      </c>
      <c r="AZ17" s="274">
        <f t="shared" si="15"/>
        <v>0</v>
      </c>
      <c r="BA17" s="274">
        <f t="shared" si="16"/>
        <v>0</v>
      </c>
      <c r="BB17" s="274">
        <f t="shared" si="17"/>
        <v>0</v>
      </c>
      <c r="BC17" s="274">
        <f t="shared" si="18"/>
        <v>0</v>
      </c>
      <c r="BD17" s="274">
        <f t="shared" si="19"/>
        <v>2</v>
      </c>
    </row>
    <row r="18" spans="1:56" ht="30" x14ac:dyDescent="0.25">
      <c r="A18" s="273">
        <f>+JUN!A18</f>
        <v>15</v>
      </c>
      <c r="B18" s="273" t="str">
        <f>+JUN!B18</f>
        <v xml:space="preserve">15-Primeros auxilios psicologicos en situaciones de crisis y emergencias humanitarias </v>
      </c>
      <c r="C18" s="273" t="str">
        <f>+JUN!C18</f>
        <v>SALUD MENTAL CSMC</v>
      </c>
      <c r="D18" s="274">
        <v>0</v>
      </c>
      <c r="E18" s="274">
        <v>0</v>
      </c>
      <c r="F18" s="274">
        <v>0</v>
      </c>
      <c r="G18" s="274">
        <v>0</v>
      </c>
      <c r="H18" s="274">
        <v>0</v>
      </c>
      <c r="I18" s="274">
        <v>0</v>
      </c>
      <c r="J18" s="274">
        <v>0</v>
      </c>
      <c r="K18" s="274">
        <v>0</v>
      </c>
      <c r="L18" s="274">
        <v>0</v>
      </c>
      <c r="M18" s="274">
        <v>0</v>
      </c>
      <c r="N18" s="274">
        <v>0</v>
      </c>
      <c r="O18" s="274">
        <v>0</v>
      </c>
      <c r="P18" s="274">
        <v>0</v>
      </c>
      <c r="Q18" s="274">
        <v>0</v>
      </c>
      <c r="R18" s="274">
        <v>0</v>
      </c>
      <c r="S18" s="274">
        <v>0</v>
      </c>
      <c r="T18" s="274">
        <v>0</v>
      </c>
      <c r="U18" s="274">
        <v>0</v>
      </c>
      <c r="V18" s="274">
        <v>0</v>
      </c>
      <c r="W18" s="274">
        <v>0</v>
      </c>
      <c r="X18" s="274">
        <v>0</v>
      </c>
      <c r="Y18" s="274">
        <v>0</v>
      </c>
      <c r="Z18" s="274">
        <v>0</v>
      </c>
      <c r="AA18" s="274">
        <v>0</v>
      </c>
      <c r="AB18" s="274">
        <v>0</v>
      </c>
      <c r="AC18" s="274">
        <v>0</v>
      </c>
      <c r="AD18" s="274">
        <v>0</v>
      </c>
      <c r="AE18" s="274">
        <v>0</v>
      </c>
      <c r="AF18" s="274">
        <v>0</v>
      </c>
      <c r="AG18" s="274">
        <v>0</v>
      </c>
      <c r="AH18" s="274">
        <v>0</v>
      </c>
      <c r="AI18" s="274">
        <v>0</v>
      </c>
      <c r="AJ18" s="274">
        <v>0</v>
      </c>
      <c r="AK18" s="274">
        <v>0</v>
      </c>
      <c r="AL18" s="274">
        <v>0</v>
      </c>
      <c r="AM18" s="274">
        <v>0</v>
      </c>
      <c r="AN18" s="274">
        <v>0</v>
      </c>
      <c r="AO18" s="274">
        <v>0</v>
      </c>
      <c r="AP18" s="274">
        <v>0</v>
      </c>
      <c r="AQ18" s="274">
        <v>0</v>
      </c>
      <c r="AR18" s="274">
        <v>0</v>
      </c>
      <c r="AS18" s="275"/>
      <c r="AT18" s="274">
        <f t="shared" si="20"/>
        <v>0</v>
      </c>
      <c r="AU18" s="274">
        <f t="shared" si="20"/>
        <v>0</v>
      </c>
      <c r="AV18" s="274">
        <f t="shared" si="21"/>
        <v>0</v>
      </c>
      <c r="AW18" s="274">
        <f t="shared" si="22"/>
        <v>0</v>
      </c>
      <c r="AX18" s="274">
        <f t="shared" si="13"/>
        <v>0</v>
      </c>
      <c r="AY18" s="274">
        <f t="shared" si="14"/>
        <v>0</v>
      </c>
      <c r="AZ18" s="274">
        <f t="shared" si="15"/>
        <v>0</v>
      </c>
      <c r="BA18" s="274">
        <f t="shared" si="16"/>
        <v>0</v>
      </c>
      <c r="BB18" s="274">
        <f t="shared" si="17"/>
        <v>0</v>
      </c>
      <c r="BC18" s="274">
        <f t="shared" si="18"/>
        <v>0</v>
      </c>
      <c r="BD18" s="274">
        <f t="shared" si="19"/>
        <v>0</v>
      </c>
    </row>
    <row r="19" spans="1:56" x14ac:dyDescent="0.25">
      <c r="A19" s="273">
        <f>+JUN!A19</f>
        <v>16</v>
      </c>
      <c r="B19" s="273" t="str">
        <f>+JUN!B19</f>
        <v xml:space="preserve">16-Parejas con consejeria en promocion de una convivencia saludable </v>
      </c>
      <c r="C19" s="273" t="str">
        <f>+JUN!C19</f>
        <v>SALUD MENTAL CSMC</v>
      </c>
      <c r="D19" s="274">
        <v>0</v>
      </c>
      <c r="E19" s="274">
        <v>0</v>
      </c>
      <c r="F19" s="274">
        <v>0</v>
      </c>
      <c r="G19" s="274">
        <v>0</v>
      </c>
      <c r="H19" s="274">
        <v>0</v>
      </c>
      <c r="I19" s="274">
        <v>0</v>
      </c>
      <c r="J19" s="274">
        <v>0</v>
      </c>
      <c r="K19" s="274">
        <v>0</v>
      </c>
      <c r="L19" s="274">
        <v>0</v>
      </c>
      <c r="M19" s="274">
        <v>0</v>
      </c>
      <c r="N19" s="274">
        <v>0</v>
      </c>
      <c r="O19" s="274">
        <v>0</v>
      </c>
      <c r="P19" s="274">
        <v>0</v>
      </c>
      <c r="Q19" s="274">
        <v>0</v>
      </c>
      <c r="R19" s="274">
        <v>0</v>
      </c>
      <c r="S19" s="274">
        <v>0</v>
      </c>
      <c r="T19" s="274">
        <v>0</v>
      </c>
      <c r="U19" s="274">
        <v>0</v>
      </c>
      <c r="V19" s="274">
        <v>0</v>
      </c>
      <c r="W19" s="274">
        <v>0</v>
      </c>
      <c r="X19" s="274">
        <v>0</v>
      </c>
      <c r="Y19" s="274">
        <v>0</v>
      </c>
      <c r="Z19" s="274">
        <v>0</v>
      </c>
      <c r="AA19" s="274">
        <v>0</v>
      </c>
      <c r="AB19" s="274">
        <v>0</v>
      </c>
      <c r="AC19" s="274">
        <v>0</v>
      </c>
      <c r="AD19" s="274">
        <v>0</v>
      </c>
      <c r="AE19" s="274">
        <v>0</v>
      </c>
      <c r="AF19" s="274">
        <v>0</v>
      </c>
      <c r="AG19" s="274">
        <v>0</v>
      </c>
      <c r="AH19" s="274">
        <v>0</v>
      </c>
      <c r="AI19" s="274">
        <v>0</v>
      </c>
      <c r="AJ19" s="274">
        <v>0</v>
      </c>
      <c r="AK19" s="274">
        <v>0</v>
      </c>
      <c r="AL19" s="274">
        <v>0</v>
      </c>
      <c r="AM19" s="274">
        <v>0</v>
      </c>
      <c r="AN19" s="274">
        <v>0</v>
      </c>
      <c r="AO19" s="274">
        <v>0</v>
      </c>
      <c r="AP19" s="274">
        <v>0</v>
      </c>
      <c r="AQ19" s="274">
        <v>0</v>
      </c>
      <c r="AR19" s="274">
        <v>0</v>
      </c>
      <c r="AS19" s="275"/>
      <c r="AT19" s="274">
        <f t="shared" si="20"/>
        <v>0</v>
      </c>
      <c r="AU19" s="274">
        <f t="shared" si="20"/>
        <v>0</v>
      </c>
      <c r="AV19" s="274">
        <f t="shared" si="21"/>
        <v>0</v>
      </c>
      <c r="AW19" s="274">
        <f t="shared" si="22"/>
        <v>0</v>
      </c>
      <c r="AX19" s="274">
        <f t="shared" si="13"/>
        <v>0</v>
      </c>
      <c r="AY19" s="274">
        <f t="shared" si="14"/>
        <v>0</v>
      </c>
      <c r="AZ19" s="274">
        <f t="shared" si="15"/>
        <v>0</v>
      </c>
      <c r="BA19" s="274">
        <f t="shared" si="16"/>
        <v>0</v>
      </c>
      <c r="BB19" s="274">
        <f t="shared" si="17"/>
        <v>0</v>
      </c>
      <c r="BC19" s="274">
        <f t="shared" si="18"/>
        <v>0</v>
      </c>
      <c r="BD19" s="274">
        <f t="shared" si="19"/>
        <v>0</v>
      </c>
    </row>
    <row r="20" spans="1:56" ht="30" x14ac:dyDescent="0.25">
      <c r="A20" s="273">
        <f>+JUN!A20</f>
        <v>17</v>
      </c>
      <c r="B20" s="273" t="str">
        <f>+JUN!B20</f>
        <v xml:space="preserve">17-Agentes comunitarios de salud realizan vigilancia ciudadana para reducir la violencia fisica causada por la pareja </v>
      </c>
      <c r="C20" s="273" t="str">
        <f>+JUN!C20</f>
        <v>SALUD MENTAL CSMC</v>
      </c>
      <c r="D20" s="274">
        <v>0</v>
      </c>
      <c r="E20" s="274">
        <v>1</v>
      </c>
      <c r="F20" s="274">
        <v>0</v>
      </c>
      <c r="G20" s="274">
        <v>0</v>
      </c>
      <c r="H20" s="274">
        <v>0</v>
      </c>
      <c r="I20" s="274">
        <v>0</v>
      </c>
      <c r="J20" s="274">
        <v>0</v>
      </c>
      <c r="K20" s="274">
        <v>0</v>
      </c>
      <c r="L20" s="274">
        <v>0</v>
      </c>
      <c r="M20" s="274">
        <v>0</v>
      </c>
      <c r="N20" s="274">
        <v>0</v>
      </c>
      <c r="O20" s="274">
        <v>0</v>
      </c>
      <c r="P20" s="274">
        <v>0</v>
      </c>
      <c r="Q20" s="274">
        <v>0</v>
      </c>
      <c r="R20" s="274">
        <v>0</v>
      </c>
      <c r="S20" s="274">
        <v>0</v>
      </c>
      <c r="T20" s="274">
        <v>0</v>
      </c>
      <c r="U20" s="274">
        <v>0</v>
      </c>
      <c r="V20" s="274">
        <v>0</v>
      </c>
      <c r="W20" s="274">
        <v>0</v>
      </c>
      <c r="X20" s="274">
        <v>0</v>
      </c>
      <c r="Y20" s="274">
        <v>0</v>
      </c>
      <c r="Z20" s="274">
        <v>0</v>
      </c>
      <c r="AA20" s="274">
        <v>0</v>
      </c>
      <c r="AB20" s="274">
        <v>0</v>
      </c>
      <c r="AC20" s="274">
        <v>0</v>
      </c>
      <c r="AD20" s="274">
        <v>0</v>
      </c>
      <c r="AE20" s="274">
        <v>0</v>
      </c>
      <c r="AF20" s="274">
        <v>0</v>
      </c>
      <c r="AG20" s="274">
        <v>0</v>
      </c>
      <c r="AH20" s="274">
        <v>0</v>
      </c>
      <c r="AI20" s="274">
        <v>0</v>
      </c>
      <c r="AJ20" s="274">
        <v>0</v>
      </c>
      <c r="AK20" s="274">
        <v>0</v>
      </c>
      <c r="AL20" s="274">
        <v>0</v>
      </c>
      <c r="AM20" s="274">
        <v>0</v>
      </c>
      <c r="AN20" s="274">
        <v>0</v>
      </c>
      <c r="AO20" s="274">
        <v>0</v>
      </c>
      <c r="AP20" s="274">
        <v>0</v>
      </c>
      <c r="AQ20" s="274">
        <v>0</v>
      </c>
      <c r="AR20" s="274">
        <v>0</v>
      </c>
      <c r="AS20" s="275"/>
      <c r="AT20" s="274">
        <f t="shared" si="20"/>
        <v>0</v>
      </c>
      <c r="AU20" s="274">
        <f t="shared" si="20"/>
        <v>1</v>
      </c>
      <c r="AV20" s="274">
        <f t="shared" si="21"/>
        <v>0</v>
      </c>
      <c r="AW20" s="274">
        <f t="shared" si="22"/>
        <v>0</v>
      </c>
      <c r="AX20" s="274">
        <f t="shared" si="13"/>
        <v>0</v>
      </c>
      <c r="AY20" s="274">
        <f t="shared" si="14"/>
        <v>0</v>
      </c>
      <c r="AZ20" s="274">
        <f t="shared" si="15"/>
        <v>0</v>
      </c>
      <c r="BA20" s="274">
        <f t="shared" si="16"/>
        <v>0</v>
      </c>
      <c r="BB20" s="274">
        <f t="shared" si="17"/>
        <v>0</v>
      </c>
      <c r="BC20" s="274">
        <f t="shared" si="18"/>
        <v>0</v>
      </c>
      <c r="BD20" s="274">
        <f t="shared" si="19"/>
        <v>1</v>
      </c>
    </row>
    <row r="21" spans="1:56" ht="30" x14ac:dyDescent="0.25">
      <c r="A21" s="273">
        <f>+JUN!A21</f>
        <v>18</v>
      </c>
      <c r="B21" s="273" t="str">
        <f>+JUN!B21</f>
        <v xml:space="preserve">18-Tratamiento en violencia familiar en el primer nivel de atención no especializado. </v>
      </c>
      <c r="C21" s="273" t="str">
        <f>+JUN!C21</f>
        <v>SALUD MENTAL I-1 A I-4</v>
      </c>
      <c r="D21" s="274">
        <v>0</v>
      </c>
      <c r="E21" s="274">
        <v>0</v>
      </c>
      <c r="F21" s="274">
        <v>3</v>
      </c>
      <c r="G21" s="274">
        <v>0</v>
      </c>
      <c r="H21" s="274">
        <v>0</v>
      </c>
      <c r="I21" s="274">
        <v>0</v>
      </c>
      <c r="J21" s="274">
        <v>0</v>
      </c>
      <c r="K21" s="274">
        <v>0</v>
      </c>
      <c r="L21" s="274">
        <v>0</v>
      </c>
      <c r="M21" s="274">
        <v>0</v>
      </c>
      <c r="N21" s="274">
        <v>0</v>
      </c>
      <c r="O21" s="274">
        <v>1</v>
      </c>
      <c r="P21" s="274">
        <v>0</v>
      </c>
      <c r="Q21" s="274">
        <v>0</v>
      </c>
      <c r="R21" s="274">
        <v>0</v>
      </c>
      <c r="S21" s="274">
        <v>3</v>
      </c>
      <c r="T21" s="274">
        <v>0</v>
      </c>
      <c r="U21" s="274">
        <v>0</v>
      </c>
      <c r="V21" s="274">
        <v>0</v>
      </c>
      <c r="W21" s="274">
        <v>3</v>
      </c>
      <c r="X21" s="274">
        <v>5</v>
      </c>
      <c r="Y21" s="274">
        <v>0</v>
      </c>
      <c r="Z21" s="274">
        <v>0</v>
      </c>
      <c r="AA21" s="274">
        <v>0</v>
      </c>
      <c r="AB21" s="274">
        <v>0</v>
      </c>
      <c r="AC21" s="274">
        <v>0</v>
      </c>
      <c r="AD21" s="274">
        <v>0</v>
      </c>
      <c r="AE21" s="274">
        <v>0</v>
      </c>
      <c r="AF21" s="274">
        <v>0</v>
      </c>
      <c r="AG21" s="274">
        <v>0</v>
      </c>
      <c r="AH21" s="274">
        <v>0</v>
      </c>
      <c r="AI21" s="274">
        <v>0</v>
      </c>
      <c r="AJ21" s="274">
        <v>0</v>
      </c>
      <c r="AK21" s="274">
        <v>0</v>
      </c>
      <c r="AL21" s="274">
        <v>0</v>
      </c>
      <c r="AM21" s="274">
        <v>0</v>
      </c>
      <c r="AN21" s="274">
        <v>0</v>
      </c>
      <c r="AO21" s="274">
        <v>0</v>
      </c>
      <c r="AP21" s="274">
        <v>0</v>
      </c>
      <c r="AQ21" s="274">
        <v>0</v>
      </c>
      <c r="AR21" s="274">
        <v>0</v>
      </c>
      <c r="AS21" s="275"/>
      <c r="AT21" s="274">
        <f t="shared" si="20"/>
        <v>0</v>
      </c>
      <c r="AU21" s="274">
        <f t="shared" si="20"/>
        <v>0</v>
      </c>
      <c r="AV21" s="274">
        <f t="shared" si="21"/>
        <v>4</v>
      </c>
      <c r="AW21" s="274">
        <f t="shared" si="22"/>
        <v>0</v>
      </c>
      <c r="AX21" s="274">
        <f t="shared" si="13"/>
        <v>3</v>
      </c>
      <c r="AY21" s="274">
        <f t="shared" si="14"/>
        <v>8</v>
      </c>
      <c r="AZ21" s="274">
        <f t="shared" si="15"/>
        <v>0</v>
      </c>
      <c r="BA21" s="274">
        <f t="shared" si="16"/>
        <v>0</v>
      </c>
      <c r="BB21" s="274">
        <f t="shared" si="17"/>
        <v>0</v>
      </c>
      <c r="BC21" s="274">
        <f t="shared" si="18"/>
        <v>0</v>
      </c>
      <c r="BD21" s="274">
        <f t="shared" si="19"/>
        <v>15</v>
      </c>
    </row>
    <row r="22" spans="1:56" ht="30" x14ac:dyDescent="0.25">
      <c r="A22" s="273">
        <f>+JUN!A22</f>
        <v>19</v>
      </c>
      <c r="B22" s="273" t="str">
        <f>+JUN!B22</f>
        <v>19-Tratamiento a Niños, Niñas y Adolescentes Afectados por Violencia Infantil</v>
      </c>
      <c r="C22" s="273" t="str">
        <f>+JUN!C22</f>
        <v>SALUD MENTAL I-1 A I-4</v>
      </c>
      <c r="D22" s="274">
        <v>0</v>
      </c>
      <c r="E22" s="274">
        <v>0</v>
      </c>
      <c r="F22" s="274">
        <v>10</v>
      </c>
      <c r="G22" s="274">
        <v>0</v>
      </c>
      <c r="H22" s="274">
        <v>0</v>
      </c>
      <c r="I22" s="274">
        <v>0</v>
      </c>
      <c r="J22" s="274">
        <v>1</v>
      </c>
      <c r="K22" s="274">
        <v>0</v>
      </c>
      <c r="L22" s="274">
        <v>0</v>
      </c>
      <c r="M22" s="274">
        <v>0</v>
      </c>
      <c r="N22" s="274">
        <v>0</v>
      </c>
      <c r="O22" s="274">
        <v>1</v>
      </c>
      <c r="P22" s="274">
        <v>1</v>
      </c>
      <c r="Q22" s="274">
        <v>0</v>
      </c>
      <c r="R22" s="274">
        <v>0</v>
      </c>
      <c r="S22" s="274">
        <v>0</v>
      </c>
      <c r="T22" s="274">
        <v>0</v>
      </c>
      <c r="U22" s="274">
        <v>0</v>
      </c>
      <c r="V22" s="274">
        <v>0</v>
      </c>
      <c r="W22" s="274">
        <v>10</v>
      </c>
      <c r="X22" s="274">
        <v>0</v>
      </c>
      <c r="Y22" s="274">
        <v>0</v>
      </c>
      <c r="Z22" s="274">
        <v>0</v>
      </c>
      <c r="AA22" s="274">
        <v>0</v>
      </c>
      <c r="AB22" s="274">
        <v>0</v>
      </c>
      <c r="AC22" s="274">
        <v>0</v>
      </c>
      <c r="AD22" s="274">
        <v>0</v>
      </c>
      <c r="AE22" s="274">
        <v>0</v>
      </c>
      <c r="AF22" s="274">
        <v>0</v>
      </c>
      <c r="AG22" s="274">
        <v>0</v>
      </c>
      <c r="AH22" s="274">
        <v>0</v>
      </c>
      <c r="AI22" s="274">
        <v>0</v>
      </c>
      <c r="AJ22" s="274">
        <v>0</v>
      </c>
      <c r="AK22" s="274">
        <v>5</v>
      </c>
      <c r="AL22" s="274">
        <v>0</v>
      </c>
      <c r="AM22" s="274">
        <v>0</v>
      </c>
      <c r="AN22" s="274">
        <v>0</v>
      </c>
      <c r="AO22" s="274">
        <v>0</v>
      </c>
      <c r="AP22" s="274">
        <v>0</v>
      </c>
      <c r="AQ22" s="274">
        <v>0</v>
      </c>
      <c r="AR22" s="274">
        <v>0</v>
      </c>
      <c r="AS22" s="275"/>
      <c r="AT22" s="274">
        <f t="shared" si="20"/>
        <v>0</v>
      </c>
      <c r="AU22" s="274">
        <f t="shared" si="20"/>
        <v>0</v>
      </c>
      <c r="AV22" s="274">
        <f t="shared" si="21"/>
        <v>12</v>
      </c>
      <c r="AW22" s="274">
        <f t="shared" si="22"/>
        <v>1</v>
      </c>
      <c r="AX22" s="274">
        <f t="shared" si="13"/>
        <v>0</v>
      </c>
      <c r="AY22" s="274">
        <f t="shared" si="14"/>
        <v>10</v>
      </c>
      <c r="AZ22" s="274">
        <f t="shared" si="15"/>
        <v>0</v>
      </c>
      <c r="BA22" s="274">
        <f t="shared" si="16"/>
        <v>0</v>
      </c>
      <c r="BB22" s="274">
        <f t="shared" si="17"/>
        <v>5</v>
      </c>
      <c r="BC22" s="274">
        <f t="shared" si="18"/>
        <v>0</v>
      </c>
      <c r="BD22" s="274">
        <f t="shared" si="19"/>
        <v>28</v>
      </c>
    </row>
    <row r="23" spans="1:56" ht="30" x14ac:dyDescent="0.25">
      <c r="A23" s="273">
        <f>+JUN!A23</f>
        <v>20</v>
      </c>
      <c r="B23" s="273" t="str">
        <f>+JUN!B23</f>
        <v xml:space="preserve">20-Tratamiento ambulatorio de Niños, Niñas de 0 a 17 años con trastornos  del aspectro autista </v>
      </c>
      <c r="C23" s="273" t="str">
        <f>+JUN!C23</f>
        <v>SALUD MENTAL I-1 A I-4</v>
      </c>
      <c r="D23" s="274">
        <v>0</v>
      </c>
      <c r="E23" s="274">
        <v>0</v>
      </c>
      <c r="F23" s="274">
        <v>0</v>
      </c>
      <c r="G23" s="274">
        <v>0</v>
      </c>
      <c r="H23" s="274">
        <v>0</v>
      </c>
      <c r="I23" s="274">
        <v>0</v>
      </c>
      <c r="J23" s="274">
        <v>0</v>
      </c>
      <c r="K23" s="274">
        <v>0</v>
      </c>
      <c r="L23" s="274">
        <v>0</v>
      </c>
      <c r="M23" s="274">
        <v>0</v>
      </c>
      <c r="N23" s="274">
        <v>0</v>
      </c>
      <c r="O23" s="274">
        <v>0</v>
      </c>
      <c r="P23" s="274">
        <v>0</v>
      </c>
      <c r="Q23" s="274">
        <v>0</v>
      </c>
      <c r="R23" s="274">
        <v>0</v>
      </c>
      <c r="S23" s="274">
        <v>0</v>
      </c>
      <c r="T23" s="274">
        <v>0</v>
      </c>
      <c r="U23" s="274">
        <v>0</v>
      </c>
      <c r="V23" s="274">
        <v>0</v>
      </c>
      <c r="W23" s="274">
        <v>0</v>
      </c>
      <c r="X23" s="274">
        <v>0</v>
      </c>
      <c r="Y23" s="274">
        <v>0</v>
      </c>
      <c r="Z23" s="274">
        <v>0</v>
      </c>
      <c r="AA23" s="274">
        <v>0</v>
      </c>
      <c r="AB23" s="274">
        <v>0</v>
      </c>
      <c r="AC23" s="274">
        <v>0</v>
      </c>
      <c r="AD23" s="274">
        <v>0</v>
      </c>
      <c r="AE23" s="274">
        <v>0</v>
      </c>
      <c r="AF23" s="274">
        <v>0</v>
      </c>
      <c r="AG23" s="274">
        <v>0</v>
      </c>
      <c r="AH23" s="274">
        <v>0</v>
      </c>
      <c r="AI23" s="274">
        <v>0</v>
      </c>
      <c r="AJ23" s="274">
        <v>0</v>
      </c>
      <c r="AK23" s="274">
        <v>0</v>
      </c>
      <c r="AL23" s="274">
        <v>0</v>
      </c>
      <c r="AM23" s="274">
        <v>0</v>
      </c>
      <c r="AN23" s="274">
        <v>0</v>
      </c>
      <c r="AO23" s="274">
        <v>0</v>
      </c>
      <c r="AP23" s="274">
        <v>0</v>
      </c>
      <c r="AQ23" s="274">
        <v>0</v>
      </c>
      <c r="AR23" s="274">
        <v>0</v>
      </c>
      <c r="AS23" s="275"/>
      <c r="AT23" s="274">
        <f t="shared" si="20"/>
        <v>0</v>
      </c>
      <c r="AU23" s="274">
        <f t="shared" si="20"/>
        <v>0</v>
      </c>
      <c r="AV23" s="274">
        <f t="shared" si="21"/>
        <v>0</v>
      </c>
      <c r="AW23" s="274">
        <f t="shared" si="22"/>
        <v>0</v>
      </c>
      <c r="AX23" s="274">
        <f t="shared" si="13"/>
        <v>0</v>
      </c>
      <c r="AY23" s="274">
        <f t="shared" si="14"/>
        <v>0</v>
      </c>
      <c r="AZ23" s="274">
        <f t="shared" si="15"/>
        <v>0</v>
      </c>
      <c r="BA23" s="274">
        <f t="shared" si="16"/>
        <v>0</v>
      </c>
      <c r="BB23" s="274">
        <f t="shared" si="17"/>
        <v>0</v>
      </c>
      <c r="BC23" s="274">
        <f t="shared" si="18"/>
        <v>0</v>
      </c>
      <c r="BD23" s="274">
        <f t="shared" si="19"/>
        <v>0</v>
      </c>
    </row>
    <row r="24" spans="1:56" ht="30" x14ac:dyDescent="0.25">
      <c r="A24" s="273">
        <f>+JUN!A24</f>
        <v>21</v>
      </c>
      <c r="B24" s="273" t="str">
        <f>+JUN!B24</f>
        <v>21-Tratamiento ambulatorio de Niños, Niñas y adolescentes de 0 a 17 años por trastornos  mentales del comportamiento</v>
      </c>
      <c r="C24" s="273" t="str">
        <f>+JUN!C24</f>
        <v>SALUD MENTAL I-1 A I-4</v>
      </c>
      <c r="D24" s="274">
        <v>0</v>
      </c>
      <c r="E24" s="274">
        <v>0</v>
      </c>
      <c r="F24" s="274">
        <v>0</v>
      </c>
      <c r="G24" s="274">
        <v>0</v>
      </c>
      <c r="H24" s="274">
        <v>0</v>
      </c>
      <c r="I24" s="274">
        <v>0</v>
      </c>
      <c r="J24" s="274">
        <v>0</v>
      </c>
      <c r="K24" s="274">
        <v>0</v>
      </c>
      <c r="L24" s="274">
        <v>0</v>
      </c>
      <c r="M24" s="274">
        <v>0</v>
      </c>
      <c r="N24" s="274">
        <v>0</v>
      </c>
      <c r="O24" s="274">
        <v>0</v>
      </c>
      <c r="P24" s="274">
        <v>1</v>
      </c>
      <c r="Q24" s="274">
        <v>0</v>
      </c>
      <c r="R24" s="274">
        <v>0</v>
      </c>
      <c r="S24" s="274">
        <v>0</v>
      </c>
      <c r="T24" s="274">
        <v>0</v>
      </c>
      <c r="U24" s="274">
        <v>0</v>
      </c>
      <c r="V24" s="274">
        <v>0</v>
      </c>
      <c r="W24" s="274">
        <v>0</v>
      </c>
      <c r="X24" s="274">
        <v>1</v>
      </c>
      <c r="Y24" s="274">
        <v>0</v>
      </c>
      <c r="Z24" s="274">
        <v>0</v>
      </c>
      <c r="AA24" s="274">
        <v>0</v>
      </c>
      <c r="AB24" s="274">
        <v>0</v>
      </c>
      <c r="AC24" s="274">
        <v>1</v>
      </c>
      <c r="AD24" s="274">
        <v>0</v>
      </c>
      <c r="AE24" s="274">
        <v>0</v>
      </c>
      <c r="AF24" s="274">
        <v>0</v>
      </c>
      <c r="AG24" s="274">
        <v>0</v>
      </c>
      <c r="AH24" s="274">
        <v>0</v>
      </c>
      <c r="AI24" s="274">
        <v>0</v>
      </c>
      <c r="AJ24" s="274">
        <v>0</v>
      </c>
      <c r="AK24" s="274">
        <v>7</v>
      </c>
      <c r="AL24" s="274">
        <v>0</v>
      </c>
      <c r="AM24" s="274">
        <v>0</v>
      </c>
      <c r="AN24" s="274">
        <v>0</v>
      </c>
      <c r="AO24" s="274">
        <v>1</v>
      </c>
      <c r="AP24" s="274">
        <v>0</v>
      </c>
      <c r="AQ24" s="274">
        <v>0</v>
      </c>
      <c r="AR24" s="274">
        <v>0</v>
      </c>
      <c r="AS24" s="275"/>
      <c r="AT24" s="274">
        <f t="shared" si="20"/>
        <v>0</v>
      </c>
      <c r="AU24" s="274">
        <f t="shared" si="20"/>
        <v>0</v>
      </c>
      <c r="AV24" s="274">
        <f t="shared" si="21"/>
        <v>0</v>
      </c>
      <c r="AW24" s="274">
        <f t="shared" si="22"/>
        <v>1</v>
      </c>
      <c r="AX24" s="274">
        <f t="shared" si="13"/>
        <v>0</v>
      </c>
      <c r="AY24" s="274">
        <f t="shared" si="14"/>
        <v>1</v>
      </c>
      <c r="AZ24" s="274">
        <f t="shared" si="15"/>
        <v>1</v>
      </c>
      <c r="BA24" s="274">
        <f t="shared" si="16"/>
        <v>0</v>
      </c>
      <c r="BB24" s="274">
        <f t="shared" si="17"/>
        <v>7</v>
      </c>
      <c r="BC24" s="274">
        <f t="shared" si="18"/>
        <v>1</v>
      </c>
      <c r="BD24" s="274">
        <f t="shared" si="19"/>
        <v>11</v>
      </c>
    </row>
    <row r="25" spans="1:56" x14ac:dyDescent="0.25">
      <c r="A25" s="273">
        <f>+JUN!A25</f>
        <v>22</v>
      </c>
      <c r="B25" s="273" t="str">
        <f>+JUN!B25</f>
        <v xml:space="preserve">22-Tratamiento ambulatorio de personas con depresion </v>
      </c>
      <c r="C25" s="273" t="str">
        <f>+JUN!C25</f>
        <v>SALUD MENTAL I-1 A I-4</v>
      </c>
      <c r="D25" s="274">
        <v>0</v>
      </c>
      <c r="E25" s="274">
        <v>0</v>
      </c>
      <c r="F25" s="274">
        <v>7</v>
      </c>
      <c r="G25" s="274">
        <v>0</v>
      </c>
      <c r="H25" s="274">
        <v>0</v>
      </c>
      <c r="I25" s="274">
        <v>0</v>
      </c>
      <c r="J25" s="274">
        <v>0</v>
      </c>
      <c r="K25" s="274">
        <v>0</v>
      </c>
      <c r="L25" s="274">
        <v>0</v>
      </c>
      <c r="M25" s="274">
        <v>0</v>
      </c>
      <c r="N25" s="274">
        <v>0</v>
      </c>
      <c r="O25" s="274">
        <v>0</v>
      </c>
      <c r="P25" s="274">
        <v>0</v>
      </c>
      <c r="Q25" s="274">
        <v>0</v>
      </c>
      <c r="R25" s="274">
        <v>0</v>
      </c>
      <c r="S25" s="274">
        <v>2</v>
      </c>
      <c r="T25" s="274">
        <v>0</v>
      </c>
      <c r="U25" s="274">
        <v>0</v>
      </c>
      <c r="V25" s="274">
        <v>0</v>
      </c>
      <c r="W25" s="274">
        <v>1</v>
      </c>
      <c r="X25" s="274">
        <v>0</v>
      </c>
      <c r="Y25" s="274">
        <v>0</v>
      </c>
      <c r="Z25" s="274">
        <v>0</v>
      </c>
      <c r="AA25" s="274">
        <v>0</v>
      </c>
      <c r="AB25" s="274">
        <v>0</v>
      </c>
      <c r="AC25" s="274">
        <v>1</v>
      </c>
      <c r="AD25" s="274">
        <v>0</v>
      </c>
      <c r="AE25" s="274">
        <v>0</v>
      </c>
      <c r="AF25" s="274">
        <v>0</v>
      </c>
      <c r="AG25" s="274">
        <v>0</v>
      </c>
      <c r="AH25" s="274">
        <v>0</v>
      </c>
      <c r="AI25" s="274">
        <v>0</v>
      </c>
      <c r="AJ25" s="274">
        <v>0</v>
      </c>
      <c r="AK25" s="274">
        <v>1</v>
      </c>
      <c r="AL25" s="274">
        <v>0</v>
      </c>
      <c r="AM25" s="274">
        <v>0</v>
      </c>
      <c r="AN25" s="274">
        <v>0</v>
      </c>
      <c r="AO25" s="274">
        <v>0</v>
      </c>
      <c r="AP25" s="274">
        <v>0</v>
      </c>
      <c r="AQ25" s="274">
        <v>0</v>
      </c>
      <c r="AR25" s="274">
        <v>0</v>
      </c>
      <c r="AS25" s="275"/>
      <c r="AT25" s="274">
        <f t="shared" si="20"/>
        <v>0</v>
      </c>
      <c r="AU25" s="274">
        <f t="shared" si="20"/>
        <v>0</v>
      </c>
      <c r="AV25" s="274">
        <f t="shared" si="21"/>
        <v>7</v>
      </c>
      <c r="AW25" s="274">
        <f t="shared" si="22"/>
        <v>0</v>
      </c>
      <c r="AX25" s="274">
        <f t="shared" si="13"/>
        <v>2</v>
      </c>
      <c r="AY25" s="274">
        <f t="shared" si="14"/>
        <v>1</v>
      </c>
      <c r="AZ25" s="274">
        <f t="shared" si="15"/>
        <v>1</v>
      </c>
      <c r="BA25" s="274">
        <f t="shared" si="16"/>
        <v>0</v>
      </c>
      <c r="BB25" s="274">
        <f t="shared" si="17"/>
        <v>1</v>
      </c>
      <c r="BC25" s="274">
        <f t="shared" si="18"/>
        <v>0</v>
      </c>
      <c r="BD25" s="274">
        <f t="shared" si="19"/>
        <v>12</v>
      </c>
    </row>
    <row r="26" spans="1:56" x14ac:dyDescent="0.25">
      <c r="A26" s="273">
        <f>+JUN!A26</f>
        <v>23</v>
      </c>
      <c r="B26" s="273" t="str">
        <f>+JUN!B26</f>
        <v xml:space="preserve">23-Tratamiento ambulatorio de personas con conducta suicida </v>
      </c>
      <c r="C26" s="273" t="str">
        <f>+JUN!C26</f>
        <v>SALUD MENTAL I-1 A I-4</v>
      </c>
      <c r="D26" s="274">
        <v>0</v>
      </c>
      <c r="E26" s="274">
        <v>0</v>
      </c>
      <c r="F26" s="274">
        <v>0</v>
      </c>
      <c r="G26" s="274">
        <v>0</v>
      </c>
      <c r="H26" s="274">
        <v>0</v>
      </c>
      <c r="I26" s="274">
        <v>0</v>
      </c>
      <c r="J26" s="274">
        <v>0</v>
      </c>
      <c r="K26" s="274">
        <v>0</v>
      </c>
      <c r="L26" s="274">
        <v>0</v>
      </c>
      <c r="M26" s="274">
        <v>0</v>
      </c>
      <c r="N26" s="274">
        <v>0</v>
      </c>
      <c r="O26" s="274">
        <v>0</v>
      </c>
      <c r="P26" s="274">
        <v>0</v>
      </c>
      <c r="Q26" s="274">
        <v>0</v>
      </c>
      <c r="R26" s="274">
        <v>0</v>
      </c>
      <c r="S26" s="274">
        <v>0</v>
      </c>
      <c r="T26" s="274">
        <v>0</v>
      </c>
      <c r="U26" s="274">
        <v>0</v>
      </c>
      <c r="V26" s="274">
        <v>0</v>
      </c>
      <c r="W26" s="274">
        <v>0</v>
      </c>
      <c r="X26" s="274">
        <v>0</v>
      </c>
      <c r="Y26" s="274">
        <v>0</v>
      </c>
      <c r="Z26" s="274">
        <v>0</v>
      </c>
      <c r="AA26" s="274">
        <v>0</v>
      </c>
      <c r="AB26" s="274">
        <v>0</v>
      </c>
      <c r="AC26" s="274">
        <v>0</v>
      </c>
      <c r="AD26" s="274">
        <v>0</v>
      </c>
      <c r="AE26" s="274">
        <v>0</v>
      </c>
      <c r="AF26" s="274">
        <v>0</v>
      </c>
      <c r="AG26" s="274">
        <v>0</v>
      </c>
      <c r="AH26" s="274">
        <v>0</v>
      </c>
      <c r="AI26" s="274">
        <v>0</v>
      </c>
      <c r="AJ26" s="274">
        <v>0</v>
      </c>
      <c r="AK26" s="274">
        <v>0</v>
      </c>
      <c r="AL26" s="274">
        <v>0</v>
      </c>
      <c r="AM26" s="274">
        <v>0</v>
      </c>
      <c r="AN26" s="274">
        <v>0</v>
      </c>
      <c r="AO26" s="274">
        <v>0</v>
      </c>
      <c r="AP26" s="274">
        <v>0</v>
      </c>
      <c r="AQ26" s="274">
        <v>0</v>
      </c>
      <c r="AR26" s="274">
        <v>0</v>
      </c>
      <c r="AS26" s="275"/>
      <c r="AT26" s="274">
        <f t="shared" si="20"/>
        <v>0</v>
      </c>
      <c r="AU26" s="274">
        <f t="shared" si="20"/>
        <v>0</v>
      </c>
      <c r="AV26" s="274">
        <f t="shared" si="21"/>
        <v>0</v>
      </c>
      <c r="AW26" s="274">
        <f t="shared" si="22"/>
        <v>0</v>
      </c>
      <c r="AX26" s="274">
        <f t="shared" si="13"/>
        <v>0</v>
      </c>
      <c r="AY26" s="274">
        <f t="shared" si="14"/>
        <v>0</v>
      </c>
      <c r="AZ26" s="274">
        <f t="shared" si="15"/>
        <v>0</v>
      </c>
      <c r="BA26" s="274">
        <f t="shared" si="16"/>
        <v>0</v>
      </c>
      <c r="BB26" s="274">
        <f t="shared" si="17"/>
        <v>0</v>
      </c>
      <c r="BC26" s="274">
        <f t="shared" si="18"/>
        <v>0</v>
      </c>
      <c r="BD26" s="274">
        <f t="shared" si="19"/>
        <v>0</v>
      </c>
    </row>
    <row r="27" spans="1:56" x14ac:dyDescent="0.25">
      <c r="A27" s="273">
        <f>+JUN!A27</f>
        <v>24</v>
      </c>
      <c r="B27" s="273" t="str">
        <f>+JUN!B27</f>
        <v xml:space="preserve">24-Tratamiento ambulatorio de personas con ansiedad </v>
      </c>
      <c r="C27" s="273" t="str">
        <f>+JUN!C27</f>
        <v>SALUD MENTAL I-1 A I-4</v>
      </c>
      <c r="D27" s="274">
        <v>0</v>
      </c>
      <c r="E27" s="274">
        <v>0</v>
      </c>
      <c r="F27" s="274">
        <v>1</v>
      </c>
      <c r="G27" s="274">
        <v>0</v>
      </c>
      <c r="H27" s="274">
        <v>0</v>
      </c>
      <c r="I27" s="274">
        <v>0</v>
      </c>
      <c r="J27" s="274">
        <v>0</v>
      </c>
      <c r="K27" s="274">
        <v>0</v>
      </c>
      <c r="L27" s="274">
        <v>0</v>
      </c>
      <c r="M27" s="274">
        <v>0</v>
      </c>
      <c r="N27" s="274">
        <v>0</v>
      </c>
      <c r="O27" s="274">
        <v>2</v>
      </c>
      <c r="P27" s="274">
        <v>0</v>
      </c>
      <c r="Q27" s="274">
        <v>0</v>
      </c>
      <c r="R27" s="274">
        <v>0</v>
      </c>
      <c r="S27" s="274">
        <v>0</v>
      </c>
      <c r="T27" s="274">
        <v>0</v>
      </c>
      <c r="U27" s="274">
        <v>0</v>
      </c>
      <c r="V27" s="274">
        <v>0</v>
      </c>
      <c r="W27" s="274">
        <v>0</v>
      </c>
      <c r="X27" s="274">
        <v>0</v>
      </c>
      <c r="Y27" s="274">
        <v>0</v>
      </c>
      <c r="Z27" s="274">
        <v>0</v>
      </c>
      <c r="AA27" s="274">
        <v>0</v>
      </c>
      <c r="AB27" s="274">
        <v>0</v>
      </c>
      <c r="AC27" s="274">
        <v>0</v>
      </c>
      <c r="AD27" s="274">
        <v>0</v>
      </c>
      <c r="AE27" s="274">
        <v>0</v>
      </c>
      <c r="AF27" s="274">
        <v>0</v>
      </c>
      <c r="AG27" s="274">
        <v>0</v>
      </c>
      <c r="AH27" s="274">
        <v>0</v>
      </c>
      <c r="AI27" s="274">
        <v>0</v>
      </c>
      <c r="AJ27" s="274">
        <v>0</v>
      </c>
      <c r="AK27" s="274">
        <v>2</v>
      </c>
      <c r="AL27" s="274">
        <v>0</v>
      </c>
      <c r="AM27" s="274">
        <v>0</v>
      </c>
      <c r="AN27" s="274">
        <v>0</v>
      </c>
      <c r="AO27" s="274">
        <v>0</v>
      </c>
      <c r="AP27" s="274">
        <v>0</v>
      </c>
      <c r="AQ27" s="274">
        <v>0</v>
      </c>
      <c r="AR27" s="274">
        <v>0</v>
      </c>
      <c r="AS27" s="275"/>
      <c r="AT27" s="274">
        <f t="shared" si="20"/>
        <v>0</v>
      </c>
      <c r="AU27" s="274">
        <f t="shared" si="20"/>
        <v>0</v>
      </c>
      <c r="AV27" s="274">
        <f t="shared" si="21"/>
        <v>3</v>
      </c>
      <c r="AW27" s="274">
        <f t="shared" si="22"/>
        <v>0</v>
      </c>
      <c r="AX27" s="274">
        <f t="shared" si="13"/>
        <v>0</v>
      </c>
      <c r="AY27" s="274">
        <f t="shared" si="14"/>
        <v>0</v>
      </c>
      <c r="AZ27" s="274">
        <f t="shared" si="15"/>
        <v>0</v>
      </c>
      <c r="BA27" s="274">
        <f t="shared" si="16"/>
        <v>0</v>
      </c>
      <c r="BB27" s="274">
        <f t="shared" si="17"/>
        <v>2</v>
      </c>
      <c r="BC27" s="274">
        <f t="shared" si="18"/>
        <v>0</v>
      </c>
      <c r="BD27" s="274">
        <f t="shared" si="19"/>
        <v>5</v>
      </c>
    </row>
    <row r="28" spans="1:56" ht="45" x14ac:dyDescent="0.25">
      <c r="A28" s="273">
        <f>+JUN!A28</f>
        <v>25</v>
      </c>
      <c r="B28" s="273" t="str">
        <f>+JUN!B28</f>
        <v xml:space="preserve">25-Prevención familiar de conductas de riesgo en adolescentes familias fuertes: amor y limites
</v>
      </c>
      <c r="C28" s="273" t="str">
        <f>+JUN!C28</f>
        <v>SALUD MENTAL I-1 A I-4</v>
      </c>
      <c r="D28" s="274">
        <v>0</v>
      </c>
      <c r="E28" s="274">
        <v>0</v>
      </c>
      <c r="F28" s="274">
        <v>14</v>
      </c>
      <c r="G28" s="274">
        <v>0</v>
      </c>
      <c r="H28" s="274">
        <v>0</v>
      </c>
      <c r="I28" s="274">
        <v>0</v>
      </c>
      <c r="J28" s="274">
        <v>0</v>
      </c>
      <c r="K28" s="274">
        <v>0</v>
      </c>
      <c r="L28" s="274">
        <v>0</v>
      </c>
      <c r="M28" s="274">
        <v>0</v>
      </c>
      <c r="N28" s="274">
        <v>0</v>
      </c>
      <c r="O28" s="274">
        <v>0</v>
      </c>
      <c r="P28" s="274">
        <v>0</v>
      </c>
      <c r="Q28" s="274">
        <v>0</v>
      </c>
      <c r="R28" s="274">
        <v>0</v>
      </c>
      <c r="S28" s="274">
        <v>0</v>
      </c>
      <c r="T28" s="274">
        <v>0</v>
      </c>
      <c r="U28" s="274">
        <v>0</v>
      </c>
      <c r="V28" s="274">
        <v>0</v>
      </c>
      <c r="W28" s="274">
        <v>0</v>
      </c>
      <c r="X28" s="274">
        <v>0</v>
      </c>
      <c r="Y28" s="274">
        <v>0</v>
      </c>
      <c r="Z28" s="274">
        <v>0</v>
      </c>
      <c r="AA28" s="274">
        <v>0</v>
      </c>
      <c r="AB28" s="274">
        <v>0</v>
      </c>
      <c r="AC28" s="274">
        <v>0</v>
      </c>
      <c r="AD28" s="274">
        <v>0</v>
      </c>
      <c r="AE28" s="274">
        <v>0</v>
      </c>
      <c r="AF28" s="274">
        <v>0</v>
      </c>
      <c r="AG28" s="274">
        <v>0</v>
      </c>
      <c r="AH28" s="274">
        <v>0</v>
      </c>
      <c r="AI28" s="274">
        <v>0</v>
      </c>
      <c r="AJ28" s="274">
        <v>0</v>
      </c>
      <c r="AK28" s="274">
        <v>0</v>
      </c>
      <c r="AL28" s="274">
        <v>0</v>
      </c>
      <c r="AM28" s="274">
        <v>0</v>
      </c>
      <c r="AN28" s="274">
        <v>0</v>
      </c>
      <c r="AO28" s="274">
        <v>0</v>
      </c>
      <c r="AP28" s="274">
        <v>0</v>
      </c>
      <c r="AQ28" s="274">
        <v>0</v>
      </c>
      <c r="AR28" s="274">
        <v>0</v>
      </c>
      <c r="AS28" s="275"/>
      <c r="AT28" s="274">
        <f t="shared" si="20"/>
        <v>0</v>
      </c>
      <c r="AU28" s="274">
        <f t="shared" si="20"/>
        <v>0</v>
      </c>
      <c r="AV28" s="274">
        <f t="shared" si="21"/>
        <v>14</v>
      </c>
      <c r="AW28" s="274">
        <f t="shared" si="22"/>
        <v>0</v>
      </c>
      <c r="AX28" s="274">
        <f t="shared" si="13"/>
        <v>0</v>
      </c>
      <c r="AY28" s="274">
        <f t="shared" si="14"/>
        <v>0</v>
      </c>
      <c r="AZ28" s="274">
        <f t="shared" si="15"/>
        <v>0</v>
      </c>
      <c r="BA28" s="274">
        <f t="shared" si="16"/>
        <v>0</v>
      </c>
      <c r="BB28" s="274">
        <f t="shared" si="17"/>
        <v>0</v>
      </c>
      <c r="BC28" s="274">
        <f t="shared" si="18"/>
        <v>0</v>
      </c>
      <c r="BD28" s="274">
        <f t="shared" si="19"/>
        <v>14</v>
      </c>
    </row>
    <row r="29" spans="1:56" ht="30" x14ac:dyDescent="0.25">
      <c r="A29" s="273">
        <f>+JUN!A29</f>
        <v>26</v>
      </c>
      <c r="B29" s="273" t="str">
        <f>+JUN!B29</f>
        <v>26-Sesiones de entrenamiento en habilidades sociales para adolescentes, jóvenes y adultos</v>
      </c>
      <c r="C29" s="273" t="str">
        <f>+JUN!C29</f>
        <v>SALUD MENTAL I-1 A I-4</v>
      </c>
      <c r="D29" s="274">
        <v>0</v>
      </c>
      <c r="E29" s="274">
        <v>0</v>
      </c>
      <c r="F29" s="274">
        <v>1</v>
      </c>
      <c r="G29" s="274">
        <v>0</v>
      </c>
      <c r="H29" s="274">
        <v>0</v>
      </c>
      <c r="I29" s="274">
        <v>0</v>
      </c>
      <c r="J29" s="274">
        <v>0</v>
      </c>
      <c r="K29" s="274">
        <v>0</v>
      </c>
      <c r="L29" s="274">
        <v>0</v>
      </c>
      <c r="M29" s="274">
        <v>0</v>
      </c>
      <c r="N29" s="274">
        <v>0</v>
      </c>
      <c r="O29" s="274">
        <v>0</v>
      </c>
      <c r="P29" s="274">
        <v>29</v>
      </c>
      <c r="Q29" s="274">
        <v>0</v>
      </c>
      <c r="R29" s="274">
        <v>0</v>
      </c>
      <c r="S29" s="274">
        <v>0</v>
      </c>
      <c r="T29" s="274">
        <v>0</v>
      </c>
      <c r="U29" s="274">
        <v>0</v>
      </c>
      <c r="V29" s="274">
        <v>0</v>
      </c>
      <c r="W29" s="274">
        <v>0</v>
      </c>
      <c r="X29" s="274">
        <v>0</v>
      </c>
      <c r="Y29" s="274">
        <v>0</v>
      </c>
      <c r="Z29" s="274">
        <v>14</v>
      </c>
      <c r="AA29" s="274">
        <v>0</v>
      </c>
      <c r="AB29" s="274">
        <v>0</v>
      </c>
      <c r="AC29" s="274">
        <v>0</v>
      </c>
      <c r="AD29" s="274">
        <v>0</v>
      </c>
      <c r="AE29" s="274">
        <v>0</v>
      </c>
      <c r="AF29" s="274">
        <v>0</v>
      </c>
      <c r="AG29" s="274">
        <v>0</v>
      </c>
      <c r="AH29" s="274">
        <v>0</v>
      </c>
      <c r="AI29" s="274">
        <v>0</v>
      </c>
      <c r="AJ29" s="274">
        <v>0</v>
      </c>
      <c r="AK29" s="274">
        <v>69</v>
      </c>
      <c r="AL29" s="274">
        <v>0</v>
      </c>
      <c r="AM29" s="274">
        <v>0</v>
      </c>
      <c r="AN29" s="274">
        <v>0</v>
      </c>
      <c r="AO29" s="274">
        <v>0</v>
      </c>
      <c r="AP29" s="274">
        <v>0</v>
      </c>
      <c r="AQ29" s="274">
        <v>0</v>
      </c>
      <c r="AR29" s="274">
        <v>0</v>
      </c>
      <c r="AS29" s="275"/>
      <c r="AT29" s="274">
        <f t="shared" si="20"/>
        <v>0</v>
      </c>
      <c r="AU29" s="274">
        <f t="shared" si="20"/>
        <v>0</v>
      </c>
      <c r="AV29" s="274">
        <f t="shared" si="21"/>
        <v>1</v>
      </c>
      <c r="AW29" s="274">
        <f t="shared" si="22"/>
        <v>29</v>
      </c>
      <c r="AX29" s="274">
        <f t="shared" si="13"/>
        <v>0</v>
      </c>
      <c r="AY29" s="274">
        <f t="shared" si="14"/>
        <v>14</v>
      </c>
      <c r="AZ29" s="274">
        <f t="shared" si="15"/>
        <v>0</v>
      </c>
      <c r="BA29" s="274">
        <f t="shared" si="16"/>
        <v>0</v>
      </c>
      <c r="BB29" s="274">
        <f t="shared" si="17"/>
        <v>69</v>
      </c>
      <c r="BC29" s="274">
        <f t="shared" si="18"/>
        <v>0</v>
      </c>
      <c r="BD29" s="274">
        <f t="shared" si="19"/>
        <v>113</v>
      </c>
    </row>
    <row r="30" spans="1:56" ht="30" x14ac:dyDescent="0.25">
      <c r="A30" s="273">
        <f>+JUN!A30</f>
        <v>27</v>
      </c>
      <c r="B30" s="273" t="str">
        <f>+JUN!B30</f>
        <v>27-Madres, padres y cuidadores/as con apoyo en estrategias de crianza y conocimientos sobre el desarrollo infantil</v>
      </c>
      <c r="C30" s="273" t="str">
        <f>+JUN!C30</f>
        <v>SALUD MENTAL I-1 A I-4</v>
      </c>
      <c r="D30" s="274">
        <v>0</v>
      </c>
      <c r="E30" s="274">
        <v>0</v>
      </c>
      <c r="F30" s="274">
        <v>0</v>
      </c>
      <c r="G30" s="274">
        <v>0</v>
      </c>
      <c r="H30" s="274">
        <v>0</v>
      </c>
      <c r="I30" s="274">
        <v>0</v>
      </c>
      <c r="J30" s="274">
        <v>0</v>
      </c>
      <c r="K30" s="274">
        <v>0</v>
      </c>
      <c r="L30" s="274">
        <v>0</v>
      </c>
      <c r="M30" s="274">
        <v>0</v>
      </c>
      <c r="N30" s="274">
        <v>0</v>
      </c>
      <c r="O30" s="274">
        <v>0</v>
      </c>
      <c r="P30" s="274">
        <v>0</v>
      </c>
      <c r="Q30" s="274">
        <v>0</v>
      </c>
      <c r="R30" s="274">
        <v>0</v>
      </c>
      <c r="S30" s="274">
        <v>0</v>
      </c>
      <c r="T30" s="274">
        <v>0</v>
      </c>
      <c r="U30" s="274">
        <v>0</v>
      </c>
      <c r="V30" s="274">
        <v>0</v>
      </c>
      <c r="W30" s="274">
        <v>0</v>
      </c>
      <c r="X30" s="274">
        <v>0</v>
      </c>
      <c r="Y30" s="274">
        <v>0</v>
      </c>
      <c r="Z30" s="274">
        <v>0</v>
      </c>
      <c r="AA30" s="274">
        <v>0</v>
      </c>
      <c r="AB30" s="274">
        <v>0</v>
      </c>
      <c r="AC30" s="274">
        <v>0</v>
      </c>
      <c r="AD30" s="274">
        <v>0</v>
      </c>
      <c r="AE30" s="274">
        <v>0</v>
      </c>
      <c r="AF30" s="274">
        <v>0</v>
      </c>
      <c r="AG30" s="274">
        <v>0</v>
      </c>
      <c r="AH30" s="274">
        <v>0</v>
      </c>
      <c r="AI30" s="274">
        <v>0</v>
      </c>
      <c r="AJ30" s="274">
        <v>0</v>
      </c>
      <c r="AK30" s="274">
        <v>11</v>
      </c>
      <c r="AL30" s="274">
        <v>0</v>
      </c>
      <c r="AM30" s="274">
        <v>0</v>
      </c>
      <c r="AN30" s="274">
        <v>0</v>
      </c>
      <c r="AO30" s="274">
        <v>8</v>
      </c>
      <c r="AP30" s="274">
        <v>0</v>
      </c>
      <c r="AQ30" s="274">
        <v>0</v>
      </c>
      <c r="AR30" s="274">
        <v>0</v>
      </c>
      <c r="AS30" s="275"/>
      <c r="AT30" s="274">
        <f t="shared" si="20"/>
        <v>0</v>
      </c>
      <c r="AU30" s="274">
        <f t="shared" si="20"/>
        <v>0</v>
      </c>
      <c r="AV30" s="274">
        <f t="shared" si="21"/>
        <v>0</v>
      </c>
      <c r="AW30" s="274">
        <f t="shared" si="22"/>
        <v>0</v>
      </c>
      <c r="AX30" s="274">
        <f t="shared" si="13"/>
        <v>0</v>
      </c>
      <c r="AY30" s="274">
        <f t="shared" si="14"/>
        <v>0</v>
      </c>
      <c r="AZ30" s="274">
        <f t="shared" si="15"/>
        <v>0</v>
      </c>
      <c r="BA30" s="274">
        <f t="shared" si="16"/>
        <v>0</v>
      </c>
      <c r="BB30" s="274">
        <f t="shared" si="17"/>
        <v>11</v>
      </c>
      <c r="BC30" s="274">
        <f t="shared" si="18"/>
        <v>8</v>
      </c>
      <c r="BD30" s="274">
        <f t="shared" si="19"/>
        <v>19</v>
      </c>
    </row>
    <row r="31" spans="1:56" ht="30" x14ac:dyDescent="0.25">
      <c r="A31" s="273">
        <f>+JUN!A31</f>
        <v>28</v>
      </c>
      <c r="B31" s="273" t="str">
        <f>+JUN!B31</f>
        <v xml:space="preserve">28-Agentes comunitarios de salud realizan vigilancia ciudadana para reducir la violencia fisica causada por la pareja </v>
      </c>
      <c r="C31" s="273" t="str">
        <f>+JUN!C31</f>
        <v>SALUD MENTAL I-1 A I-4</v>
      </c>
      <c r="D31" s="274">
        <v>0</v>
      </c>
      <c r="E31" s="274">
        <v>0</v>
      </c>
      <c r="F31" s="274">
        <v>0</v>
      </c>
      <c r="G31" s="274">
        <v>0</v>
      </c>
      <c r="H31" s="274">
        <v>0</v>
      </c>
      <c r="I31" s="274">
        <v>0</v>
      </c>
      <c r="J31" s="274">
        <v>0</v>
      </c>
      <c r="K31" s="274">
        <v>0</v>
      </c>
      <c r="L31" s="274">
        <v>0</v>
      </c>
      <c r="M31" s="274">
        <v>0</v>
      </c>
      <c r="N31" s="274">
        <v>0</v>
      </c>
      <c r="O31" s="274">
        <v>0</v>
      </c>
      <c r="P31" s="274">
        <v>0</v>
      </c>
      <c r="Q31" s="274">
        <v>0</v>
      </c>
      <c r="R31" s="274">
        <v>0</v>
      </c>
      <c r="S31" s="274">
        <v>0</v>
      </c>
      <c r="T31" s="274">
        <v>0</v>
      </c>
      <c r="U31" s="274">
        <v>0</v>
      </c>
      <c r="V31" s="274">
        <v>0</v>
      </c>
      <c r="W31" s="274">
        <v>0</v>
      </c>
      <c r="X31" s="274">
        <v>0</v>
      </c>
      <c r="Y31" s="274">
        <v>0</v>
      </c>
      <c r="Z31" s="274">
        <v>0</v>
      </c>
      <c r="AA31" s="274">
        <v>0</v>
      </c>
      <c r="AB31" s="274">
        <v>0</v>
      </c>
      <c r="AC31" s="274">
        <v>0</v>
      </c>
      <c r="AD31" s="274">
        <v>0</v>
      </c>
      <c r="AE31" s="274">
        <v>0</v>
      </c>
      <c r="AF31" s="274">
        <v>0</v>
      </c>
      <c r="AG31" s="274">
        <v>0</v>
      </c>
      <c r="AH31" s="274">
        <v>0</v>
      </c>
      <c r="AI31" s="274">
        <v>0</v>
      </c>
      <c r="AJ31" s="274">
        <v>0</v>
      </c>
      <c r="AK31" s="274">
        <v>0</v>
      </c>
      <c r="AL31" s="274">
        <v>0</v>
      </c>
      <c r="AM31" s="274">
        <v>0</v>
      </c>
      <c r="AN31" s="274">
        <v>0</v>
      </c>
      <c r="AO31" s="274">
        <v>0</v>
      </c>
      <c r="AP31" s="274">
        <v>0</v>
      </c>
      <c r="AQ31" s="274">
        <v>0</v>
      </c>
      <c r="AR31" s="274">
        <v>0</v>
      </c>
      <c r="AS31" s="275"/>
      <c r="AT31" s="274">
        <f t="shared" si="20"/>
        <v>0</v>
      </c>
      <c r="AU31" s="274">
        <f t="shared" si="20"/>
        <v>0</v>
      </c>
      <c r="AV31" s="274">
        <f t="shared" si="21"/>
        <v>0</v>
      </c>
      <c r="AW31" s="274">
        <f t="shared" si="22"/>
        <v>0</v>
      </c>
      <c r="AX31" s="274">
        <f t="shared" si="13"/>
        <v>0</v>
      </c>
      <c r="AY31" s="274">
        <f t="shared" si="14"/>
        <v>0</v>
      </c>
      <c r="AZ31" s="274">
        <f t="shared" si="15"/>
        <v>0</v>
      </c>
      <c r="BA31" s="274">
        <f t="shared" si="16"/>
        <v>0</v>
      </c>
      <c r="BB31" s="274">
        <f t="shared" si="17"/>
        <v>0</v>
      </c>
      <c r="BC31" s="274">
        <f t="shared" si="18"/>
        <v>0</v>
      </c>
      <c r="BD31" s="274">
        <f t="shared" si="19"/>
        <v>0</v>
      </c>
    </row>
  </sheetData>
  <sheetProtection selectLockedCells="1"/>
  <autoFilter ref="A3:BV16" xr:uid="{00000000-0009-0000-0000-00000C000000}"/>
  <conditionalFormatting sqref="A3:AR3">
    <cfRule type="expression" dxfId="32" priority="2">
      <formula>_xludf.MOD(_xludf.ROW(),2)=0</formula>
    </cfRule>
  </conditionalFormatting>
  <pageMargins left="0.7" right="0.7" top="0.75" bottom="0.75" header="0.3" footer="0.3"/>
  <pageSetup paperSize="9" scale="60" orientation="landscape" horizontalDpi="200" verticalDpi="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6 f d 4 4 4 8 8 - 0 c b 7 - 4 3 0 e - b 9 c f - 5 e e 2 1 5 f f d 3 c c "   x m l n s = " h t t p : / / s c h e m a s . m i c r o s o f t . c o m / D a t a M a s h u p " > A A A A A K 0 D A A B Q S w M E F A A C A A g A Q V a N V p A T r i q m A A A A 9 g A A A B I A H A B D b 2 5 m a W c v U G F j a 2 F n Z S 5 4 b W w g o h g A K K A U A A A A A A A A A A A A A A A A A A A A A A A A A A A A h Y + x D o I w G I R f h X S n L U U T Q 3 7 K Y N w k I T E x r k 2 p 0 A j F 0 G J 5 N w c f y V c Q o 6 i b 4 9 1 9 l 9 z d r z f I x r Y J L q q 3 u j M p i j B F g T K y K 7 W p U j S 4 Y 7 h C G Y d C y J O o V D D B x i a j 1 S m q n T s n h H j v s Y 9 x 1 1 e E U R q R Q 7 7 d y V q 1 I t T G O m G k Q p 9 W + b + F O O x f Y z j D U b T E b B F j C m Q 2 I d f m C 7 B p 7 z P 9 M W E 9 N G 7 o F V c 2 L D Z A Z g n k / Y E / A F B L A w Q U A A I A C A B B V o 1 W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Q V a N V u K T r j 6 l A A A A H g E A A B M A H A B G b 3 J t d W x h c y 9 T Z W N 0 a W 9 u M S 5 t I K I Y A C i g F A A A A A A A A A A A A A A A A A A A A A A A A A A A A I W O s Q r C M B i E 9 0 D e I c R F o Q j O J Z u L o I h m L C X 8 T X / a Q J p A k h Z E f H c j x S E u 3 n J w c P d d R J 2 M d 0 y u f q g p o S S O E L B n G 9 5 3 K o I z C Y L x k S 0 K F n A a F W K M n A l m M V H C s q 7 B D O h y c n n I 2 3 l / h A Q d R N x y 6 z X Y 0 c f E K 1 a u 5 a C 5 Y 5 q D k 8 Y N F r 8 d k c K M 7 a 5 a h 4 u K K g 5 k 2 o p 9 N l K P O I H 4 B Z w S T o K X r 9 t X 8 y G 1 l B j 3 F 1 G / A V B L A Q I t A B Q A A g A I A E F W j V a Q E 6 4 q p g A A A P Y A A A A S A A A A A A A A A A A A A A A A A A A A A A B D b 2 5 m a W c v U G F j a 2 F n Z S 5 4 b W x Q S w E C L Q A U A A I A C A B B V o 1 W D 8 r p q 6 Q A A A D p A A A A E w A A A A A A A A A A A A A A A A D y A A A A W 0 N v b n R l b n R f V H l w Z X N d L n h t b F B L A Q I t A B Q A A g A I A E F W j V b i k 6 4 + p Q A A A B 4 B A A A T A A A A A A A A A A A A A A A A A O M B A A B G b 3 J t d W x h c y 9 T Z W N 0 a W 9 u M S 5 t U E s F B g A A A A A D A A M A w g A A A N U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g A T A A A A A A A A 3 h I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2 R i X 3 N h b m l 0 Y X J p b 3 M l M j B 2 X 2 F 2 Y W 5 j Z V 9 l Z X N z P C 9 J d G V t U G F 0 a D 4 8 L 0 l 0 Z W 1 M b 2 N h d G l v b j 4 8 U 3 R h Y m x l R W 5 0 c m l l c z 4 8 R W 5 0 c n k g V H l w Z T 0 i S X N Q c m l 2 Y X R l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U X V l c n l J R C I g V m F s d W U 9 I n M w N D g 2 N j E z N C 1 m M j I 2 L T R l M 2 I t Y j J m Y S 1 i M z N m Y z g w N z I z N 2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N v d W 5 0 I i B W Y W x 1 Z T 0 i b D I 0 O T Y 5 I i A v P j x F b n R y e S B U e X B l P S J B Z G R l Z F R v R G F 0 Y U 1 v Z G V s I i B W Y W x 1 Z T 0 i b D A i I C 8 + P E V u d H J 5 I F R 5 c G U 9 I k Z p b G x U b 0 R h d G F N b 2 R l b E V u Y W J s Z W Q i I F Z h b H V l P S J s M C I g L z 4 8 R W 5 0 c n k g V H l w Z T 0 i R m l s b E 9 i a m V j d F R 5 c G U i I F Z h b H V l P S J z Q 2 9 u b m V j d G l v b k 9 u b H k i I C 8 + P E V u d H J 5 I F R 5 c G U 9 I k Z p b G x F b m F i b G V k I i B W Y W x 1 Z T 0 i b D A i I C 8 + P E V u d H J 5 I F R 5 c G U 9 I k Z p b G x M Y X N 0 V X B k Y X R l Z C I g V m F s d W U 9 I m Q y M D I y L T A 4 L T M x V D E 3 O j I 3 O j U 0 L j k x O T c x M z V a I i A v P j x F b n R y e S B U e X B l P S J G a W x s Q 2 9 s d W 1 u V H l w Z X M i I F Z h b H V l P S J z Q W d J Q 0 F n S U d C Z 1 l D Q m d Z P S I g L z 4 8 R W 5 0 c n k g V H l w Z T 0 i R m l s b E N v b H V t b k 5 h b W V z I i B W Y W x 1 Z T 0 i c 1 s m c X V v d D t p Z G F y Z W E m c X V v d D s s J n F 1 b 3 Q 7 a W R p b m R p Y 2 F k b 3 I m c X V v d D s s J n F 1 b 3 Q 7 Y W 5 p b y Z x d W 9 0 O y w m c X V v d D t t Z X M m c X V v d D s s J n F 1 b 3 Q 7 Q 2 9 k a W d v X 0 1 p Y 3 J v U m V k J n F 1 b 3 Q 7 L C Z x d W 9 0 O 2 l u Z G l j Y W R v c i Z x d W 9 0 O y w m c X V v d D t O b 2 1 i c m V f R X N 0 Y W J s Z W N p b W l l b n R v J n F 1 b 3 Q 7 L C Z x d W 9 0 O 0 N v Z G l n b 1 9 V b m l j b y Z x d W 9 0 O y w m c X V v d D t 0 b 3 R h b C Z x d W 9 0 O y w m c X V v d D t N a W N y b 1 J l Z C Z x d W 9 0 O y w m c X V v d D t h c m V h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T E s J n F 1 b 3 Q 7 a 2 V 5 Q 2 9 s d W 1 u T m F t Z X M m c X V v d D s 6 W 1 0 s J n F 1 b 3 Q 7 c X V l c n l S Z W x h d G l v b n N o a X B z J n F 1 b 3 Q 7 O l t d L C Z x d W 9 0 O 2 N v b H V t b k l k Z W 5 0 a X R p Z X M m c X V v d D s 6 W y Z x d W 9 0 O 1 N l c n Z l c i 5 E Y X R h Y m F z Z V x c L z I v T X l T c W w v b G 9 j Y W x o b 3 N 0 O 2 R i X 3 N h b m l 0 Y X J p b 3 M v Z G J f c 2 F u a X R h c m l v c y 9 k Y l 9 z Y W 5 p d G F y a W 9 z L n Z f Y X Z h b m N l X 2 V l c 3 M u e 2 l k Y X J l Y S w w f S Z x d W 9 0 O y w m c X V v d D t T Z X J 2 Z X I u R G F 0 Y W J h c 2 V c X C 8 y L 0 1 5 U 3 F s L 2 x v Y 2 F s a G 9 z d D t k Y l 9 z Y W 5 p d G F y a W 9 z L 2 R i X 3 N h b m l 0 Y X J p b 3 M v Z G J f c 2 F u a X R h c m l v c y 5 2 X 2 F 2 Y W 5 j Z V 9 l Z X N z L n t p Z G l u Z G l j Y W R v c i w x f S Z x d W 9 0 O y w m c X V v d D t T Z X J 2 Z X I u R G F 0 Y W J h c 2 V c X C 8 y L 0 1 5 U 3 F s L 2 x v Y 2 F s a G 9 z d D t k Y l 9 z Y W 5 p d G F y a W 9 z L 2 R i X 3 N h b m l 0 Y X J p b 3 M v Z G J f c 2 F u a X R h c m l v c y 5 2 X 2 F 2 Y W 5 j Z V 9 l Z X N z L n t h b m l v L D J 9 J n F 1 b 3 Q 7 L C Z x d W 9 0 O 1 N l c n Z l c i 5 E Y X R h Y m F z Z V x c L z I v T X l T c W w v b G 9 j Y W x o b 3 N 0 O 2 R i X 3 N h b m l 0 Y X J p b 3 M v Z G J f c 2 F u a X R h c m l v c y 9 k Y l 9 z Y W 5 p d G F y a W 9 z L n Z f Y X Z h b m N l X 2 V l c 3 M u e 2 1 l c y w z f S Z x d W 9 0 O y w m c X V v d D t T Z X J 2 Z X I u R G F 0 Y W J h c 2 V c X C 8 y L 0 1 5 U 3 F s L 2 x v Y 2 F s a G 9 z d D t k Y l 9 z Y W 5 p d G F y a W 9 z L 2 R i X 3 N h b m l 0 Y X J p b 3 M v Z G J f c 2 F u a X R h c m l v c y 5 2 X 2 F 2 Y W 5 j Z V 9 l Z X N z L n t D b 2 R p Z 2 9 f T W l j c m 9 S Z W Q s N H 0 m c X V v d D s s J n F 1 b 3 Q 7 U 2 V y d m V y L k R h d G F i Y X N l X F w v M i 9 N e V N x b C 9 s b 2 N h b G h v c 3 Q 7 Z G J f c 2 F u a X R h c m l v c y 9 k Y l 9 z Y W 5 p d G F y a W 9 z L 2 R i X 3 N h b m l 0 Y X J p b 3 M u d l 9 h d m F u Y 2 V f Z W V z c y 5 7 a W 5 k a W N h Z G 9 y L D V 9 J n F 1 b 3 Q 7 L C Z x d W 9 0 O 1 N l c n Z l c i 5 E Y X R h Y m F z Z V x c L z I v T X l T c W w v b G 9 j Y W x o b 3 N 0 O 2 R i X 3 N h b m l 0 Y X J p b 3 M v Z G J f c 2 F u a X R h c m l v c y 9 k Y l 9 z Y W 5 p d G F y a W 9 z L n Z f Y X Z h b m N l X 2 V l c 3 M u e 0 5 v b W J y Z V 9 F c 3 R h Y m x l Y 2 l t a W V u d G 8 s N n 0 m c X V v d D s s J n F 1 b 3 Q 7 U 2 V y d m V y L k R h d G F i Y X N l X F w v M i 9 N e V N x b C 9 s b 2 N h b G h v c 3 Q 7 Z G J f c 2 F u a X R h c m l v c y 9 k Y l 9 z Y W 5 p d G F y a W 9 z L 2 R i X 3 N h b m l 0 Y X J p b 3 M u d l 9 h d m F u Y 2 V f Z W V z c y 5 7 Q 2 9 k a W d v X 1 V u a W N v L D d 9 J n F 1 b 3 Q 7 L C Z x d W 9 0 O 1 N l c n Z l c i 5 E Y X R h Y m F z Z V x c L z I v T X l T c W w v b G 9 j Y W x o b 3 N 0 O 2 R i X 3 N h b m l 0 Y X J p b 3 M v Z G J f c 2 F u a X R h c m l v c y 9 k Y l 9 z Y W 5 p d G F y a W 9 z L n Z f Y X Z h b m N l X 2 V l c 3 M u e 3 R v d G F s L D h 9 J n F 1 b 3 Q 7 L C Z x d W 9 0 O 1 N l c n Z l c i 5 E Y X R h Y m F z Z V x c L z I v T X l T c W w v b G 9 j Y W x o b 3 N 0 O 2 R i X 3 N h b m l 0 Y X J p b 3 M v Z G J f c 2 F u a X R h c m l v c y 9 k Y l 9 z Y W 5 p d G F y a W 9 z L n Z f Y X Z h b m N l X 2 V l c 3 M u e 0 1 p Y 3 J v U m V k L D l 9 J n F 1 b 3 Q 7 L C Z x d W 9 0 O 1 N l c n Z l c i 5 E Y X R h Y m F z Z V x c L z I v T X l T c W w v b G 9 j Y W x o b 3 N 0 O 2 R i X 3 N h b m l 0 Y X J p b 3 M v Z G J f c 2 F u a X R h c m l v c y 9 k Y l 9 z Y W 5 p d G F y a W 9 z L n Z f Y X Z h b m N l X 2 V l c 3 M u e 2 F y Z W E s M T B 9 J n F 1 b 3 Q 7 X S w m c X V v d D t D b 2 x 1 b W 5 D b 3 V u d C Z x d W 9 0 O z o x M S w m c X V v d D t L Z X l D b 2 x 1 b W 5 O Y W 1 l c y Z x d W 9 0 O z p b X S w m c X V v d D t D b 2 x 1 b W 5 J Z G V u d G l 0 a W V z J n F 1 b 3 Q 7 O l s m c X V v d D t T Z X J 2 Z X I u R G F 0 Y W J h c 2 V c X C 8 y L 0 1 5 U 3 F s L 2 x v Y 2 F s a G 9 z d D t k Y l 9 z Y W 5 p d G F y a W 9 z L 2 R i X 3 N h b m l 0 Y X J p b 3 M v Z G J f c 2 F u a X R h c m l v c y 5 2 X 2 F 2 Y W 5 j Z V 9 l Z X N z L n t p Z G F y Z W E s M H 0 m c X V v d D s s J n F 1 b 3 Q 7 U 2 V y d m V y L k R h d G F i Y X N l X F w v M i 9 N e V N x b C 9 s b 2 N h b G h v c 3 Q 7 Z G J f c 2 F u a X R h c m l v c y 9 k Y l 9 z Y W 5 p d G F y a W 9 z L 2 R i X 3 N h b m l 0 Y X J p b 3 M u d l 9 h d m F u Y 2 V f Z W V z c y 5 7 a W R p b m R p Y 2 F k b 3 I s M X 0 m c X V v d D s s J n F 1 b 3 Q 7 U 2 V y d m V y L k R h d G F i Y X N l X F w v M i 9 N e V N x b C 9 s b 2 N h b G h v c 3 Q 7 Z G J f c 2 F u a X R h c m l v c y 9 k Y l 9 z Y W 5 p d G F y a W 9 z L 2 R i X 3 N h b m l 0 Y X J p b 3 M u d l 9 h d m F u Y 2 V f Z W V z c y 5 7 Y W 5 p b y w y f S Z x d W 9 0 O y w m c X V v d D t T Z X J 2 Z X I u R G F 0 Y W J h c 2 V c X C 8 y L 0 1 5 U 3 F s L 2 x v Y 2 F s a G 9 z d D t k Y l 9 z Y W 5 p d G F y a W 9 z L 2 R i X 3 N h b m l 0 Y X J p b 3 M v Z G J f c 2 F u a X R h c m l v c y 5 2 X 2 F 2 Y W 5 j Z V 9 l Z X N z L n t t Z X M s M 3 0 m c X V v d D s s J n F 1 b 3 Q 7 U 2 V y d m V y L k R h d G F i Y X N l X F w v M i 9 N e V N x b C 9 s b 2 N h b G h v c 3 Q 7 Z G J f c 2 F u a X R h c m l v c y 9 k Y l 9 z Y W 5 p d G F y a W 9 z L 2 R i X 3 N h b m l 0 Y X J p b 3 M u d l 9 h d m F u Y 2 V f Z W V z c y 5 7 Q 2 9 k a W d v X 0 1 p Y 3 J v U m V k L D R 9 J n F 1 b 3 Q 7 L C Z x d W 9 0 O 1 N l c n Z l c i 5 E Y X R h Y m F z Z V x c L z I v T X l T c W w v b G 9 j Y W x o b 3 N 0 O 2 R i X 3 N h b m l 0 Y X J p b 3 M v Z G J f c 2 F u a X R h c m l v c y 9 k Y l 9 z Y W 5 p d G F y a W 9 z L n Z f Y X Z h b m N l X 2 V l c 3 M u e 2 l u Z G l j Y W R v c i w 1 f S Z x d W 9 0 O y w m c X V v d D t T Z X J 2 Z X I u R G F 0 Y W J h c 2 V c X C 8 y L 0 1 5 U 3 F s L 2 x v Y 2 F s a G 9 z d D t k Y l 9 z Y W 5 p d G F y a W 9 z L 2 R i X 3 N h b m l 0 Y X J p b 3 M v Z G J f c 2 F u a X R h c m l v c y 5 2 X 2 F 2 Y W 5 j Z V 9 l Z X N z L n t O b 2 1 i c m V f R X N 0 Y W J s Z W N p b W l l b n R v L D Z 9 J n F 1 b 3 Q 7 L C Z x d W 9 0 O 1 N l c n Z l c i 5 E Y X R h Y m F z Z V x c L z I v T X l T c W w v b G 9 j Y W x o b 3 N 0 O 2 R i X 3 N h b m l 0 Y X J p b 3 M v Z G J f c 2 F u a X R h c m l v c y 9 k Y l 9 z Y W 5 p d G F y a W 9 z L n Z f Y X Z h b m N l X 2 V l c 3 M u e 0 N v Z G l n b 1 9 V b m l j b y w 3 f S Z x d W 9 0 O y w m c X V v d D t T Z X J 2 Z X I u R G F 0 Y W J h c 2 V c X C 8 y L 0 1 5 U 3 F s L 2 x v Y 2 F s a G 9 z d D t k Y l 9 z Y W 5 p d G F y a W 9 z L 2 R i X 3 N h b m l 0 Y X J p b 3 M v Z G J f c 2 F u a X R h c m l v c y 5 2 X 2 F 2 Y W 5 j Z V 9 l Z X N z L n t 0 b 3 R h b C w 4 f S Z x d W 9 0 O y w m c X V v d D t T Z X J 2 Z X I u R G F 0 Y W J h c 2 V c X C 8 y L 0 1 5 U 3 F s L 2 x v Y 2 F s a G 9 z d D t k Y l 9 z Y W 5 p d G F y a W 9 z L 2 R i X 3 N h b m l 0 Y X J p b 3 M v Z G J f c 2 F u a X R h c m l v c y 5 2 X 2 F 2 Y W 5 j Z V 9 l Z X N z L n t N a W N y b 1 J l Z C w 5 f S Z x d W 9 0 O y w m c X V v d D t T Z X J 2 Z X I u R G F 0 Y W J h c 2 V c X C 8 y L 0 1 5 U 3 F s L 2 x v Y 2 F s a G 9 z d D t k Y l 9 z Y W 5 p d G F y a W 9 z L 2 R i X 3 N h b m l 0 Y X J p b 3 M v Z G J f c 2 F u a X R h c m l v c y 5 2 X 2 F 2 Y W 5 j Z V 9 l Z X N z L n t h c m V h L D E w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Z G J f c 2 F u a X R h c m l v c y U y M H Z f Y X Z h b m N l X 2 V l c 3 M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G J f c 2 F u a X R h c m l v c y U y M H Z f Y X Z h b m N l X 2 V l c 3 M v Z G J f c 2 F u a X R h c m l v c 1 9 2 X 2 F 2 Y W 5 j Z V 9 l Z X N z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E r w g 8 + Z k h x A t m w 1 e F E d U E g A A A A A A g A A A A A A E G Y A A A A B A A A g A A A A P X + M A k m C w m D A b l Z W y 7 Z 6 p a E G 9 w x r p 2 l g D o K / Q u q D Z H g A A A A A D o A A A A A C A A A g A A A A t u D q s S m 3 9 J / t i R q j u f n d d M Q P H C b f m r O D S W p E F N 8 8 m 6 J Q A A A A Y h k O 5 H f j i 6 f z H 9 d b k n r o x q r O t 9 E m f r k 3 U 2 x R o p r s 8 x x l V G R T O r 6 t t 7 9 F q b 4 M g Y Y m W 0 l 5 w A 9 l L Q a w a 3 I 5 z 1 h U o M o 0 s 1 J B z g H 7 w F x 2 P K m 9 e K Z A A A A A f G 9 S n Y s O K / T h L j 9 N q h 1 4 f N 1 b a 8 d G Z 7 B Y C c w c J A z r M p N r q E n S t q Z 6 s z N O 7 8 r 8 3 F U S X M 6 F a 2 6 W L w x i m r n r j 0 U V u g = = < / D a t a M a s h u p > 
</file>

<file path=customXml/itemProps1.xml><?xml version="1.0" encoding="utf-8"?>
<ds:datastoreItem xmlns:ds="http://schemas.openxmlformats.org/officeDocument/2006/customXml" ds:itemID="{A60A3337-3879-42B9-871E-83D77B051F9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19</vt:i4>
      </vt:variant>
      <vt:variant>
        <vt:lpstr>Rangos con nombre</vt:lpstr>
      </vt:variant>
      <vt:variant>
        <vt:i4>32</vt:i4>
      </vt:variant>
    </vt:vector>
  </HeadingPairs>
  <TitlesOfParts>
    <vt:vector size="51" baseType="lpstr">
      <vt:lpstr>Config</vt:lpstr>
      <vt:lpstr>METAS</vt:lpstr>
      <vt:lpstr>ENE</vt:lpstr>
      <vt:lpstr>FEB</vt:lpstr>
      <vt:lpstr>MAR</vt:lpstr>
      <vt:lpstr>ABR</vt:lpstr>
      <vt:lpstr>MAY</vt:lpstr>
      <vt:lpstr>JUN</vt:lpstr>
      <vt:lpstr>JUL</vt:lpstr>
      <vt:lpstr>AGO</vt:lpstr>
      <vt:lpstr>SET</vt:lpstr>
      <vt:lpstr>OCT</vt:lpstr>
      <vt:lpstr>NOV</vt:lpstr>
      <vt:lpstr>DIC</vt:lpstr>
      <vt:lpstr>ACUMULADO</vt:lpstr>
      <vt:lpstr>NIÑO</vt:lpstr>
      <vt:lpstr>NUTRICION</vt:lpstr>
      <vt:lpstr>SALUD MENTAL I-3 I-4</vt:lpstr>
      <vt:lpstr>CSMC-M</vt:lpstr>
      <vt:lpstr>NIÑO!Área_de_impresión</vt:lpstr>
      <vt:lpstr>NUTRICION!Área_de_impresión</vt:lpstr>
      <vt:lpstr>'SALUD MENTAL I-3 I-4'!Área_de_impresión</vt:lpstr>
      <vt:lpstr>ESTRATEGIA_DRIANZA</vt:lpstr>
      <vt:lpstr>META_ESTRATEGIA_DRIANZA</vt:lpstr>
      <vt:lpstr>META_SESION_ENTRANAMIENTO_ADOLESCENTES</vt:lpstr>
      <vt:lpstr>META_SESION_ENTRENAMIENTO_NIÑOS</vt:lpstr>
      <vt:lpstr>META_TAMIZAJE_DEPRE_ALVOHOL_CONDUCTA_SUICIDA</vt:lpstr>
      <vt:lpstr>META_TAMIZAJE_VIF</vt:lpstr>
      <vt:lpstr>META_TAMIZAJE_VIF_0_17</vt:lpstr>
      <vt:lpstr>META_TTO_ANSIEDAD</vt:lpstr>
      <vt:lpstr>META_TTO_CONDUCTA_SUICIDA</vt:lpstr>
      <vt:lpstr>META_TTO_DEPRESION</vt:lpstr>
      <vt:lpstr>META_TTO_MALTRATO_0_17</vt:lpstr>
      <vt:lpstr>META_TTO_TRANSTORNO_AUTISTA_0_17</vt:lpstr>
      <vt:lpstr>META_TTO_TRANSTORNOS_MENTALES_0_17</vt:lpstr>
      <vt:lpstr>META_TTO_VIF</vt:lpstr>
      <vt:lpstr>NIÑO!Print_Area</vt:lpstr>
      <vt:lpstr>NUTRICION!Print_Area</vt:lpstr>
      <vt:lpstr>SESION_ENTRENAMIENTO_ADOLESCENTES</vt:lpstr>
      <vt:lpstr>SESION_ENTRENAMIENTO_NIÑOS</vt:lpstr>
      <vt:lpstr>TAMIZAJE_DEPRE_ALVOHOL_CONDUCTA_SUICIDA</vt:lpstr>
      <vt:lpstr>TAMIZAJE_VIF</vt:lpstr>
      <vt:lpstr>TAMIZAJE_VIF_0_17</vt:lpstr>
      <vt:lpstr>'SALUD MENTAL I-3 I-4'!TITULO_GRAFICO</vt:lpstr>
      <vt:lpstr>TTO_ANSIEDAD</vt:lpstr>
      <vt:lpstr>TTO_CONDUCTA_SUICIDA</vt:lpstr>
      <vt:lpstr>TTO_DEPRESION</vt:lpstr>
      <vt:lpstr>TTO_MALTRATO_0_17</vt:lpstr>
      <vt:lpstr>TTO_TRANSTORNO_AUTISTA_0_17</vt:lpstr>
      <vt:lpstr>TTO_TRANSTORNOS_MENTALES_0_17</vt:lpstr>
      <vt:lpstr>TTO_VIF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Indicadores</dc:title>
  <dc:creator>wilson Díaz Bustamante - wildibust@hotmail.com</dc:creator>
  <cp:keywords>Indicadores</cp:keywords>
  <cp:lastModifiedBy>Estadistica</cp:lastModifiedBy>
  <cp:lastPrinted>2022-09-08T15:50:58Z</cp:lastPrinted>
  <dcterms:created xsi:type="dcterms:W3CDTF">2006-09-12T12:46:56Z</dcterms:created>
  <dcterms:modified xsi:type="dcterms:W3CDTF">2024-02-12T18:55:02Z</dcterms:modified>
  <cp:category>Estadística</cp:category>
</cp:coreProperties>
</file>